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'Jerry'!$A$1:$H$481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<sst xmlns="http://schemas.openxmlformats.org/spreadsheetml/2006/main" count="114" uniqueCount="114">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</sst>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42709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ROUND(2.08,5)</f>
        <v>2.08</v>
      </c>
      <c r="D6" s="25">
        <f>F6</f>
        <v>2.08</v>
      </c>
      <c r="E6" s="25">
        <f>F6</f>
        <v>2.08</v>
      </c>
      <c r="F6" s="25">
        <f>ROUND(2.08,5)</f>
        <v>2.08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ROUND(2.02,5)</f>
        <v>2.02</v>
      </c>
      <c r="D8" s="25">
        <f>F8</f>
        <v>2.02</v>
      </c>
      <c r="E8" s="25">
        <f>F8</f>
        <v>2.02</v>
      </c>
      <c r="F8" s="25">
        <f>ROUND(2.02,5)</f>
        <v>2.02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ROUND(2.07,5)</f>
        <v>2.07</v>
      </c>
      <c r="D10" s="25">
        <f>F10</f>
        <v>2.07</v>
      </c>
      <c r="E10" s="25">
        <f>F10</f>
        <v>2.07</v>
      </c>
      <c r="F10" s="25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ROUND(2.72,5)</f>
        <v>2.72</v>
      </c>
      <c r="D12" s="25">
        <f>F12</f>
        <v>2.72</v>
      </c>
      <c r="E12" s="25">
        <f>F12</f>
        <v>2.72</v>
      </c>
      <c r="F12" s="25">
        <f>ROUND(2.72,5)</f>
        <v>2.72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ROUND(10.58,5)</f>
        <v>10.58</v>
      </c>
      <c r="D14" s="25">
        <f>F14</f>
        <v>10.58</v>
      </c>
      <c r="E14" s="25">
        <f>F14</f>
        <v>10.58</v>
      </c>
      <c r="F14" s="25">
        <f>ROUND(10.58,5)</f>
        <v>10.58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ROUND(8.69,5)</f>
        <v>8.69</v>
      </c>
      <c r="D16" s="25">
        <f>F16</f>
        <v>8.69</v>
      </c>
      <c r="E16" s="25">
        <f>F16</f>
        <v>8.69</v>
      </c>
      <c r="F16" s="25">
        <f>ROUND(8.69,5)</f>
        <v>8.69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ROUND(8.97,3)</f>
        <v>8.97</v>
      </c>
      <c r="D18" s="27">
        <f>F18</f>
        <v>8.97</v>
      </c>
      <c r="E18" s="27">
        <f>F18</f>
        <v>8.97</v>
      </c>
      <c r="F18" s="27">
        <f>ROUND(8.97,3)</f>
        <v>8.97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ROUND(2.1,3)</f>
        <v>2.1</v>
      </c>
      <c r="D20" s="27">
        <f>F20</f>
        <v>2.1</v>
      </c>
      <c r="E20" s="27">
        <f>F20</f>
        <v>2.1</v>
      </c>
      <c r="F20" s="27">
        <f>ROUND(2.1,3)</f>
        <v>2.1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ROUND(2.06,3)</f>
        <v>2.06</v>
      </c>
      <c r="D22" s="27">
        <f>F22</f>
        <v>2.06</v>
      </c>
      <c r="E22" s="27">
        <f>F22</f>
        <v>2.06</v>
      </c>
      <c r="F22" s="27">
        <f>ROUND(2.06,3)</f>
        <v>2.06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ROUND(7.69,3)</f>
        <v>7.69</v>
      </c>
      <c r="D24" s="27">
        <f>F24</f>
        <v>7.69</v>
      </c>
      <c r="E24" s="27">
        <f>F24</f>
        <v>7.69</v>
      </c>
      <c r="F24" s="27">
        <f>ROUND(7.69,3)</f>
        <v>7.69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ROUND(7.915,3)</f>
        <v>7.915</v>
      </c>
      <c r="D26" s="27">
        <f>F26</f>
        <v>7.915</v>
      </c>
      <c r="E26" s="27">
        <f>F26</f>
        <v>7.915</v>
      </c>
      <c r="F26" s="27">
        <f>ROUND(7.915,3)</f>
        <v>7.915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ROUND(8.2,3)</f>
        <v>8.2</v>
      </c>
      <c r="D28" s="27">
        <f>F28</f>
        <v>8.2</v>
      </c>
      <c r="E28" s="27">
        <f>F28</f>
        <v>8.2</v>
      </c>
      <c r="F28" s="27">
        <f>ROUND(8.2,3)</f>
        <v>8.2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ROUND(8.39,3)</f>
        <v>8.39</v>
      </c>
      <c r="D30" s="27">
        <f>F30</f>
        <v>8.39</v>
      </c>
      <c r="E30" s="27">
        <f>F30</f>
        <v>8.39</v>
      </c>
      <c r="F30" s="27">
        <f>ROUND(8.39,3)</f>
        <v>8.39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ROUND(9.585,3)</f>
        <v>9.585</v>
      </c>
      <c r="D32" s="27">
        <f>F32</f>
        <v>9.585</v>
      </c>
      <c r="E32" s="27">
        <f>F32</f>
        <v>9.585</v>
      </c>
      <c r="F32" s="27">
        <f>ROUND(9.585,3)</f>
        <v>9.585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ROUND(2.05,3)</f>
        <v>2.05</v>
      </c>
      <c r="D34" s="27">
        <f>F34</f>
        <v>2.05</v>
      </c>
      <c r="E34" s="27">
        <f>F34</f>
        <v>2.05</v>
      </c>
      <c r="F34" s="27">
        <f>ROUND(2.05,3)</f>
        <v>2.05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ROUND(4.2,5)</f>
        <v>4.2</v>
      </c>
      <c r="D36" s="25">
        <f>F36</f>
        <v>4.2</v>
      </c>
      <c r="E36" s="25">
        <f>F36</f>
        <v>4.2</v>
      </c>
      <c r="F36" s="25">
        <f>ROUND(4.2,5)</f>
        <v>4.2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ROUND(2.12,3)</f>
        <v>2.12</v>
      </c>
      <c r="D38" s="27">
        <f>F38</f>
        <v>2.12</v>
      </c>
      <c r="E38" s="27">
        <f>F38</f>
        <v>2.12</v>
      </c>
      <c r="F38" s="27">
        <f>ROUND(2.12,3)</f>
        <v>2.12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ROUND(9.39,3)</f>
        <v>9.39</v>
      </c>
      <c r="D40" s="27">
        <f>F40</f>
        <v>9.39</v>
      </c>
      <c r="E40" s="27">
        <f>F40</f>
        <v>9.39</v>
      </c>
      <c r="F40" s="27">
        <f>ROUND(9.39,3)</f>
        <v>9.39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ROUND(2.08,5)</f>
        <v>2.08</v>
      </c>
      <c r="D42" s="25">
        <f>F42</f>
        <v>127.57621</v>
      </c>
      <c r="E42" s="25">
        <f>F42</f>
        <v>127.57621</v>
      </c>
      <c r="F42" s="25">
        <f>ROUND(127.57621,5)</f>
        <v>127.57621</v>
      </c>
      <c r="G42" s="24"/>
      <c r="H42" s="36"/>
    </row>
    <row r="43" spans="1:8" ht="12.75" customHeight="1">
      <c r="A43" s="22">
        <v>42859</v>
      </c>
      <c r="B43" s="22"/>
      <c r="C43" s="25">
        <f>ROUND(2.08,5)</f>
        <v>2.08</v>
      </c>
      <c r="D43" s="25">
        <f>F43</f>
        <v>130.05885</v>
      </c>
      <c r="E43" s="25">
        <f>F43</f>
        <v>130.05885</v>
      </c>
      <c r="F43" s="25">
        <f>ROUND(130.05885,5)</f>
        <v>130.05885</v>
      </c>
      <c r="G43" s="24"/>
      <c r="H43" s="36"/>
    </row>
    <row r="44" spans="1:8" ht="12.75" customHeight="1">
      <c r="A44" s="22">
        <v>42950</v>
      </c>
      <c r="B44" s="22"/>
      <c r="C44" s="25">
        <f>ROUND(2.08,5)</f>
        <v>2.08</v>
      </c>
      <c r="D44" s="25">
        <f>F44</f>
        <v>131.33852</v>
      </c>
      <c r="E44" s="25">
        <f>F44</f>
        <v>131.33852</v>
      </c>
      <c r="F44" s="25">
        <f>ROUND(131.33852,5)</f>
        <v>131.33852</v>
      </c>
      <c r="G44" s="24"/>
      <c r="H44" s="36"/>
    </row>
    <row r="45" spans="1:8" ht="12.75" customHeight="1">
      <c r="A45" s="22">
        <v>43041</v>
      </c>
      <c r="B45" s="22"/>
      <c r="C45" s="25">
        <f>ROUND(2.08,5)</f>
        <v>2.08</v>
      </c>
      <c r="D45" s="25">
        <f>F45</f>
        <v>134.10238</v>
      </c>
      <c r="E45" s="25">
        <f>F45</f>
        <v>134.10238</v>
      </c>
      <c r="F45" s="25">
        <f>ROUND(134.10238,5)</f>
        <v>134.10238</v>
      </c>
      <c r="G45" s="24"/>
      <c r="H45" s="36"/>
    </row>
    <row r="46" spans="1:8" ht="12.75" customHeight="1">
      <c r="A46" s="22">
        <v>43132</v>
      </c>
      <c r="B46" s="22"/>
      <c r="C46" s="25">
        <f>ROUND(2.08,5)</f>
        <v>2.08</v>
      </c>
      <c r="D46" s="25">
        <f>F46</f>
        <v>136.77074</v>
      </c>
      <c r="E46" s="25">
        <f>F46</f>
        <v>136.77074</v>
      </c>
      <c r="F46" s="25">
        <f>ROUND(136.77074,5)</f>
        <v>136.77074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ROUND(9.365,5)</f>
        <v>9.365</v>
      </c>
      <c r="D48" s="25">
        <f>F48</f>
        <v>9.40138</v>
      </c>
      <c r="E48" s="25">
        <f>F48</f>
        <v>9.40138</v>
      </c>
      <c r="F48" s="25">
        <f>ROUND(9.40138,5)</f>
        <v>9.40138</v>
      </c>
      <c r="G48" s="24"/>
      <c r="H48" s="36"/>
    </row>
    <row r="49" spans="1:8" ht="12.75" customHeight="1">
      <c r="A49" s="22">
        <v>42859</v>
      </c>
      <c r="B49" s="22"/>
      <c r="C49" s="25">
        <f>ROUND(9.365,5)</f>
        <v>9.365</v>
      </c>
      <c r="D49" s="25">
        <f>F49</f>
        <v>9.45377</v>
      </c>
      <c r="E49" s="25">
        <f>F49</f>
        <v>9.45377</v>
      </c>
      <c r="F49" s="25">
        <f>ROUND(9.45377,5)</f>
        <v>9.45377</v>
      </c>
      <c r="G49" s="24"/>
      <c r="H49" s="36"/>
    </row>
    <row r="50" spans="1:8" ht="12.75" customHeight="1">
      <c r="A50" s="22">
        <v>42950</v>
      </c>
      <c r="B50" s="22"/>
      <c r="C50" s="25">
        <f>ROUND(9.365,5)</f>
        <v>9.365</v>
      </c>
      <c r="D50" s="25">
        <f>F50</f>
        <v>9.50044</v>
      </c>
      <c r="E50" s="25">
        <f>F50</f>
        <v>9.50044</v>
      </c>
      <c r="F50" s="25">
        <f>ROUND(9.50044,5)</f>
        <v>9.50044</v>
      </c>
      <c r="G50" s="24"/>
      <c r="H50" s="36"/>
    </row>
    <row r="51" spans="1:8" ht="12.75" customHeight="1">
      <c r="A51" s="22">
        <v>43041</v>
      </c>
      <c r="B51" s="22"/>
      <c r="C51" s="25">
        <f>ROUND(9.365,5)</f>
        <v>9.365</v>
      </c>
      <c r="D51" s="25">
        <f>F51</f>
        <v>9.53032</v>
      </c>
      <c r="E51" s="25">
        <f>F51</f>
        <v>9.53032</v>
      </c>
      <c r="F51" s="25">
        <f>ROUND(9.53032,5)</f>
        <v>9.53032</v>
      </c>
      <c r="G51" s="24"/>
      <c r="H51" s="36"/>
    </row>
    <row r="52" spans="1:8" ht="12.75" customHeight="1">
      <c r="A52" s="22">
        <v>43132</v>
      </c>
      <c r="B52" s="22"/>
      <c r="C52" s="25">
        <f>ROUND(9.365,5)</f>
        <v>9.365</v>
      </c>
      <c r="D52" s="25">
        <f>F52</f>
        <v>9.57331</v>
      </c>
      <c r="E52" s="25">
        <f>F52</f>
        <v>9.57331</v>
      </c>
      <c r="F52" s="25">
        <f>ROUND(9.57331,5)</f>
        <v>9.57331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ROUND(9.5,5)</f>
        <v>9.5</v>
      </c>
      <c r="D54" s="25">
        <f>F54</f>
        <v>9.53831</v>
      </c>
      <c r="E54" s="25">
        <f>F54</f>
        <v>9.53831</v>
      </c>
      <c r="F54" s="25">
        <f>ROUND(9.53831,5)</f>
        <v>9.53831</v>
      </c>
      <c r="G54" s="24"/>
      <c r="H54" s="36"/>
    </row>
    <row r="55" spans="1:8" ht="12.75" customHeight="1">
      <c r="A55" s="22">
        <v>42859</v>
      </c>
      <c r="B55" s="22"/>
      <c r="C55" s="25">
        <f>ROUND(9.5,5)</f>
        <v>9.5</v>
      </c>
      <c r="D55" s="25">
        <f>F55</f>
        <v>9.58985</v>
      </c>
      <c r="E55" s="25">
        <f>F55</f>
        <v>9.58985</v>
      </c>
      <c r="F55" s="25">
        <f>ROUND(9.58985,5)</f>
        <v>9.58985</v>
      </c>
      <c r="G55" s="24"/>
      <c r="H55" s="36"/>
    </row>
    <row r="56" spans="1:8" ht="12.75" customHeight="1">
      <c r="A56" s="22">
        <v>42950</v>
      </c>
      <c r="B56" s="22"/>
      <c r="C56" s="25">
        <f>ROUND(9.5,5)</f>
        <v>9.5</v>
      </c>
      <c r="D56" s="25">
        <f>F56</f>
        <v>9.63423</v>
      </c>
      <c r="E56" s="25">
        <f>F56</f>
        <v>9.63423</v>
      </c>
      <c r="F56" s="25">
        <f>ROUND(9.63423,5)</f>
        <v>9.63423</v>
      </c>
      <c r="G56" s="24"/>
      <c r="H56" s="36"/>
    </row>
    <row r="57" spans="1:8" ht="12.75" customHeight="1">
      <c r="A57" s="22">
        <v>43041</v>
      </c>
      <c r="B57" s="22"/>
      <c r="C57" s="25">
        <f>ROUND(9.5,5)</f>
        <v>9.5</v>
      </c>
      <c r="D57" s="25">
        <f>F57</f>
        <v>9.66896</v>
      </c>
      <c r="E57" s="25">
        <f>F57</f>
        <v>9.66896</v>
      </c>
      <c r="F57" s="25">
        <f>ROUND(9.66896,5)</f>
        <v>9.66896</v>
      </c>
      <c r="G57" s="24"/>
      <c r="H57" s="36"/>
    </row>
    <row r="58" spans="1:8" ht="12.75" customHeight="1">
      <c r="A58" s="22">
        <v>43132</v>
      </c>
      <c r="B58" s="22"/>
      <c r="C58" s="25">
        <f>ROUND(9.5,5)</f>
        <v>9.5</v>
      </c>
      <c r="D58" s="25">
        <f>F58</f>
        <v>9.71589</v>
      </c>
      <c r="E58" s="25">
        <f>F58</f>
        <v>9.71589</v>
      </c>
      <c r="F58" s="25">
        <f>ROUND(9.71589,5)</f>
        <v>9.71589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ROUND(105.86891,5)</f>
        <v>105.86891</v>
      </c>
      <c r="D60" s="25">
        <f>F60</f>
        <v>107.20726</v>
      </c>
      <c r="E60" s="25">
        <f>F60</f>
        <v>107.20726</v>
      </c>
      <c r="F60" s="25">
        <f>ROUND(107.20726,5)</f>
        <v>107.20726</v>
      </c>
      <c r="G60" s="24"/>
      <c r="H60" s="36"/>
    </row>
    <row r="61" spans="1:8" ht="12.75" customHeight="1">
      <c r="A61" s="22">
        <v>42859</v>
      </c>
      <c r="B61" s="22"/>
      <c r="C61" s="25">
        <f>ROUND(105.86891,5)</f>
        <v>105.86891</v>
      </c>
      <c r="D61" s="25">
        <f>F61</f>
        <v>108.25363</v>
      </c>
      <c r="E61" s="25">
        <f>F61</f>
        <v>108.25363</v>
      </c>
      <c r="F61" s="25">
        <f>ROUND(108.25363,5)</f>
        <v>108.25363</v>
      </c>
      <c r="G61" s="24"/>
      <c r="H61" s="36"/>
    </row>
    <row r="62" spans="1:8" ht="12.75" customHeight="1">
      <c r="A62" s="22">
        <v>42950</v>
      </c>
      <c r="B62" s="22"/>
      <c r="C62" s="25">
        <f>ROUND(105.86891,5)</f>
        <v>105.86891</v>
      </c>
      <c r="D62" s="25">
        <f>F62</f>
        <v>110.42858</v>
      </c>
      <c r="E62" s="25">
        <f>F62</f>
        <v>110.42858</v>
      </c>
      <c r="F62" s="25">
        <f>ROUND(110.42858,5)</f>
        <v>110.42858</v>
      </c>
      <c r="G62" s="24"/>
      <c r="H62" s="36"/>
    </row>
    <row r="63" spans="1:8" ht="12.75" customHeight="1">
      <c r="A63" s="22">
        <v>43041</v>
      </c>
      <c r="B63" s="22"/>
      <c r="C63" s="25">
        <f>ROUND(105.86891,5)</f>
        <v>105.86891</v>
      </c>
      <c r="D63" s="25">
        <f>F63</f>
        <v>111.66984</v>
      </c>
      <c r="E63" s="25">
        <f>F63</f>
        <v>111.66984</v>
      </c>
      <c r="F63" s="25">
        <f>ROUND(111.66984,5)</f>
        <v>111.66984</v>
      </c>
      <c r="G63" s="24"/>
      <c r="H63" s="36"/>
    </row>
    <row r="64" spans="1:8" ht="12.75" customHeight="1">
      <c r="A64" s="22">
        <v>43132</v>
      </c>
      <c r="B64" s="22"/>
      <c r="C64" s="25">
        <f>ROUND(105.86891,5)</f>
        <v>105.86891</v>
      </c>
      <c r="D64" s="25">
        <f>F64</f>
        <v>113.89172</v>
      </c>
      <c r="E64" s="25">
        <f>F64</f>
        <v>113.89172</v>
      </c>
      <c r="F64" s="25">
        <f>ROUND(113.89172,5)</f>
        <v>113.89172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ROUND(9.69,5)</f>
        <v>9.69</v>
      </c>
      <c r="D66" s="25">
        <f>F66</f>
        <v>9.72718</v>
      </c>
      <c r="E66" s="25">
        <f>F66</f>
        <v>9.72718</v>
      </c>
      <c r="F66" s="25">
        <f>ROUND(9.72718,5)</f>
        <v>9.72718</v>
      </c>
      <c r="G66" s="24"/>
      <c r="H66" s="36"/>
    </row>
    <row r="67" spans="1:8" ht="12.75" customHeight="1">
      <c r="A67" s="22">
        <v>42859</v>
      </c>
      <c r="B67" s="22"/>
      <c r="C67" s="25">
        <f>ROUND(9.69,5)</f>
        <v>9.69</v>
      </c>
      <c r="D67" s="25">
        <f>F67</f>
        <v>9.7808</v>
      </c>
      <c r="E67" s="25">
        <f>F67</f>
        <v>9.7808</v>
      </c>
      <c r="F67" s="25">
        <f>ROUND(9.7808,5)</f>
        <v>9.7808</v>
      </c>
      <c r="G67" s="24"/>
      <c r="H67" s="36"/>
    </row>
    <row r="68" spans="1:8" ht="12.75" customHeight="1">
      <c r="A68" s="22">
        <v>42950</v>
      </c>
      <c r="B68" s="22"/>
      <c r="C68" s="25">
        <f>ROUND(9.69,5)</f>
        <v>9.69</v>
      </c>
      <c r="D68" s="25">
        <f>F68</f>
        <v>9.82965</v>
      </c>
      <c r="E68" s="25">
        <f>F68</f>
        <v>9.82965</v>
      </c>
      <c r="F68" s="25">
        <f>ROUND(9.82965,5)</f>
        <v>9.82965</v>
      </c>
      <c r="G68" s="24"/>
      <c r="H68" s="36"/>
    </row>
    <row r="69" spans="1:8" ht="12.75" customHeight="1">
      <c r="A69" s="22">
        <v>43041</v>
      </c>
      <c r="B69" s="22"/>
      <c r="C69" s="25">
        <f>ROUND(9.69,5)</f>
        <v>9.69</v>
      </c>
      <c r="D69" s="25">
        <f>F69</f>
        <v>9.86385</v>
      </c>
      <c r="E69" s="25">
        <f>F69</f>
        <v>9.86385</v>
      </c>
      <c r="F69" s="25">
        <f>ROUND(9.86385,5)</f>
        <v>9.86385</v>
      </c>
      <c r="G69" s="24"/>
      <c r="H69" s="36"/>
    </row>
    <row r="70" spans="1:8" ht="12.75" customHeight="1">
      <c r="A70" s="22">
        <v>43132</v>
      </c>
      <c r="B70" s="22"/>
      <c r="C70" s="25">
        <f>ROUND(9.69,5)</f>
        <v>9.69</v>
      </c>
      <c r="D70" s="25">
        <f>F70</f>
        <v>9.90935</v>
      </c>
      <c r="E70" s="25">
        <f>F70</f>
        <v>9.90935</v>
      </c>
      <c r="F70" s="25">
        <f>ROUND(9.90935,5)</f>
        <v>9.90935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ROUND(2.02,5)</f>
        <v>2.02</v>
      </c>
      <c r="D72" s="25">
        <f>F72</f>
        <v>133.37209</v>
      </c>
      <c r="E72" s="25">
        <f>F72</f>
        <v>133.37209</v>
      </c>
      <c r="F72" s="25">
        <f>ROUND(133.37209,5)</f>
        <v>133.37209</v>
      </c>
      <c r="G72" s="24"/>
      <c r="H72" s="36"/>
    </row>
    <row r="73" spans="1:8" ht="12.75" customHeight="1">
      <c r="A73" s="22">
        <v>42859</v>
      </c>
      <c r="B73" s="22"/>
      <c r="C73" s="25">
        <f>ROUND(2.02,5)</f>
        <v>2.02</v>
      </c>
      <c r="D73" s="25">
        <f>F73</f>
        <v>135.96761</v>
      </c>
      <c r="E73" s="25">
        <f>F73</f>
        <v>135.96761</v>
      </c>
      <c r="F73" s="25">
        <f>ROUND(135.96761,5)</f>
        <v>135.96761</v>
      </c>
      <c r="G73" s="24"/>
      <c r="H73" s="36"/>
    </row>
    <row r="74" spans="1:8" ht="12.75" customHeight="1">
      <c r="A74" s="22">
        <v>42950</v>
      </c>
      <c r="B74" s="22"/>
      <c r="C74" s="25">
        <f>ROUND(2.02,5)</f>
        <v>2.02</v>
      </c>
      <c r="D74" s="25">
        <f>F74</f>
        <v>137.19925</v>
      </c>
      <c r="E74" s="25">
        <f>F74</f>
        <v>137.19925</v>
      </c>
      <c r="F74" s="25">
        <f>ROUND(137.19925,5)</f>
        <v>137.19925</v>
      </c>
      <c r="G74" s="24"/>
      <c r="H74" s="36"/>
    </row>
    <row r="75" spans="1:8" ht="12.75" customHeight="1">
      <c r="A75" s="22">
        <v>43041</v>
      </c>
      <c r="B75" s="22"/>
      <c r="C75" s="25">
        <f>ROUND(2.02,5)</f>
        <v>2.02</v>
      </c>
      <c r="D75" s="25">
        <f>F75</f>
        <v>140.08664</v>
      </c>
      <c r="E75" s="25">
        <f>F75</f>
        <v>140.08664</v>
      </c>
      <c r="F75" s="25">
        <f>ROUND(140.08664,5)</f>
        <v>140.08664</v>
      </c>
      <c r="G75" s="24"/>
      <c r="H75" s="36"/>
    </row>
    <row r="76" spans="1:8" ht="12.75" customHeight="1">
      <c r="A76" s="22">
        <v>43132</v>
      </c>
      <c r="B76" s="22"/>
      <c r="C76" s="25">
        <f>ROUND(2.02,5)</f>
        <v>2.02</v>
      </c>
      <c r="D76" s="25">
        <f>F76</f>
        <v>142.874</v>
      </c>
      <c r="E76" s="25">
        <f>F76</f>
        <v>142.874</v>
      </c>
      <c r="F76" s="25">
        <f>ROUND(142.874,5)</f>
        <v>142.874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ROUND(9.72,5)</f>
        <v>9.72</v>
      </c>
      <c r="D78" s="25">
        <f>F78</f>
        <v>9.75668</v>
      </c>
      <c r="E78" s="25">
        <f>F78</f>
        <v>9.75668</v>
      </c>
      <c r="F78" s="25">
        <f>ROUND(9.75668,5)</f>
        <v>9.75668</v>
      </c>
      <c r="G78" s="24"/>
      <c r="H78" s="36"/>
    </row>
    <row r="79" spans="1:8" ht="12.75" customHeight="1">
      <c r="A79" s="22">
        <v>42859</v>
      </c>
      <c r="B79" s="22"/>
      <c r="C79" s="25">
        <f>ROUND(9.72,5)</f>
        <v>9.72</v>
      </c>
      <c r="D79" s="25">
        <f>F79</f>
        <v>9.80952</v>
      </c>
      <c r="E79" s="25">
        <f>F79</f>
        <v>9.80952</v>
      </c>
      <c r="F79" s="25">
        <f>ROUND(9.80952,5)</f>
        <v>9.80952</v>
      </c>
      <c r="G79" s="24"/>
      <c r="H79" s="36"/>
    </row>
    <row r="80" spans="1:8" ht="12.75" customHeight="1">
      <c r="A80" s="22">
        <v>42950</v>
      </c>
      <c r="B80" s="22"/>
      <c r="C80" s="25">
        <f>ROUND(9.72,5)</f>
        <v>9.72</v>
      </c>
      <c r="D80" s="25">
        <f>F80</f>
        <v>9.85771</v>
      </c>
      <c r="E80" s="25">
        <f>F80</f>
        <v>9.85771</v>
      </c>
      <c r="F80" s="25">
        <f>ROUND(9.85771,5)</f>
        <v>9.85771</v>
      </c>
      <c r="G80" s="24"/>
      <c r="H80" s="36"/>
    </row>
    <row r="81" spans="1:8" ht="12.75" customHeight="1">
      <c r="A81" s="22">
        <v>43041</v>
      </c>
      <c r="B81" s="22"/>
      <c r="C81" s="25">
        <f>ROUND(9.72,5)</f>
        <v>9.72</v>
      </c>
      <c r="D81" s="25">
        <f>F81</f>
        <v>9.89161</v>
      </c>
      <c r="E81" s="25">
        <f>F81</f>
        <v>9.89161</v>
      </c>
      <c r="F81" s="25">
        <f>ROUND(9.89161,5)</f>
        <v>9.89161</v>
      </c>
      <c r="G81" s="24"/>
      <c r="H81" s="36"/>
    </row>
    <row r="82" spans="1:8" ht="12.75" customHeight="1">
      <c r="A82" s="22">
        <v>43132</v>
      </c>
      <c r="B82" s="22"/>
      <c r="C82" s="25">
        <f>ROUND(9.72,5)</f>
        <v>9.72</v>
      </c>
      <c r="D82" s="25">
        <f>F82</f>
        <v>9.93645</v>
      </c>
      <c r="E82" s="25">
        <f>F82</f>
        <v>9.93645</v>
      </c>
      <c r="F82" s="25">
        <f>ROUND(9.93645,5)</f>
        <v>9.93645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ROUND(9.725,5)</f>
        <v>9.725</v>
      </c>
      <c r="D84" s="25">
        <f>F84</f>
        <v>9.76029</v>
      </c>
      <c r="E84" s="25">
        <f>F84</f>
        <v>9.76029</v>
      </c>
      <c r="F84" s="25">
        <f>ROUND(9.76029,5)</f>
        <v>9.76029</v>
      </c>
      <c r="G84" s="24"/>
      <c r="H84" s="36"/>
    </row>
    <row r="85" spans="1:8" ht="12.75" customHeight="1">
      <c r="A85" s="22">
        <v>42859</v>
      </c>
      <c r="B85" s="22"/>
      <c r="C85" s="25">
        <f>ROUND(9.725,5)</f>
        <v>9.725</v>
      </c>
      <c r="D85" s="25">
        <f>F85</f>
        <v>9.81108</v>
      </c>
      <c r="E85" s="25">
        <f>F85</f>
        <v>9.81108</v>
      </c>
      <c r="F85" s="25">
        <f>ROUND(9.81108,5)</f>
        <v>9.81108</v>
      </c>
      <c r="G85" s="24"/>
      <c r="H85" s="36"/>
    </row>
    <row r="86" spans="1:8" ht="12.75" customHeight="1">
      <c r="A86" s="22">
        <v>42950</v>
      </c>
      <c r="B86" s="22"/>
      <c r="C86" s="25">
        <f>ROUND(9.725,5)</f>
        <v>9.725</v>
      </c>
      <c r="D86" s="25">
        <f>F86</f>
        <v>9.85731</v>
      </c>
      <c r="E86" s="25">
        <f>F86</f>
        <v>9.85731</v>
      </c>
      <c r="F86" s="25">
        <f>ROUND(9.85731,5)</f>
        <v>9.85731</v>
      </c>
      <c r="G86" s="24"/>
      <c r="H86" s="36"/>
    </row>
    <row r="87" spans="1:8" ht="12.75" customHeight="1">
      <c r="A87" s="22">
        <v>43041</v>
      </c>
      <c r="B87" s="22"/>
      <c r="C87" s="25">
        <f>ROUND(9.725,5)</f>
        <v>9.725</v>
      </c>
      <c r="D87" s="25">
        <f>F87</f>
        <v>9.88975</v>
      </c>
      <c r="E87" s="25">
        <f>F87</f>
        <v>9.88975</v>
      </c>
      <c r="F87" s="25">
        <f>ROUND(9.88975,5)</f>
        <v>9.88975</v>
      </c>
      <c r="G87" s="24"/>
      <c r="H87" s="36"/>
    </row>
    <row r="88" spans="1:8" ht="12.75" customHeight="1">
      <c r="A88" s="22">
        <v>43132</v>
      </c>
      <c r="B88" s="22"/>
      <c r="C88" s="25">
        <f>ROUND(9.725,5)</f>
        <v>9.725</v>
      </c>
      <c r="D88" s="25">
        <f>F88</f>
        <v>9.93261</v>
      </c>
      <c r="E88" s="25">
        <f>F88</f>
        <v>9.93261</v>
      </c>
      <c r="F88" s="25">
        <f>ROUND(9.93261,5)</f>
        <v>9.93261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ROUND(130.81781,5)</f>
        <v>130.81781</v>
      </c>
      <c r="D90" s="25">
        <f>F90</f>
        <v>132.47163</v>
      </c>
      <c r="E90" s="25">
        <f>F90</f>
        <v>132.47163</v>
      </c>
      <c r="F90" s="25">
        <f>ROUND(132.47163,5)</f>
        <v>132.47163</v>
      </c>
      <c r="G90" s="24"/>
      <c r="H90" s="36"/>
    </row>
    <row r="91" spans="1:8" ht="12.75" customHeight="1">
      <c r="A91" s="22">
        <v>42859</v>
      </c>
      <c r="B91" s="22"/>
      <c r="C91" s="25">
        <f>ROUND(130.81781,5)</f>
        <v>130.81781</v>
      </c>
      <c r="D91" s="25">
        <f>F91</f>
        <v>133.52035</v>
      </c>
      <c r="E91" s="25">
        <f>F91</f>
        <v>133.52035</v>
      </c>
      <c r="F91" s="25">
        <f>ROUND(133.52035,5)</f>
        <v>133.52035</v>
      </c>
      <c r="G91" s="24"/>
      <c r="H91" s="36"/>
    </row>
    <row r="92" spans="1:8" ht="12.75" customHeight="1">
      <c r="A92" s="22">
        <v>42950</v>
      </c>
      <c r="B92" s="22"/>
      <c r="C92" s="25">
        <f>ROUND(130.81781,5)</f>
        <v>130.81781</v>
      </c>
      <c r="D92" s="25">
        <f>F92</f>
        <v>136.20311</v>
      </c>
      <c r="E92" s="25">
        <f>F92</f>
        <v>136.20311</v>
      </c>
      <c r="F92" s="25">
        <f>ROUND(136.20311,5)</f>
        <v>136.20311</v>
      </c>
      <c r="G92" s="24"/>
      <c r="H92" s="36"/>
    </row>
    <row r="93" spans="1:8" ht="12.75" customHeight="1">
      <c r="A93" s="22">
        <v>43041</v>
      </c>
      <c r="B93" s="22"/>
      <c r="C93" s="25">
        <f>ROUND(130.81781,5)</f>
        <v>130.81781</v>
      </c>
      <c r="D93" s="25">
        <f>F93</f>
        <v>137.47535</v>
      </c>
      <c r="E93" s="25">
        <f>F93</f>
        <v>137.47535</v>
      </c>
      <c r="F93" s="25">
        <f>ROUND(137.47535,5)</f>
        <v>137.47535</v>
      </c>
      <c r="G93" s="24"/>
      <c r="H93" s="36"/>
    </row>
    <row r="94" spans="1:8" ht="12.75" customHeight="1">
      <c r="A94" s="22">
        <v>43132</v>
      </c>
      <c r="B94" s="22"/>
      <c r="C94" s="25">
        <f>ROUND(130.81781,5)</f>
        <v>130.81781</v>
      </c>
      <c r="D94" s="25">
        <f>F94</f>
        <v>140.21024</v>
      </c>
      <c r="E94" s="25">
        <f>F94</f>
        <v>140.21024</v>
      </c>
      <c r="F94" s="25">
        <f>ROUND(140.21024,5)</f>
        <v>140.21024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ROUND(2.07,5)</f>
        <v>2.07</v>
      </c>
      <c r="D96" s="25">
        <f>F96</f>
        <v>141.8696</v>
      </c>
      <c r="E96" s="25">
        <f>F96</f>
        <v>141.8696</v>
      </c>
      <c r="F96" s="25">
        <f>ROUND(141.8696,5)</f>
        <v>141.8696</v>
      </c>
      <c r="G96" s="24"/>
      <c r="H96" s="36"/>
    </row>
    <row r="97" spans="1:8" ht="12.75" customHeight="1">
      <c r="A97" s="22">
        <v>42859</v>
      </c>
      <c r="B97" s="22"/>
      <c r="C97" s="25">
        <f>ROUND(2.07,5)</f>
        <v>2.07</v>
      </c>
      <c r="D97" s="25">
        <f>F97</f>
        <v>144.6303</v>
      </c>
      <c r="E97" s="25">
        <f>F97</f>
        <v>144.6303</v>
      </c>
      <c r="F97" s="25">
        <f>ROUND(144.6303,5)</f>
        <v>144.6303</v>
      </c>
      <c r="G97" s="24"/>
      <c r="H97" s="36"/>
    </row>
    <row r="98" spans="1:8" ht="12.75" customHeight="1">
      <c r="A98" s="22">
        <v>42950</v>
      </c>
      <c r="B98" s="22"/>
      <c r="C98" s="25">
        <f>ROUND(2.07,5)</f>
        <v>2.07</v>
      </c>
      <c r="D98" s="25">
        <f>F98</f>
        <v>145.87359</v>
      </c>
      <c r="E98" s="25">
        <f>F98</f>
        <v>145.87359</v>
      </c>
      <c r="F98" s="25">
        <f>ROUND(145.87359,5)</f>
        <v>145.87359</v>
      </c>
      <c r="G98" s="24"/>
      <c r="H98" s="36"/>
    </row>
    <row r="99" spans="1:8" ht="12.75" customHeight="1">
      <c r="A99" s="22">
        <v>43041</v>
      </c>
      <c r="B99" s="22"/>
      <c r="C99" s="25">
        <f>ROUND(2.07,5)</f>
        <v>2.07</v>
      </c>
      <c r="D99" s="25">
        <f>F99</f>
        <v>148.94309</v>
      </c>
      <c r="E99" s="25">
        <f>F99</f>
        <v>148.94309</v>
      </c>
      <c r="F99" s="25">
        <f>ROUND(148.94309,5)</f>
        <v>148.94309</v>
      </c>
      <c r="G99" s="24"/>
      <c r="H99" s="36"/>
    </row>
    <row r="100" spans="1:8" ht="12.75" customHeight="1">
      <c r="A100" s="22">
        <v>43132</v>
      </c>
      <c r="B100" s="22"/>
      <c r="C100" s="25">
        <f>ROUND(2.07,5)</f>
        <v>2.07</v>
      </c>
      <c r="D100" s="25">
        <f>F100</f>
        <v>151.90688</v>
      </c>
      <c r="E100" s="25">
        <f>F100</f>
        <v>151.90688</v>
      </c>
      <c r="F100" s="25">
        <f>ROUND(151.90688,5)</f>
        <v>151.90688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ROUND(2.72,5)</f>
        <v>2.72</v>
      </c>
      <c r="D102" s="25">
        <f>F102</f>
        <v>129.04009</v>
      </c>
      <c r="E102" s="25">
        <f>F102</f>
        <v>129.04009</v>
      </c>
      <c r="F102" s="25">
        <f>ROUND(129.04009,5)</f>
        <v>129.04009</v>
      </c>
      <c r="G102" s="24"/>
      <c r="H102" s="36"/>
    </row>
    <row r="103" spans="1:8" ht="12.75" customHeight="1">
      <c r="A103" s="22">
        <v>42859</v>
      </c>
      <c r="B103" s="22"/>
      <c r="C103" s="25">
        <f>ROUND(2.72,5)</f>
        <v>2.72</v>
      </c>
      <c r="D103" s="25">
        <f>F103</f>
        <v>129.86816</v>
      </c>
      <c r="E103" s="25">
        <f>F103</f>
        <v>129.86816</v>
      </c>
      <c r="F103" s="25">
        <f>ROUND(129.86816,5)</f>
        <v>129.86816</v>
      </c>
      <c r="G103" s="24"/>
      <c r="H103" s="36"/>
    </row>
    <row r="104" spans="1:8" ht="12.75" customHeight="1">
      <c r="A104" s="22">
        <v>42950</v>
      </c>
      <c r="B104" s="22"/>
      <c r="C104" s="25">
        <f>ROUND(2.72,5)</f>
        <v>2.72</v>
      </c>
      <c r="D104" s="25">
        <f>F104</f>
        <v>132.47763</v>
      </c>
      <c r="E104" s="25">
        <f>F104</f>
        <v>132.47763</v>
      </c>
      <c r="F104" s="25">
        <f>ROUND(132.47763,5)</f>
        <v>132.47763</v>
      </c>
      <c r="G104" s="24"/>
      <c r="H104" s="36"/>
    </row>
    <row r="105" spans="1:8" ht="12.75" customHeight="1">
      <c r="A105" s="22">
        <v>43041</v>
      </c>
      <c r="B105" s="22"/>
      <c r="C105" s="25">
        <f>ROUND(2.72,5)</f>
        <v>2.72</v>
      </c>
      <c r="D105" s="25">
        <f>F105</f>
        <v>135.26514</v>
      </c>
      <c r="E105" s="25">
        <f>F105</f>
        <v>135.26514</v>
      </c>
      <c r="F105" s="25">
        <f>ROUND(135.26514,5)</f>
        <v>135.26514</v>
      </c>
      <c r="G105" s="24"/>
      <c r="H105" s="36"/>
    </row>
    <row r="106" spans="1:8" ht="12.75" customHeight="1">
      <c r="A106" s="22">
        <v>43132</v>
      </c>
      <c r="B106" s="22"/>
      <c r="C106" s="25">
        <f>ROUND(2.72,5)</f>
        <v>2.72</v>
      </c>
      <c r="D106" s="25">
        <f>F106</f>
        <v>137.95697</v>
      </c>
      <c r="E106" s="25">
        <f>F106</f>
        <v>137.95697</v>
      </c>
      <c r="F106" s="25">
        <f>ROUND(137.95697,5)</f>
        <v>137.95697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ROUND(10.58,5)</f>
        <v>10.58</v>
      </c>
      <c r="D108" s="25">
        <f>F108</f>
        <v>10.64083</v>
      </c>
      <c r="E108" s="25">
        <f>F108</f>
        <v>10.64083</v>
      </c>
      <c r="F108" s="25">
        <f>ROUND(10.64083,5)</f>
        <v>10.64083</v>
      </c>
      <c r="G108" s="24"/>
      <c r="H108" s="36"/>
    </row>
    <row r="109" spans="1:8" ht="12.75" customHeight="1">
      <c r="A109" s="22">
        <v>42859</v>
      </c>
      <c r="B109" s="22"/>
      <c r="C109" s="25">
        <f>ROUND(10.58,5)</f>
        <v>10.58</v>
      </c>
      <c r="D109" s="25">
        <f>F109</f>
        <v>10.72383</v>
      </c>
      <c r="E109" s="25">
        <f>F109</f>
        <v>10.72383</v>
      </c>
      <c r="F109" s="25">
        <f>ROUND(10.72383,5)</f>
        <v>10.72383</v>
      </c>
      <c r="G109" s="24"/>
      <c r="H109" s="36"/>
    </row>
    <row r="110" spans="1:8" ht="12.75" customHeight="1">
      <c r="A110" s="22">
        <v>42950</v>
      </c>
      <c r="B110" s="22"/>
      <c r="C110" s="25">
        <f>ROUND(10.58,5)</f>
        <v>10.58</v>
      </c>
      <c r="D110" s="25">
        <f>F110</f>
        <v>10.80023</v>
      </c>
      <c r="E110" s="25">
        <f>F110</f>
        <v>10.80023</v>
      </c>
      <c r="F110" s="25">
        <f>ROUND(10.80023,5)</f>
        <v>10.80023</v>
      </c>
      <c r="G110" s="24"/>
      <c r="H110" s="36"/>
    </row>
    <row r="111" spans="1:8" ht="12.75" customHeight="1">
      <c r="A111" s="22">
        <v>43041</v>
      </c>
      <c r="B111" s="22"/>
      <c r="C111" s="25">
        <f>ROUND(10.58,5)</f>
        <v>10.58</v>
      </c>
      <c r="D111" s="25">
        <f>F111</f>
        <v>10.87032</v>
      </c>
      <c r="E111" s="25">
        <f>F111</f>
        <v>10.87032</v>
      </c>
      <c r="F111" s="25">
        <f>ROUND(10.87032,5)</f>
        <v>10.87032</v>
      </c>
      <c r="G111" s="24"/>
      <c r="H111" s="36"/>
    </row>
    <row r="112" spans="1:8" ht="12.75" customHeight="1">
      <c r="A112" s="22">
        <v>43132</v>
      </c>
      <c r="B112" s="22"/>
      <c r="C112" s="25">
        <f>ROUND(10.58,5)</f>
        <v>10.58</v>
      </c>
      <c r="D112" s="25">
        <f>F112</f>
        <v>10.95575</v>
      </c>
      <c r="E112" s="25">
        <f>F112</f>
        <v>10.95575</v>
      </c>
      <c r="F112" s="25">
        <f>ROUND(10.95575,5)</f>
        <v>10.95575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ROUND(10.715,5)</f>
        <v>10.715</v>
      </c>
      <c r="D114" s="25">
        <f>F114</f>
        <v>10.77235</v>
      </c>
      <c r="E114" s="25">
        <f>F114</f>
        <v>10.77235</v>
      </c>
      <c r="F114" s="25">
        <f>ROUND(10.77235,5)</f>
        <v>10.77235</v>
      </c>
      <c r="G114" s="24"/>
      <c r="H114" s="36"/>
    </row>
    <row r="115" spans="1:8" ht="12.75" customHeight="1">
      <c r="A115" s="22">
        <v>42859</v>
      </c>
      <c r="B115" s="22"/>
      <c r="C115" s="25">
        <f>ROUND(10.715,5)</f>
        <v>10.715</v>
      </c>
      <c r="D115" s="25">
        <f>F115</f>
        <v>10.85508</v>
      </c>
      <c r="E115" s="25">
        <f>F115</f>
        <v>10.85508</v>
      </c>
      <c r="F115" s="25">
        <f>ROUND(10.85508,5)</f>
        <v>10.85508</v>
      </c>
      <c r="G115" s="24"/>
      <c r="H115" s="36"/>
    </row>
    <row r="116" spans="1:8" ht="12.75" customHeight="1">
      <c r="A116" s="22">
        <v>42950</v>
      </c>
      <c r="B116" s="22"/>
      <c r="C116" s="25">
        <f>ROUND(10.715,5)</f>
        <v>10.715</v>
      </c>
      <c r="D116" s="25">
        <f>F116</f>
        <v>10.93032</v>
      </c>
      <c r="E116" s="25">
        <f>F116</f>
        <v>10.93032</v>
      </c>
      <c r="F116" s="25">
        <f>ROUND(10.93032,5)</f>
        <v>10.93032</v>
      </c>
      <c r="G116" s="24"/>
      <c r="H116" s="36"/>
    </row>
    <row r="117" spans="1:8" ht="12.75" customHeight="1">
      <c r="A117" s="22">
        <v>43041</v>
      </c>
      <c r="B117" s="22"/>
      <c r="C117" s="25">
        <f>ROUND(10.715,5)</f>
        <v>10.715</v>
      </c>
      <c r="D117" s="25">
        <f>F117</f>
        <v>10.99861</v>
      </c>
      <c r="E117" s="25">
        <f>F117</f>
        <v>10.99861</v>
      </c>
      <c r="F117" s="25">
        <f>ROUND(10.99861,5)</f>
        <v>10.99861</v>
      </c>
      <c r="G117" s="24"/>
      <c r="H117" s="36"/>
    </row>
    <row r="118" spans="1:8" ht="12.75" customHeight="1">
      <c r="A118" s="22">
        <v>43132</v>
      </c>
      <c r="B118" s="22"/>
      <c r="C118" s="25">
        <f>ROUND(10.715,5)</f>
        <v>10.715</v>
      </c>
      <c r="D118" s="25">
        <f>F118</f>
        <v>11.07846</v>
      </c>
      <c r="E118" s="25">
        <f>F118</f>
        <v>11.07846</v>
      </c>
      <c r="F118" s="25">
        <f>ROUND(11.07846,5)</f>
        <v>11.07846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ROUND(8.69,5)</f>
        <v>8.69</v>
      </c>
      <c r="D122" s="25">
        <f>F122</f>
        <v>8.72986</v>
      </c>
      <c r="E122" s="25">
        <f>F122</f>
        <v>8.72986</v>
      </c>
      <c r="F122" s="25">
        <f>ROUND(8.72986,5)</f>
        <v>8.72986</v>
      </c>
      <c r="G122" s="24"/>
      <c r="H122" s="36"/>
    </row>
    <row r="123" spans="1:8" ht="12.75" customHeight="1">
      <c r="A123" s="22">
        <v>42859</v>
      </c>
      <c r="B123" s="22"/>
      <c r="C123" s="25">
        <f>ROUND(8.69,5)</f>
        <v>8.69</v>
      </c>
      <c r="D123" s="25">
        <f>F123</f>
        <v>8.77475</v>
      </c>
      <c r="E123" s="25">
        <f>F123</f>
        <v>8.77475</v>
      </c>
      <c r="F123" s="25">
        <f>ROUND(8.77475,5)</f>
        <v>8.77475</v>
      </c>
      <c r="G123" s="24"/>
      <c r="H123" s="36"/>
    </row>
    <row r="124" spans="1:8" ht="12.75" customHeight="1">
      <c r="A124" s="22">
        <v>42950</v>
      </c>
      <c r="B124" s="22"/>
      <c r="C124" s="25">
        <f>ROUND(8.69,5)</f>
        <v>8.69</v>
      </c>
      <c r="D124" s="25">
        <f>F124</f>
        <v>8.8076</v>
      </c>
      <c r="E124" s="25">
        <f>F124</f>
        <v>8.8076</v>
      </c>
      <c r="F124" s="25">
        <f>ROUND(8.8076,5)</f>
        <v>8.8076</v>
      </c>
      <c r="G124" s="24"/>
      <c r="H124" s="36"/>
    </row>
    <row r="125" spans="1:8" ht="12.75" customHeight="1">
      <c r="A125" s="22">
        <v>43041</v>
      </c>
      <c r="B125" s="22"/>
      <c r="C125" s="25">
        <f>ROUND(8.69,5)</f>
        <v>8.69</v>
      </c>
      <c r="D125" s="25">
        <f>F125</f>
        <v>8.82665</v>
      </c>
      <c r="E125" s="25">
        <f>F125</f>
        <v>8.82665</v>
      </c>
      <c r="F125" s="25">
        <f>ROUND(8.82665,5)</f>
        <v>8.82665</v>
      </c>
      <c r="G125" s="24"/>
      <c r="H125" s="36"/>
    </row>
    <row r="126" spans="1:8" ht="12.75" customHeight="1">
      <c r="A126" s="22">
        <v>43132</v>
      </c>
      <c r="B126" s="22"/>
      <c r="C126" s="25">
        <f>ROUND(8.69,5)</f>
        <v>8.69</v>
      </c>
      <c r="D126" s="25">
        <f>F126</f>
        <v>8.86921</v>
      </c>
      <c r="E126" s="25">
        <f>F126</f>
        <v>8.86921</v>
      </c>
      <c r="F126" s="25">
        <f>ROUND(8.86921,5)</f>
        <v>8.86921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ROUND(9.64,5)</f>
        <v>9.64</v>
      </c>
      <c r="D128" s="25">
        <f>F128</f>
        <v>9.68048</v>
      </c>
      <c r="E128" s="25">
        <f>F128</f>
        <v>9.68048</v>
      </c>
      <c r="F128" s="25">
        <f>ROUND(9.68048,5)</f>
        <v>9.68048</v>
      </c>
      <c r="G128" s="24"/>
      <c r="H128" s="36"/>
    </row>
    <row r="129" spans="1:8" ht="12.75" customHeight="1">
      <c r="A129" s="22">
        <v>42859</v>
      </c>
      <c r="B129" s="22"/>
      <c r="C129" s="25">
        <f>ROUND(9.64,5)</f>
        <v>9.64</v>
      </c>
      <c r="D129" s="25">
        <f>F129</f>
        <v>9.73171</v>
      </c>
      <c r="E129" s="25">
        <f>F129</f>
        <v>9.73171</v>
      </c>
      <c r="F129" s="25">
        <f>ROUND(9.73171,5)</f>
        <v>9.73171</v>
      </c>
      <c r="G129" s="24"/>
      <c r="H129" s="36"/>
    </row>
    <row r="130" spans="1:8" ht="12.75" customHeight="1">
      <c r="A130" s="22">
        <v>42950</v>
      </c>
      <c r="B130" s="22"/>
      <c r="C130" s="25">
        <f>ROUND(9.64,5)</f>
        <v>9.64</v>
      </c>
      <c r="D130" s="25">
        <f>F130</f>
        <v>9.77664</v>
      </c>
      <c r="E130" s="25">
        <f>F130</f>
        <v>9.77664</v>
      </c>
      <c r="F130" s="25">
        <f>ROUND(9.77664,5)</f>
        <v>9.77664</v>
      </c>
      <c r="G130" s="24"/>
      <c r="H130" s="36"/>
    </row>
    <row r="131" spans="1:8" ht="12.75" customHeight="1">
      <c r="A131" s="22">
        <v>43041</v>
      </c>
      <c r="B131" s="22"/>
      <c r="C131" s="25">
        <f>ROUND(9.64,5)</f>
        <v>9.64</v>
      </c>
      <c r="D131" s="25">
        <f>F131</f>
        <v>9.81458</v>
      </c>
      <c r="E131" s="25">
        <f>F131</f>
        <v>9.81458</v>
      </c>
      <c r="F131" s="25">
        <f>ROUND(9.81458,5)</f>
        <v>9.81458</v>
      </c>
      <c r="G131" s="24"/>
      <c r="H131" s="36"/>
    </row>
    <row r="132" spans="1:8" ht="12.75" customHeight="1">
      <c r="A132" s="22">
        <v>43132</v>
      </c>
      <c r="B132" s="22"/>
      <c r="C132" s="25">
        <f>ROUND(9.64,5)</f>
        <v>9.64</v>
      </c>
      <c r="D132" s="25">
        <f>F132</f>
        <v>9.86513</v>
      </c>
      <c r="E132" s="25">
        <f>F132</f>
        <v>9.86513</v>
      </c>
      <c r="F132" s="25">
        <f>ROUND(9.86513,5)</f>
        <v>9.86513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ROUND(8.97,5)</f>
        <v>8.97</v>
      </c>
      <c r="D134" s="25">
        <f>F134</f>
        <v>9.00538</v>
      </c>
      <c r="E134" s="25">
        <f>F134</f>
        <v>9.00538</v>
      </c>
      <c r="F134" s="25">
        <f>ROUND(9.00538,5)</f>
        <v>9.00538</v>
      </c>
      <c r="G134" s="24"/>
      <c r="H134" s="36"/>
    </row>
    <row r="135" spans="1:8" ht="12.75" customHeight="1">
      <c r="A135" s="22">
        <v>42859</v>
      </c>
      <c r="B135" s="22"/>
      <c r="C135" s="25">
        <f>ROUND(8.97,5)</f>
        <v>8.97</v>
      </c>
      <c r="D135" s="25">
        <f>F135</f>
        <v>9.05263</v>
      </c>
      <c r="E135" s="25">
        <f>F135</f>
        <v>9.05263</v>
      </c>
      <c r="F135" s="25">
        <f>ROUND(9.05263,5)</f>
        <v>9.05263</v>
      </c>
      <c r="G135" s="24"/>
      <c r="H135" s="36"/>
    </row>
    <row r="136" spans="1:8" ht="12.75" customHeight="1">
      <c r="A136" s="22">
        <v>42950</v>
      </c>
      <c r="B136" s="22"/>
      <c r="C136" s="25">
        <f>ROUND(8.97,5)</f>
        <v>8.97</v>
      </c>
      <c r="D136" s="25">
        <f>F136</f>
        <v>9.09086</v>
      </c>
      <c r="E136" s="25">
        <f>F136</f>
        <v>9.09086</v>
      </c>
      <c r="F136" s="25">
        <f>ROUND(9.09086,5)</f>
        <v>9.09086</v>
      </c>
      <c r="G136" s="24"/>
      <c r="H136" s="36"/>
    </row>
    <row r="137" spans="1:8" ht="12.75" customHeight="1">
      <c r="A137" s="22">
        <v>43041</v>
      </c>
      <c r="B137" s="22"/>
      <c r="C137" s="25">
        <f>ROUND(8.97,5)</f>
        <v>8.97</v>
      </c>
      <c r="D137" s="25">
        <f>F137</f>
        <v>9.11383</v>
      </c>
      <c r="E137" s="25">
        <f>F137</f>
        <v>9.11383</v>
      </c>
      <c r="F137" s="25">
        <f>ROUND(9.11383,5)</f>
        <v>9.11383</v>
      </c>
      <c r="G137" s="24"/>
      <c r="H137" s="36"/>
    </row>
    <row r="138" spans="1:8" ht="12.75" customHeight="1">
      <c r="A138" s="22">
        <v>43132</v>
      </c>
      <c r="B138" s="22"/>
      <c r="C138" s="25">
        <f>ROUND(8.97,5)</f>
        <v>8.97</v>
      </c>
      <c r="D138" s="25">
        <f>F138</f>
        <v>9.15276</v>
      </c>
      <c r="E138" s="25">
        <f>F138</f>
        <v>9.15276</v>
      </c>
      <c r="F138" s="25">
        <f>ROUND(9.15276,5)</f>
        <v>9.15276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ROUND(2.1,5)</f>
        <v>2.1</v>
      </c>
      <c r="D140" s="25">
        <f>F140</f>
        <v>296.15886</v>
      </c>
      <c r="E140" s="25">
        <f>F140</f>
        <v>296.15886</v>
      </c>
      <c r="F140" s="25">
        <f>ROUND(296.15886,5)</f>
        <v>296.15886</v>
      </c>
      <c r="G140" s="24"/>
      <c r="H140" s="36"/>
    </row>
    <row r="141" spans="1:8" ht="12.75" customHeight="1">
      <c r="A141" s="22">
        <v>42859</v>
      </c>
      <c r="B141" s="22"/>
      <c r="C141" s="25">
        <f>ROUND(2.1,5)</f>
        <v>2.1</v>
      </c>
      <c r="D141" s="25">
        <f>F141</f>
        <v>301.92203</v>
      </c>
      <c r="E141" s="25">
        <f>F141</f>
        <v>301.92203</v>
      </c>
      <c r="F141" s="25">
        <f>ROUND(301.92203,5)</f>
        <v>301.92203</v>
      </c>
      <c r="G141" s="24"/>
      <c r="H141" s="36"/>
    </row>
    <row r="142" spans="1:8" ht="12.75" customHeight="1">
      <c r="A142" s="22">
        <v>42950</v>
      </c>
      <c r="B142" s="22"/>
      <c r="C142" s="25">
        <f>ROUND(2.1,5)</f>
        <v>2.1</v>
      </c>
      <c r="D142" s="25">
        <f>F142</f>
        <v>301.08413</v>
      </c>
      <c r="E142" s="25">
        <f>F142</f>
        <v>301.08413</v>
      </c>
      <c r="F142" s="25">
        <f>ROUND(301.08413,5)</f>
        <v>301.08413</v>
      </c>
      <c r="G142" s="24"/>
      <c r="H142" s="36"/>
    </row>
    <row r="143" spans="1:8" ht="12.75" customHeight="1">
      <c r="A143" s="22">
        <v>43041</v>
      </c>
      <c r="B143" s="22"/>
      <c r="C143" s="25">
        <f>ROUND(2.1,5)</f>
        <v>2.1</v>
      </c>
      <c r="D143" s="25">
        <f>F143</f>
        <v>307.42095</v>
      </c>
      <c r="E143" s="25">
        <f>F143</f>
        <v>307.42095</v>
      </c>
      <c r="F143" s="25">
        <f>ROUND(307.42095,5)</f>
        <v>307.42095</v>
      </c>
      <c r="G143" s="24"/>
      <c r="H143" s="36"/>
    </row>
    <row r="144" spans="1:8" ht="12.75" customHeight="1">
      <c r="A144" s="22">
        <v>43132</v>
      </c>
      <c r="B144" s="22"/>
      <c r="C144" s="25">
        <f>ROUND(2.1,5)</f>
        <v>2.1</v>
      </c>
      <c r="D144" s="25">
        <f>F144</f>
        <v>313.53715</v>
      </c>
      <c r="E144" s="25">
        <f>F144</f>
        <v>313.53715</v>
      </c>
      <c r="F144" s="25">
        <f>ROUND(313.53715,5)</f>
        <v>313.53715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ROUND(2.06,5)</f>
        <v>2.06</v>
      </c>
      <c r="D146" s="25">
        <f>F146</f>
        <v>246.30461</v>
      </c>
      <c r="E146" s="25">
        <f>F146</f>
        <v>246.30461</v>
      </c>
      <c r="F146" s="25">
        <f>ROUND(246.30461,5)</f>
        <v>246.30461</v>
      </c>
      <c r="G146" s="24"/>
      <c r="H146" s="36"/>
    </row>
    <row r="147" spans="1:8" ht="12.75" customHeight="1">
      <c r="A147" s="22">
        <v>42859</v>
      </c>
      <c r="B147" s="22"/>
      <c r="C147" s="25">
        <f>ROUND(2.06,5)</f>
        <v>2.06</v>
      </c>
      <c r="D147" s="25">
        <f>F147</f>
        <v>251.0977</v>
      </c>
      <c r="E147" s="25">
        <f>F147</f>
        <v>251.0977</v>
      </c>
      <c r="F147" s="25">
        <f>ROUND(251.0977,5)</f>
        <v>251.0977</v>
      </c>
      <c r="G147" s="24"/>
      <c r="H147" s="36"/>
    </row>
    <row r="148" spans="1:8" ht="12.75" customHeight="1">
      <c r="A148" s="22">
        <v>42950</v>
      </c>
      <c r="B148" s="22"/>
      <c r="C148" s="25">
        <f>ROUND(2.06,5)</f>
        <v>2.06</v>
      </c>
      <c r="D148" s="25">
        <f>F148</f>
        <v>252.47547</v>
      </c>
      <c r="E148" s="25">
        <f>F148</f>
        <v>252.47547</v>
      </c>
      <c r="F148" s="25">
        <f>ROUND(252.47547,5)</f>
        <v>252.47547</v>
      </c>
      <c r="G148" s="24"/>
      <c r="H148" s="36"/>
    </row>
    <row r="149" spans="1:8" ht="12.75" customHeight="1">
      <c r="A149" s="22">
        <v>43041</v>
      </c>
      <c r="B149" s="22"/>
      <c r="C149" s="25">
        <f>ROUND(2.06,5)</f>
        <v>2.06</v>
      </c>
      <c r="D149" s="25">
        <f>F149</f>
        <v>257.78845</v>
      </c>
      <c r="E149" s="25">
        <f>F149</f>
        <v>257.78845</v>
      </c>
      <c r="F149" s="25">
        <f>ROUND(257.78845,5)</f>
        <v>257.78845</v>
      </c>
      <c r="G149" s="24"/>
      <c r="H149" s="36"/>
    </row>
    <row r="150" spans="1:8" ht="12.75" customHeight="1">
      <c r="A150" s="22">
        <v>43132</v>
      </c>
      <c r="B150" s="22"/>
      <c r="C150" s="25">
        <f>ROUND(2.06,5)</f>
        <v>2.06</v>
      </c>
      <c r="D150" s="25">
        <f>F150</f>
        <v>262.9181</v>
      </c>
      <c r="E150" s="25">
        <f>F150</f>
        <v>262.9181</v>
      </c>
      <c r="F150" s="25">
        <f>ROUND(262.9181,5)</f>
        <v>262.9181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ROUND(7.69,5)</f>
        <v>7.69</v>
      </c>
      <c r="D152" s="25">
        <f>F152</f>
        <v>7.72487</v>
      </c>
      <c r="E152" s="25">
        <f>F152</f>
        <v>7.72487</v>
      </c>
      <c r="F152" s="25">
        <f>ROUND(7.72487,5)</f>
        <v>7.72487</v>
      </c>
      <c r="G152" s="24"/>
      <c r="H152" s="36"/>
    </row>
    <row r="153" spans="1:8" ht="12.75" customHeight="1">
      <c r="A153" s="22">
        <v>42859</v>
      </c>
      <c r="B153" s="22"/>
      <c r="C153" s="25">
        <f>ROUND(7.69,5)</f>
        <v>7.69</v>
      </c>
      <c r="D153" s="25">
        <f>F153</f>
        <v>7.51649</v>
      </c>
      <c r="E153" s="25">
        <f>F153</f>
        <v>7.51649</v>
      </c>
      <c r="F153" s="25">
        <f>ROUND(7.51649,5)</f>
        <v>7.51649</v>
      </c>
      <c r="G153" s="24"/>
      <c r="H153" s="36"/>
    </row>
    <row r="154" spans="1:8" ht="12.75" customHeight="1">
      <c r="A154" s="22">
        <v>42950</v>
      </c>
      <c r="B154" s="22"/>
      <c r="C154" s="25">
        <f>ROUND(7.69,5)</f>
        <v>7.69</v>
      </c>
      <c r="D154" s="25">
        <f>F154</f>
        <v>4.66383</v>
      </c>
      <c r="E154" s="25">
        <f>F154</f>
        <v>4.66383</v>
      </c>
      <c r="F154" s="25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5">
        <f>ROUND(7.69,5)</f>
        <v>7.69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5">
        <f>ROUND(7.915,5)</f>
        <v>7.915</v>
      </c>
      <c r="D157" s="25">
        <f>F157</f>
        <v>7.94322</v>
      </c>
      <c r="E157" s="25">
        <f>F157</f>
        <v>7.94322</v>
      </c>
      <c r="F157" s="25">
        <f>ROUND(7.94322,5)</f>
        <v>7.94322</v>
      </c>
      <c r="G157" s="24"/>
      <c r="H157" s="36"/>
    </row>
    <row r="158" spans="1:8" ht="12.75" customHeight="1">
      <c r="A158" s="22">
        <v>42859</v>
      </c>
      <c r="B158" s="22"/>
      <c r="C158" s="25">
        <f>ROUND(7.915,5)</f>
        <v>7.915</v>
      </c>
      <c r="D158" s="25">
        <f>F158</f>
        <v>7.96117</v>
      </c>
      <c r="E158" s="25">
        <f>F158</f>
        <v>7.96117</v>
      </c>
      <c r="F158" s="25">
        <f>ROUND(7.96117,5)</f>
        <v>7.96117</v>
      </c>
      <c r="G158" s="24"/>
      <c r="H158" s="36"/>
    </row>
    <row r="159" spans="1:8" ht="12.75" customHeight="1">
      <c r="A159" s="22">
        <v>42950</v>
      </c>
      <c r="B159" s="22"/>
      <c r="C159" s="25">
        <f>ROUND(7.915,5)</f>
        <v>7.915</v>
      </c>
      <c r="D159" s="25">
        <f>F159</f>
        <v>7.93084</v>
      </c>
      <c r="E159" s="25">
        <f>F159</f>
        <v>7.93084</v>
      </c>
      <c r="F159" s="25">
        <f>ROUND(7.93084,5)</f>
        <v>7.93084</v>
      </c>
      <c r="G159" s="24"/>
      <c r="H159" s="36"/>
    </row>
    <row r="160" spans="1:8" ht="12.75" customHeight="1">
      <c r="A160" s="22">
        <v>43041</v>
      </c>
      <c r="B160" s="22"/>
      <c r="C160" s="25">
        <f>ROUND(7.915,5)</f>
        <v>7.915</v>
      </c>
      <c r="D160" s="25">
        <f>F160</f>
        <v>7.78963</v>
      </c>
      <c r="E160" s="25">
        <f>F160</f>
        <v>7.78963</v>
      </c>
      <c r="F160" s="25">
        <f>ROUND(7.78963,5)</f>
        <v>7.78963</v>
      </c>
      <c r="G160" s="24"/>
      <c r="H160" s="36"/>
    </row>
    <row r="161" spans="1:8" ht="12.75" customHeight="1">
      <c r="A161" s="22">
        <v>43132</v>
      </c>
      <c r="B161" s="22"/>
      <c r="C161" s="25">
        <f>ROUND(7.915,5)</f>
        <v>7.915</v>
      </c>
      <c r="D161" s="25">
        <f>F161</f>
        <v>7.66792</v>
      </c>
      <c r="E161" s="25">
        <f>F161</f>
        <v>7.66792</v>
      </c>
      <c r="F161" s="25">
        <f>ROUND(7.66792,5)</f>
        <v>7.66792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5">
        <f>ROUND(8.2,5)</f>
        <v>8.2</v>
      </c>
      <c r="D163" s="25">
        <f>F163</f>
        <v>8.23504</v>
      </c>
      <c r="E163" s="25">
        <f>F163</f>
        <v>8.23504</v>
      </c>
      <c r="F163" s="25">
        <f>ROUND(8.23504,5)</f>
        <v>8.23504</v>
      </c>
      <c r="G163" s="24"/>
      <c r="H163" s="36"/>
    </row>
    <row r="164" spans="1:8" ht="12.75" customHeight="1">
      <c r="A164" s="22">
        <v>42859</v>
      </c>
      <c r="B164" s="22"/>
      <c r="C164" s="25">
        <f>ROUND(8.2,5)</f>
        <v>8.2</v>
      </c>
      <c r="D164" s="25">
        <f>F164</f>
        <v>8.28093</v>
      </c>
      <c r="E164" s="25">
        <f>F164</f>
        <v>8.28093</v>
      </c>
      <c r="F164" s="25">
        <f>ROUND(8.28093,5)</f>
        <v>8.28093</v>
      </c>
      <c r="G164" s="24"/>
      <c r="H164" s="36"/>
    </row>
    <row r="165" spans="1:8" ht="12.75" customHeight="1">
      <c r="A165" s="22">
        <v>42950</v>
      </c>
      <c r="B165" s="22"/>
      <c r="C165" s="25">
        <f>ROUND(8.2,5)</f>
        <v>8.2</v>
      </c>
      <c r="D165" s="25">
        <f>F165</f>
        <v>8.3034</v>
      </c>
      <c r="E165" s="25">
        <f>F165</f>
        <v>8.3034</v>
      </c>
      <c r="F165" s="25">
        <f>ROUND(8.3034,5)</f>
        <v>8.3034</v>
      </c>
      <c r="G165" s="24"/>
      <c r="H165" s="36"/>
    </row>
    <row r="166" spans="1:8" ht="12.75" customHeight="1">
      <c r="A166" s="22">
        <v>43041</v>
      </c>
      <c r="B166" s="22"/>
      <c r="C166" s="25">
        <f>ROUND(8.2,5)</f>
        <v>8.2</v>
      </c>
      <c r="D166" s="25">
        <f>F166</f>
        <v>8.26893</v>
      </c>
      <c r="E166" s="25">
        <f>F166</f>
        <v>8.26893</v>
      </c>
      <c r="F166" s="25">
        <f>ROUND(8.26893,5)</f>
        <v>8.26893</v>
      </c>
      <c r="G166" s="24"/>
      <c r="H166" s="36"/>
    </row>
    <row r="167" spans="1:8" ht="12.75" customHeight="1">
      <c r="A167" s="22">
        <v>43132</v>
      </c>
      <c r="B167" s="22"/>
      <c r="C167" s="25">
        <f>ROUND(8.2,5)</f>
        <v>8.2</v>
      </c>
      <c r="D167" s="25">
        <f>F167</f>
        <v>8.27347</v>
      </c>
      <c r="E167" s="25">
        <f>F167</f>
        <v>8.27347</v>
      </c>
      <c r="F167" s="25">
        <f>ROUND(8.27347,5)</f>
        <v>8.27347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5">
        <f>ROUND(8.39,5)</f>
        <v>8.39</v>
      </c>
      <c r="D169" s="25">
        <f>F169</f>
        <v>8.42649</v>
      </c>
      <c r="E169" s="25">
        <f>F169</f>
        <v>8.42649</v>
      </c>
      <c r="F169" s="25">
        <f>ROUND(8.42649,5)</f>
        <v>8.42649</v>
      </c>
      <c r="G169" s="24"/>
      <c r="H169" s="36"/>
    </row>
    <row r="170" spans="1:8" ht="12.75" customHeight="1">
      <c r="A170" s="22">
        <v>42859</v>
      </c>
      <c r="B170" s="22"/>
      <c r="C170" s="25">
        <f>ROUND(8.39,5)</f>
        <v>8.39</v>
      </c>
      <c r="D170" s="25">
        <f>F170</f>
        <v>8.46885</v>
      </c>
      <c r="E170" s="25">
        <f>F170</f>
        <v>8.46885</v>
      </c>
      <c r="F170" s="25">
        <f>ROUND(8.46885,5)</f>
        <v>8.46885</v>
      </c>
      <c r="G170" s="24"/>
      <c r="H170" s="36"/>
    </row>
    <row r="171" spans="1:8" ht="12.75" customHeight="1">
      <c r="A171" s="22">
        <v>42950</v>
      </c>
      <c r="B171" s="22"/>
      <c r="C171" s="25">
        <f>ROUND(8.39,5)</f>
        <v>8.39</v>
      </c>
      <c r="D171" s="25">
        <f>F171</f>
        <v>8.49435</v>
      </c>
      <c r="E171" s="25">
        <f>F171</f>
        <v>8.49435</v>
      </c>
      <c r="F171" s="25">
        <f>ROUND(8.49435,5)</f>
        <v>8.49435</v>
      </c>
      <c r="G171" s="24"/>
      <c r="H171" s="36"/>
    </row>
    <row r="172" spans="1:8" ht="12.75" customHeight="1">
      <c r="A172" s="22">
        <v>43041</v>
      </c>
      <c r="B172" s="22"/>
      <c r="C172" s="25">
        <f>ROUND(8.39,5)</f>
        <v>8.39</v>
      </c>
      <c r="D172" s="25">
        <f>F172</f>
        <v>8.49264</v>
      </c>
      <c r="E172" s="25">
        <f>F172</f>
        <v>8.49264</v>
      </c>
      <c r="F172" s="25">
        <f>ROUND(8.49264,5)</f>
        <v>8.49264</v>
      </c>
      <c r="G172" s="24"/>
      <c r="H172" s="36"/>
    </row>
    <row r="173" spans="1:8" ht="12.75" customHeight="1">
      <c r="A173" s="22">
        <v>43132</v>
      </c>
      <c r="B173" s="22"/>
      <c r="C173" s="25">
        <f>ROUND(8.39,5)</f>
        <v>8.39</v>
      </c>
      <c r="D173" s="25">
        <f>F173</f>
        <v>8.52078</v>
      </c>
      <c r="E173" s="25">
        <f>F173</f>
        <v>8.52078</v>
      </c>
      <c r="F173" s="25">
        <f>ROUND(8.52078,5)</f>
        <v>8.52078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5">
        <f>ROUND(9.585,5)</f>
        <v>9.585</v>
      </c>
      <c r="D175" s="25">
        <f>F175</f>
        <v>9.61951</v>
      </c>
      <c r="E175" s="25">
        <f>F175</f>
        <v>9.61951</v>
      </c>
      <c r="F175" s="25">
        <f>ROUND(9.61951,5)</f>
        <v>9.61951</v>
      </c>
      <c r="G175" s="24"/>
      <c r="H175" s="36"/>
    </row>
    <row r="176" spans="1:8" ht="12.75" customHeight="1">
      <c r="A176" s="22">
        <v>42859</v>
      </c>
      <c r="B176" s="22"/>
      <c r="C176" s="25">
        <f>ROUND(9.585,5)</f>
        <v>9.585</v>
      </c>
      <c r="D176" s="25">
        <f>F176</f>
        <v>9.66592</v>
      </c>
      <c r="E176" s="25">
        <f>F176</f>
        <v>9.66592</v>
      </c>
      <c r="F176" s="25">
        <f>ROUND(9.66592,5)</f>
        <v>9.66592</v>
      </c>
      <c r="G176" s="24"/>
      <c r="H176" s="36"/>
    </row>
    <row r="177" spans="1:8" ht="12.75" customHeight="1">
      <c r="A177" s="22">
        <v>42950</v>
      </c>
      <c r="B177" s="22"/>
      <c r="C177" s="25">
        <f>ROUND(9.585,5)</f>
        <v>9.585</v>
      </c>
      <c r="D177" s="25">
        <f>F177</f>
        <v>9.70594</v>
      </c>
      <c r="E177" s="25">
        <f>F177</f>
        <v>9.70594</v>
      </c>
      <c r="F177" s="25">
        <f>ROUND(9.70594,5)</f>
        <v>9.70594</v>
      </c>
      <c r="G177" s="24"/>
      <c r="H177" s="36"/>
    </row>
    <row r="178" spans="1:8" ht="12.75" customHeight="1">
      <c r="A178" s="22">
        <v>43041</v>
      </c>
      <c r="B178" s="22"/>
      <c r="C178" s="25">
        <f>ROUND(9.585,5)</f>
        <v>9.585</v>
      </c>
      <c r="D178" s="25">
        <f>F178</f>
        <v>9.73752</v>
      </c>
      <c r="E178" s="25">
        <f>F178</f>
        <v>9.73752</v>
      </c>
      <c r="F178" s="25">
        <f>ROUND(9.73752,5)</f>
        <v>9.73752</v>
      </c>
      <c r="G178" s="24"/>
      <c r="H178" s="36"/>
    </row>
    <row r="179" spans="1:8" ht="12.75" customHeight="1">
      <c r="A179" s="22">
        <v>43132</v>
      </c>
      <c r="B179" s="22"/>
      <c r="C179" s="25">
        <f>ROUND(9.585,5)</f>
        <v>9.585</v>
      </c>
      <c r="D179" s="25">
        <f>F179</f>
        <v>9.77928</v>
      </c>
      <c r="E179" s="25">
        <f>F179</f>
        <v>9.77928</v>
      </c>
      <c r="F179" s="25">
        <f>ROUND(9.77928,5)</f>
        <v>9.77928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5">
        <f>ROUND(2.05,5)</f>
        <v>2.05</v>
      </c>
      <c r="D181" s="25">
        <f>F181</f>
        <v>187.47706</v>
      </c>
      <c r="E181" s="25">
        <f>F181</f>
        <v>187.47706</v>
      </c>
      <c r="F181" s="25">
        <f>ROUND(187.47706,5)</f>
        <v>187.47706</v>
      </c>
      <c r="G181" s="24"/>
      <c r="H181" s="36"/>
    </row>
    <row r="182" spans="1:8" ht="12.75" customHeight="1">
      <c r="A182" s="22">
        <v>42859</v>
      </c>
      <c r="B182" s="22"/>
      <c r="C182" s="25">
        <f>ROUND(2.05,5)</f>
        <v>2.05</v>
      </c>
      <c r="D182" s="25">
        <f>F182</f>
        <v>188.80742</v>
      </c>
      <c r="E182" s="25">
        <f>F182</f>
        <v>188.80742</v>
      </c>
      <c r="F182" s="25">
        <f>ROUND(188.80742,5)</f>
        <v>188.80742</v>
      </c>
      <c r="G182" s="24"/>
      <c r="H182" s="36"/>
    </row>
    <row r="183" spans="1:8" ht="12.75" customHeight="1">
      <c r="A183" s="22">
        <v>42950</v>
      </c>
      <c r="B183" s="22"/>
      <c r="C183" s="25">
        <f>ROUND(2.05,5)</f>
        <v>2.05</v>
      </c>
      <c r="D183" s="25">
        <f>F183</f>
        <v>192.60094</v>
      </c>
      <c r="E183" s="25">
        <f>F183</f>
        <v>192.60094</v>
      </c>
      <c r="F183" s="25">
        <f>ROUND(192.60094,5)</f>
        <v>192.60094</v>
      </c>
      <c r="G183" s="24"/>
      <c r="H183" s="36"/>
    </row>
    <row r="184" spans="1:8" ht="12.75" customHeight="1">
      <c r="A184" s="22">
        <v>43041</v>
      </c>
      <c r="B184" s="22"/>
      <c r="C184" s="25">
        <f>ROUND(2.05,5)</f>
        <v>2.05</v>
      </c>
      <c r="D184" s="25">
        <f>F184</f>
        <v>194.23781</v>
      </c>
      <c r="E184" s="25">
        <f>F184</f>
        <v>194.23781</v>
      </c>
      <c r="F184" s="25">
        <f>ROUND(194.23781,5)</f>
        <v>194.23781</v>
      </c>
      <c r="G184" s="24"/>
      <c r="H184" s="36"/>
    </row>
    <row r="185" spans="1:8" ht="12.75" customHeight="1">
      <c r="A185" s="22">
        <v>43132</v>
      </c>
      <c r="B185" s="22"/>
      <c r="C185" s="25">
        <f>ROUND(2.05,5)</f>
        <v>2.05</v>
      </c>
      <c r="D185" s="25">
        <f>F185</f>
        <v>198.10177</v>
      </c>
      <c r="E185" s="25">
        <f>F185</f>
        <v>198.10177</v>
      </c>
      <c r="F185" s="25">
        <f>ROUND(198.10177,5)</f>
        <v>198.10177</v>
      </c>
      <c r="G185" s="24"/>
      <c r="H185" s="36"/>
    </row>
    <row r="186" spans="1:8" ht="12.75" customHeight="1">
      <c r="A186" s="22" t="s">
        <v>55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5">
        <f>ROUND(4.2,5)</f>
        <v>4.2</v>
      </c>
      <c r="D187" s="25">
        <f>F187</f>
        <v>141.40012</v>
      </c>
      <c r="E187" s="25">
        <f>F187</f>
        <v>141.40012</v>
      </c>
      <c r="F187" s="25">
        <f>ROUND(141.40012,5)</f>
        <v>141.40012</v>
      </c>
      <c r="G187" s="24"/>
      <c r="H187" s="36"/>
    </row>
    <row r="188" spans="1:8" ht="12.75" customHeight="1">
      <c r="A188" s="22">
        <v>42859</v>
      </c>
      <c r="B188" s="22"/>
      <c r="C188" s="25">
        <f>ROUND(4.2,5)</f>
        <v>4.2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>
        <v>42950</v>
      </c>
      <c r="B189" s="22"/>
      <c r="C189" s="25">
        <f>ROUND(4.2,5)</f>
        <v>4.2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43041</v>
      </c>
      <c r="B190" s="22"/>
      <c r="C190" s="25">
        <f>ROUND(4.2,5)</f>
        <v>4.2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 t="s">
        <v>56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42768</v>
      </c>
      <c r="B192" s="22"/>
      <c r="C192" s="25">
        <f>ROUND(2.12,5)</f>
        <v>2.12</v>
      </c>
      <c r="D192" s="25">
        <f>F192</f>
        <v>146.4275</v>
      </c>
      <c r="E192" s="25">
        <f>F192</f>
        <v>146.4275</v>
      </c>
      <c r="F192" s="25">
        <f>ROUND(146.4275,5)</f>
        <v>146.4275</v>
      </c>
      <c r="G192" s="24"/>
      <c r="H192" s="36"/>
    </row>
    <row r="193" spans="1:8" ht="12.75" customHeight="1">
      <c r="A193" s="22">
        <v>42859</v>
      </c>
      <c r="B193" s="22"/>
      <c r="C193" s="25">
        <f>ROUND(2.12,5)</f>
        <v>2.12</v>
      </c>
      <c r="D193" s="25">
        <f>F193</f>
        <v>149.2771</v>
      </c>
      <c r="E193" s="25">
        <f>F193</f>
        <v>149.2771</v>
      </c>
      <c r="F193" s="25">
        <f>ROUND(149.2771,5)</f>
        <v>149.2771</v>
      </c>
      <c r="G193" s="24"/>
      <c r="H193" s="36"/>
    </row>
    <row r="194" spans="1:8" ht="12.75" customHeight="1">
      <c r="A194" s="22">
        <v>42950</v>
      </c>
      <c r="B194" s="22"/>
      <c r="C194" s="25">
        <f>ROUND(2.12,5)</f>
        <v>2.12</v>
      </c>
      <c r="D194" s="25">
        <f>F194</f>
        <v>150.24459</v>
      </c>
      <c r="E194" s="25">
        <f>F194</f>
        <v>150.24459</v>
      </c>
      <c r="F194" s="25">
        <f>ROUND(150.24459,5)</f>
        <v>150.24459</v>
      </c>
      <c r="G194" s="24"/>
      <c r="H194" s="36"/>
    </row>
    <row r="195" spans="1:8" ht="12.75" customHeight="1">
      <c r="A195" s="22">
        <v>43041</v>
      </c>
      <c r="B195" s="22"/>
      <c r="C195" s="25">
        <f>ROUND(2.12,5)</f>
        <v>2.12</v>
      </c>
      <c r="D195" s="25">
        <f>F195</f>
        <v>153.40667</v>
      </c>
      <c r="E195" s="25">
        <f>F195</f>
        <v>153.40667</v>
      </c>
      <c r="F195" s="25">
        <f>ROUND(153.40667,5)</f>
        <v>153.40667</v>
      </c>
      <c r="G195" s="24"/>
      <c r="H195" s="36"/>
    </row>
    <row r="196" spans="1:8" ht="12.75" customHeight="1">
      <c r="A196" s="22">
        <v>43132</v>
      </c>
      <c r="B196" s="22"/>
      <c r="C196" s="25">
        <f>ROUND(2.12,5)</f>
        <v>2.12</v>
      </c>
      <c r="D196" s="25">
        <f>F196</f>
        <v>156.45881</v>
      </c>
      <c r="E196" s="25">
        <f>F196</f>
        <v>156.45881</v>
      </c>
      <c r="F196" s="25">
        <f>ROUND(156.45881,5)</f>
        <v>156.45881</v>
      </c>
      <c r="G196" s="24"/>
      <c r="H196" s="36"/>
    </row>
    <row r="197" spans="1:8" ht="12.75" customHeight="1">
      <c r="A197" s="22" t="s">
        <v>57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42768</v>
      </c>
      <c r="B198" s="22"/>
      <c r="C198" s="25">
        <f>ROUND(9.39,5)</f>
        <v>9.39</v>
      </c>
      <c r="D198" s="25">
        <f>F198</f>
        <v>9.42722</v>
      </c>
      <c r="E198" s="25">
        <f>F198</f>
        <v>9.42722</v>
      </c>
      <c r="F198" s="25">
        <f>ROUND(9.42722,5)</f>
        <v>9.42722</v>
      </c>
      <c r="G198" s="24"/>
      <c r="H198" s="36"/>
    </row>
    <row r="199" spans="1:8" ht="12.75" customHeight="1">
      <c r="A199" s="22">
        <v>42859</v>
      </c>
      <c r="B199" s="22"/>
      <c r="C199" s="25">
        <f>ROUND(9.39,5)</f>
        <v>9.39</v>
      </c>
      <c r="D199" s="25">
        <f>F199</f>
        <v>9.47338</v>
      </c>
      <c r="E199" s="25">
        <f>F199</f>
        <v>9.47338</v>
      </c>
      <c r="F199" s="25">
        <f>ROUND(9.47338,5)</f>
        <v>9.47338</v>
      </c>
      <c r="G199" s="24"/>
      <c r="H199" s="36"/>
    </row>
    <row r="200" spans="1:8" ht="12.75" customHeight="1">
      <c r="A200" s="22">
        <v>42950</v>
      </c>
      <c r="B200" s="22"/>
      <c r="C200" s="25">
        <f>ROUND(9.39,5)</f>
        <v>9.39</v>
      </c>
      <c r="D200" s="25">
        <f>F200</f>
        <v>9.51274</v>
      </c>
      <c r="E200" s="25">
        <f>F200</f>
        <v>9.51274</v>
      </c>
      <c r="F200" s="25">
        <f>ROUND(9.51274,5)</f>
        <v>9.51274</v>
      </c>
      <c r="G200" s="24"/>
      <c r="H200" s="36"/>
    </row>
    <row r="201" spans="1:8" ht="12.75" customHeight="1">
      <c r="A201" s="22">
        <v>43041</v>
      </c>
      <c r="B201" s="22"/>
      <c r="C201" s="25">
        <f>ROUND(9.39,5)</f>
        <v>9.39</v>
      </c>
      <c r="D201" s="25">
        <f>F201</f>
        <v>9.5447</v>
      </c>
      <c r="E201" s="25">
        <f>F201</f>
        <v>9.5447</v>
      </c>
      <c r="F201" s="25">
        <f>ROUND(9.5447,5)</f>
        <v>9.5447</v>
      </c>
      <c r="G201" s="24"/>
      <c r="H201" s="36"/>
    </row>
    <row r="202" spans="1:8" ht="12.75" customHeight="1">
      <c r="A202" s="22">
        <v>43132</v>
      </c>
      <c r="B202" s="22"/>
      <c r="C202" s="25">
        <f>ROUND(9.39,5)</f>
        <v>9.39</v>
      </c>
      <c r="D202" s="25">
        <f>F202</f>
        <v>9.58961</v>
      </c>
      <c r="E202" s="25">
        <f>F202</f>
        <v>9.58961</v>
      </c>
      <c r="F202" s="25">
        <f>ROUND(9.58961,5)</f>
        <v>9.58961</v>
      </c>
      <c r="G202" s="24"/>
      <c r="H202" s="36"/>
    </row>
    <row r="203" spans="1:8" ht="12.75" customHeight="1">
      <c r="A203" s="22" t="s">
        <v>58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42768</v>
      </c>
      <c r="B204" s="22"/>
      <c r="C204" s="25">
        <f>ROUND(9.65,5)</f>
        <v>9.65</v>
      </c>
      <c r="D204" s="25">
        <f>F204</f>
        <v>9.68521</v>
      </c>
      <c r="E204" s="25">
        <f>F204</f>
        <v>9.68521</v>
      </c>
      <c r="F204" s="25">
        <f>ROUND(9.68521,5)</f>
        <v>9.68521</v>
      </c>
      <c r="G204" s="24"/>
      <c r="H204" s="36"/>
    </row>
    <row r="205" spans="1:8" ht="12.75" customHeight="1">
      <c r="A205" s="22">
        <v>42859</v>
      </c>
      <c r="B205" s="22"/>
      <c r="C205" s="25">
        <f>ROUND(9.65,5)</f>
        <v>9.65</v>
      </c>
      <c r="D205" s="25">
        <f>F205</f>
        <v>9.72956</v>
      </c>
      <c r="E205" s="25">
        <f>F205</f>
        <v>9.72956</v>
      </c>
      <c r="F205" s="25">
        <f>ROUND(9.72956,5)</f>
        <v>9.72956</v>
      </c>
      <c r="G205" s="24"/>
      <c r="H205" s="36"/>
    </row>
    <row r="206" spans="1:8" ht="12.75" customHeight="1">
      <c r="A206" s="22">
        <v>42950</v>
      </c>
      <c r="B206" s="22"/>
      <c r="C206" s="25">
        <f>ROUND(9.65,5)</f>
        <v>9.65</v>
      </c>
      <c r="D206" s="25">
        <f>F206</f>
        <v>9.76818</v>
      </c>
      <c r="E206" s="25">
        <f>F206</f>
        <v>9.76818</v>
      </c>
      <c r="F206" s="25">
        <f>ROUND(9.76818,5)</f>
        <v>9.76818</v>
      </c>
      <c r="G206" s="24"/>
      <c r="H206" s="36"/>
    </row>
    <row r="207" spans="1:8" ht="12.75" customHeight="1">
      <c r="A207" s="22">
        <v>43041</v>
      </c>
      <c r="B207" s="22"/>
      <c r="C207" s="25">
        <f>ROUND(9.65,5)</f>
        <v>9.65</v>
      </c>
      <c r="D207" s="25">
        <f>F207</f>
        <v>9.80057</v>
      </c>
      <c r="E207" s="25">
        <f>F207</f>
        <v>9.80057</v>
      </c>
      <c r="F207" s="25">
        <f>ROUND(9.80057,5)</f>
        <v>9.80057</v>
      </c>
      <c r="G207" s="24"/>
      <c r="H207" s="36"/>
    </row>
    <row r="208" spans="1:8" ht="12.75" customHeight="1">
      <c r="A208" s="22">
        <v>43132</v>
      </c>
      <c r="B208" s="22"/>
      <c r="C208" s="25">
        <f>ROUND(9.65,5)</f>
        <v>9.65</v>
      </c>
      <c r="D208" s="25">
        <f>F208</f>
        <v>9.84346</v>
      </c>
      <c r="E208" s="25">
        <f>F208</f>
        <v>9.84346</v>
      </c>
      <c r="F208" s="25">
        <f>ROUND(9.84346,5)</f>
        <v>9.84346</v>
      </c>
      <c r="G208" s="24"/>
      <c r="H208" s="36"/>
    </row>
    <row r="209" spans="1:8" ht="12.75" customHeight="1">
      <c r="A209" s="22" t="s">
        <v>59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42768</v>
      </c>
      <c r="B210" s="22"/>
      <c r="C210" s="25">
        <f>ROUND(9.7,5)</f>
        <v>9.7</v>
      </c>
      <c r="D210" s="25">
        <f>F210</f>
        <v>9.73636</v>
      </c>
      <c r="E210" s="25">
        <f>F210</f>
        <v>9.73636</v>
      </c>
      <c r="F210" s="25">
        <f>ROUND(9.73636,5)</f>
        <v>9.73636</v>
      </c>
      <c r="G210" s="24"/>
      <c r="H210" s="36"/>
    </row>
    <row r="211" spans="1:8" ht="12.75" customHeight="1">
      <c r="A211" s="22">
        <v>42859</v>
      </c>
      <c r="B211" s="22"/>
      <c r="C211" s="25">
        <f>ROUND(9.7,5)</f>
        <v>9.7</v>
      </c>
      <c r="D211" s="25">
        <f>F211</f>
        <v>9.78233</v>
      </c>
      <c r="E211" s="25">
        <f>F211</f>
        <v>9.78233</v>
      </c>
      <c r="F211" s="25">
        <f>ROUND(9.78233,5)</f>
        <v>9.78233</v>
      </c>
      <c r="G211" s="24"/>
      <c r="H211" s="36"/>
    </row>
    <row r="212" spans="1:8" ht="12.75" customHeight="1">
      <c r="A212" s="22">
        <v>42950</v>
      </c>
      <c r="B212" s="22"/>
      <c r="C212" s="25">
        <f>ROUND(9.7,5)</f>
        <v>9.7</v>
      </c>
      <c r="D212" s="25">
        <f>F212</f>
        <v>9.82259</v>
      </c>
      <c r="E212" s="25">
        <f>F212</f>
        <v>9.82259</v>
      </c>
      <c r="F212" s="25">
        <f>ROUND(9.82259,5)</f>
        <v>9.82259</v>
      </c>
      <c r="G212" s="24"/>
      <c r="H212" s="36"/>
    </row>
    <row r="213" spans="1:8" ht="12.75" customHeight="1">
      <c r="A213" s="22">
        <v>43041</v>
      </c>
      <c r="B213" s="22"/>
      <c r="C213" s="25">
        <f>ROUND(9.7,5)</f>
        <v>9.7</v>
      </c>
      <c r="D213" s="25">
        <f>F213</f>
        <v>9.85657</v>
      </c>
      <c r="E213" s="25">
        <f>F213</f>
        <v>9.85657</v>
      </c>
      <c r="F213" s="25">
        <f>ROUND(9.85657,5)</f>
        <v>9.85657</v>
      </c>
      <c r="G213" s="24"/>
      <c r="H213" s="36"/>
    </row>
    <row r="214" spans="1:8" ht="12.75" customHeight="1">
      <c r="A214" s="22">
        <v>43132</v>
      </c>
      <c r="B214" s="22"/>
      <c r="C214" s="25">
        <f>ROUND(9.7,5)</f>
        <v>9.7</v>
      </c>
      <c r="D214" s="25">
        <f>F214</f>
        <v>9.90123</v>
      </c>
      <c r="E214" s="25">
        <f>F214</f>
        <v>9.90123</v>
      </c>
      <c r="F214" s="25">
        <f>ROUND(9.90123,5)</f>
        <v>9.90123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10" ht="12.75" customHeight="1">
      <c r="A216" s="22">
        <v>42723</v>
      </c>
      <c r="B216" s="22"/>
      <c r="C216" s="26">
        <f>ROUND(495.629751498789,4)</f>
        <v>495.6298</v>
      </c>
      <c r="D216" s="26">
        <f>F216</f>
        <v>497.0164</v>
      </c>
      <c r="E216" s="26">
        <f>F216</f>
        <v>497.0164</v>
      </c>
      <c r="F216" s="26">
        <f>ROUND(497.0164,4)</f>
        <v>497.0164</v>
      </c>
      <c r="G216" s="24"/>
      <c r="H216" s="36"/>
      <c r="I216" s="16">
        <f>ROUND(371.135462911249,4)</f>
        <v>371.1355</v>
      </c>
      <c r="J216" s="16">
        <f>ROUND(372.3967,4)</f>
        <v>372.3967</v>
      </c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42758</v>
      </c>
      <c r="B218" s="22"/>
      <c r="C218" s="26">
        <f>ROUND(14.81456012,4)</f>
        <v>14.8146</v>
      </c>
      <c r="D218" s="26">
        <f>F218</f>
        <v>14.993</v>
      </c>
      <c r="E218" s="26">
        <f>F218</f>
        <v>14.993</v>
      </c>
      <c r="F218" s="26">
        <f>ROUND(14.993,4)</f>
        <v>14.993</v>
      </c>
      <c r="G218" s="24"/>
      <c r="H218" s="36"/>
    </row>
    <row r="219" spans="1:8" ht="12.75" customHeight="1">
      <c r="A219" s="22">
        <v>42766</v>
      </c>
      <c r="B219" s="22"/>
      <c r="C219" s="26">
        <f>ROUND(14.81456012,4)</f>
        <v>14.8146</v>
      </c>
      <c r="D219" s="26">
        <f>F219</f>
        <v>15.022</v>
      </c>
      <c r="E219" s="26">
        <f>F219</f>
        <v>15.022</v>
      </c>
      <c r="F219" s="26">
        <f>ROUND(15.022,4)</f>
        <v>15.022</v>
      </c>
      <c r="G219" s="24"/>
      <c r="H219" s="36"/>
    </row>
    <row r="220" spans="1:8" ht="12.75" customHeight="1">
      <c r="A220" s="22">
        <v>42790</v>
      </c>
      <c r="B220" s="22"/>
      <c r="C220" s="26">
        <f>ROUND(14.81456012,4)</f>
        <v>14.8146</v>
      </c>
      <c r="D220" s="26">
        <f>F220</f>
        <v>15.1086</v>
      </c>
      <c r="E220" s="26">
        <f>F220</f>
        <v>15.1086</v>
      </c>
      <c r="F220" s="26">
        <f>ROUND(15.1086,4)</f>
        <v>15.1086</v>
      </c>
      <c r="G220" s="24"/>
      <c r="H220" s="36"/>
    </row>
    <row r="221" spans="1:8" ht="12.75" customHeight="1">
      <c r="A221" s="22">
        <v>42794</v>
      </c>
      <c r="B221" s="22"/>
      <c r="C221" s="26">
        <f>ROUND(14.81456012,4)</f>
        <v>14.8146</v>
      </c>
      <c r="D221" s="26">
        <f>F221</f>
        <v>15.123</v>
      </c>
      <c r="E221" s="26">
        <f>F221</f>
        <v>15.123</v>
      </c>
      <c r="F221" s="26">
        <f>ROUND(15.123,4)</f>
        <v>15.123</v>
      </c>
      <c r="G221" s="24"/>
      <c r="H221" s="36"/>
    </row>
    <row r="222" spans="1:8" ht="12.75" customHeight="1">
      <c r="A222" s="22">
        <v>42825</v>
      </c>
      <c r="B222" s="22"/>
      <c r="C222" s="26">
        <f>ROUND(14.81456012,4)</f>
        <v>14.8146</v>
      </c>
      <c r="D222" s="26">
        <f>F222</f>
        <v>15.2381</v>
      </c>
      <c r="E222" s="26">
        <f>F222</f>
        <v>15.2381</v>
      </c>
      <c r="F222" s="26">
        <f>ROUND(15.2381,4)</f>
        <v>15.2381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42719</v>
      </c>
      <c r="B224" s="22"/>
      <c r="C224" s="26">
        <f>ROUND(17.5588152,4)</f>
        <v>17.5588</v>
      </c>
      <c r="D224" s="26">
        <f>F224</f>
        <v>17.5868</v>
      </c>
      <c r="E224" s="26">
        <f>F224</f>
        <v>17.5868</v>
      </c>
      <c r="F224" s="26">
        <f>ROUND(17.5868,4)</f>
        <v>17.5868</v>
      </c>
      <c r="G224" s="24"/>
      <c r="H224" s="36"/>
    </row>
    <row r="225" spans="1:8" ht="12.75" customHeight="1">
      <c r="A225" s="22">
        <v>42766</v>
      </c>
      <c r="B225" s="22"/>
      <c r="C225" s="26">
        <f>ROUND(17.5588152,4)</f>
        <v>17.5588</v>
      </c>
      <c r="D225" s="26">
        <f>F225</f>
        <v>17.7804</v>
      </c>
      <c r="E225" s="26">
        <f>F225</f>
        <v>17.7804</v>
      </c>
      <c r="F225" s="26">
        <f>ROUND(17.7804,4)</f>
        <v>17.7804</v>
      </c>
      <c r="G225" s="24"/>
      <c r="H225" s="36"/>
    </row>
    <row r="226" spans="1:8" ht="12.75" customHeight="1">
      <c r="A226" s="22">
        <v>42794</v>
      </c>
      <c r="B226" s="22"/>
      <c r="C226" s="26">
        <f>ROUND(17.5588152,4)</f>
        <v>17.5588</v>
      </c>
      <c r="D226" s="26">
        <f>F226</f>
        <v>17.8867</v>
      </c>
      <c r="E226" s="26">
        <f>F226</f>
        <v>17.8867</v>
      </c>
      <c r="F226" s="26">
        <f>ROUND(17.8867,4)</f>
        <v>17.8867</v>
      </c>
      <c r="G226" s="24"/>
      <c r="H226" s="36"/>
    </row>
    <row r="227" spans="1:8" ht="12.75" customHeight="1">
      <c r="A227" s="22">
        <v>42825</v>
      </c>
      <c r="B227" s="22"/>
      <c r="C227" s="26">
        <f>ROUND(17.5588152,4)</f>
        <v>17.5588</v>
      </c>
      <c r="D227" s="26">
        <f>F227</f>
        <v>18.0083</v>
      </c>
      <c r="E227" s="26">
        <f>F227</f>
        <v>18.0083</v>
      </c>
      <c r="F227" s="26">
        <f>ROUND(18.0083,4)</f>
        <v>18.0083</v>
      </c>
      <c r="G227" s="24"/>
      <c r="H227" s="36"/>
    </row>
    <row r="228" spans="1:8" ht="12.75" customHeight="1">
      <c r="A228" s="22">
        <v>42850</v>
      </c>
      <c r="B228" s="22"/>
      <c r="C228" s="26">
        <f>ROUND(17.5588152,4)</f>
        <v>17.5588</v>
      </c>
      <c r="D228" s="26">
        <f>F228</f>
        <v>18.1057</v>
      </c>
      <c r="E228" s="26">
        <f>F228</f>
        <v>18.1057</v>
      </c>
      <c r="F228" s="26">
        <f>ROUND(18.1057,4)</f>
        <v>18.1057</v>
      </c>
      <c r="G228" s="24"/>
      <c r="H228" s="36"/>
    </row>
    <row r="229" spans="1:8" ht="12.75" customHeight="1">
      <c r="A229" s="22" t="s">
        <v>63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42709</v>
      </c>
      <c r="B230" s="22"/>
      <c r="C230" s="26">
        <f>ROUND(13.8041,4)</f>
        <v>13.8041</v>
      </c>
      <c r="D230" s="26">
        <f>F230</f>
        <v>13.8033</v>
      </c>
      <c r="E230" s="26">
        <f>F230</f>
        <v>13.8033</v>
      </c>
      <c r="F230" s="26">
        <f>ROUND(13.8033,4)</f>
        <v>13.8033</v>
      </c>
      <c r="G230" s="24"/>
      <c r="H230" s="36"/>
    </row>
    <row r="231" spans="1:8" ht="12.75" customHeight="1">
      <c r="A231" s="22">
        <v>42710</v>
      </c>
      <c r="B231" s="22"/>
      <c r="C231" s="26">
        <f>ROUND(13.8041,4)</f>
        <v>13.8041</v>
      </c>
      <c r="D231" s="26">
        <f>F231</f>
        <v>13.8065</v>
      </c>
      <c r="E231" s="26">
        <f>F231</f>
        <v>13.8065</v>
      </c>
      <c r="F231" s="26">
        <f>ROUND(13.8065,4)</f>
        <v>13.8065</v>
      </c>
      <c r="G231" s="24"/>
      <c r="H231" s="36"/>
    </row>
    <row r="232" spans="1:8" ht="12.75" customHeight="1">
      <c r="A232" s="22">
        <v>42713</v>
      </c>
      <c r="B232" s="22"/>
      <c r="C232" s="26">
        <f>ROUND(13.8041,4)</f>
        <v>13.8041</v>
      </c>
      <c r="D232" s="26">
        <f>F232</f>
        <v>13.8091</v>
      </c>
      <c r="E232" s="26">
        <f>F232</f>
        <v>13.8091</v>
      </c>
      <c r="F232" s="26">
        <f>ROUND(13.8091,4)</f>
        <v>13.8091</v>
      </c>
      <c r="G232" s="24"/>
      <c r="H232" s="36"/>
    </row>
    <row r="233" spans="1:8" ht="12.75" customHeight="1">
      <c r="A233" s="22">
        <v>42716</v>
      </c>
      <c r="B233" s="22"/>
      <c r="C233" s="26">
        <f>ROUND(13.8041,4)</f>
        <v>13.8041</v>
      </c>
      <c r="D233" s="26">
        <f>F233</f>
        <v>13.8167</v>
      </c>
      <c r="E233" s="26">
        <f>F233</f>
        <v>13.8167</v>
      </c>
      <c r="F233" s="26">
        <f>ROUND(13.8167,4)</f>
        <v>13.8167</v>
      </c>
      <c r="G233" s="24"/>
      <c r="H233" s="36"/>
    </row>
    <row r="234" spans="1:8" ht="12.75" customHeight="1">
      <c r="A234" s="22">
        <v>42717</v>
      </c>
      <c r="B234" s="22"/>
      <c r="C234" s="26">
        <f>ROUND(13.8041,4)</f>
        <v>13.8041</v>
      </c>
      <c r="D234" s="26">
        <f>F234</f>
        <v>13.8192</v>
      </c>
      <c r="E234" s="26">
        <f>F234</f>
        <v>13.8192</v>
      </c>
      <c r="F234" s="26">
        <f>ROUND(13.8192,4)</f>
        <v>13.8192</v>
      </c>
      <c r="G234" s="24"/>
      <c r="H234" s="36"/>
    </row>
    <row r="235" spans="1:8" ht="12.75" customHeight="1">
      <c r="A235" s="22">
        <v>42718</v>
      </c>
      <c r="B235" s="22"/>
      <c r="C235" s="26">
        <f>ROUND(13.8041,4)</f>
        <v>13.8041</v>
      </c>
      <c r="D235" s="26">
        <f>F235</f>
        <v>13.8218</v>
      </c>
      <c r="E235" s="26">
        <f>F235</f>
        <v>13.8218</v>
      </c>
      <c r="F235" s="26">
        <f>ROUND(13.8218,4)</f>
        <v>13.8218</v>
      </c>
      <c r="G235" s="24"/>
      <c r="H235" s="36"/>
    </row>
    <row r="236" spans="1:8" ht="12.75" customHeight="1">
      <c r="A236" s="22">
        <v>42719</v>
      </c>
      <c r="B236" s="22"/>
      <c r="C236" s="26">
        <f>ROUND(13.8041,4)</f>
        <v>13.8041</v>
      </c>
      <c r="D236" s="26">
        <f>F236</f>
        <v>13.8246</v>
      </c>
      <c r="E236" s="26">
        <f>F236</f>
        <v>13.8246</v>
      </c>
      <c r="F236" s="26">
        <f>ROUND(13.8246,4)</f>
        <v>13.8246</v>
      </c>
      <c r="G236" s="24"/>
      <c r="H236" s="36"/>
    </row>
    <row r="237" spans="1:8" ht="12.75" customHeight="1">
      <c r="A237" s="22">
        <v>42725</v>
      </c>
      <c r="B237" s="22"/>
      <c r="C237" s="26">
        <f>ROUND(13.8041,4)</f>
        <v>13.8041</v>
      </c>
      <c r="D237" s="26">
        <f>F237</f>
        <v>13.8415</v>
      </c>
      <c r="E237" s="26">
        <f>F237</f>
        <v>13.8415</v>
      </c>
      <c r="F237" s="26">
        <f>ROUND(13.8415,4)</f>
        <v>13.8415</v>
      </c>
      <c r="G237" s="24"/>
      <c r="H237" s="36"/>
    </row>
    <row r="238" spans="1:8" ht="12.75" customHeight="1">
      <c r="A238" s="22">
        <v>42732</v>
      </c>
      <c r="B238" s="22"/>
      <c r="C238" s="26">
        <f>ROUND(13.8041,4)</f>
        <v>13.8041</v>
      </c>
      <c r="D238" s="26">
        <f>F238</f>
        <v>13.8613</v>
      </c>
      <c r="E238" s="26">
        <f>F238</f>
        <v>13.8613</v>
      </c>
      <c r="F238" s="26">
        <f>ROUND(13.8613,4)</f>
        <v>13.8613</v>
      </c>
      <c r="G238" s="24"/>
      <c r="H238" s="36"/>
    </row>
    <row r="239" spans="1:8" ht="12.75" customHeight="1">
      <c r="A239" s="22">
        <v>42733</v>
      </c>
      <c r="B239" s="22"/>
      <c r="C239" s="26">
        <f>ROUND(13.8041,4)</f>
        <v>13.8041</v>
      </c>
      <c r="D239" s="26">
        <f>F239</f>
        <v>13.8642</v>
      </c>
      <c r="E239" s="26">
        <f>F239</f>
        <v>13.8642</v>
      </c>
      <c r="F239" s="26">
        <f>ROUND(13.8642,4)</f>
        <v>13.8642</v>
      </c>
      <c r="G239" s="24"/>
      <c r="H239" s="36"/>
    </row>
    <row r="240" spans="1:8" ht="12.75" customHeight="1">
      <c r="A240" s="22">
        <v>42739</v>
      </c>
      <c r="B240" s="22"/>
      <c r="C240" s="26">
        <f>ROUND(13.8041,4)</f>
        <v>13.8041</v>
      </c>
      <c r="D240" s="26">
        <f>F240</f>
        <v>13.8811</v>
      </c>
      <c r="E240" s="26">
        <f>F240</f>
        <v>13.8811</v>
      </c>
      <c r="F240" s="26">
        <f>ROUND(13.8811,4)</f>
        <v>13.8811</v>
      </c>
      <c r="G240" s="24"/>
      <c r="H240" s="36"/>
    </row>
    <row r="241" spans="1:8" ht="12.75" customHeight="1">
      <c r="A241" s="22">
        <v>42746</v>
      </c>
      <c r="B241" s="22"/>
      <c r="C241" s="26">
        <f>ROUND(13.8041,4)</f>
        <v>13.8041</v>
      </c>
      <c r="D241" s="26">
        <f>F241</f>
        <v>13.9007</v>
      </c>
      <c r="E241" s="26">
        <f>F241</f>
        <v>13.9007</v>
      </c>
      <c r="F241" s="26">
        <f>ROUND(13.9007,4)</f>
        <v>13.9007</v>
      </c>
      <c r="G241" s="24"/>
      <c r="H241" s="36"/>
    </row>
    <row r="242" spans="1:8" ht="12.75" customHeight="1">
      <c r="A242" s="22">
        <v>42748</v>
      </c>
      <c r="B242" s="22"/>
      <c r="C242" s="26">
        <f>ROUND(13.8041,4)</f>
        <v>13.8041</v>
      </c>
      <c r="D242" s="26">
        <f>F242</f>
        <v>13.9062</v>
      </c>
      <c r="E242" s="26">
        <f>F242</f>
        <v>13.9062</v>
      </c>
      <c r="F242" s="26">
        <f>ROUND(13.9062,4)</f>
        <v>13.9062</v>
      </c>
      <c r="G242" s="24"/>
      <c r="H242" s="36"/>
    </row>
    <row r="243" spans="1:8" ht="12.75" customHeight="1">
      <c r="A243" s="22">
        <v>42752</v>
      </c>
      <c r="B243" s="22"/>
      <c r="C243" s="26">
        <f>ROUND(13.8041,4)</f>
        <v>13.8041</v>
      </c>
      <c r="D243" s="26">
        <f>F243</f>
        <v>13.9171</v>
      </c>
      <c r="E243" s="26">
        <f>F243</f>
        <v>13.9171</v>
      </c>
      <c r="F243" s="26">
        <f>ROUND(13.9171,4)</f>
        <v>13.9171</v>
      </c>
      <c r="G243" s="24"/>
      <c r="H243" s="36"/>
    </row>
    <row r="244" spans="1:8" ht="12.75" customHeight="1">
      <c r="A244" s="22">
        <v>42753</v>
      </c>
      <c r="B244" s="22"/>
      <c r="C244" s="26">
        <f>ROUND(13.8041,4)</f>
        <v>13.8041</v>
      </c>
      <c r="D244" s="26">
        <f>F244</f>
        <v>13.9198</v>
      </c>
      <c r="E244" s="26">
        <f>F244</f>
        <v>13.9198</v>
      </c>
      <c r="F244" s="26">
        <f>ROUND(13.9198,4)</f>
        <v>13.9198</v>
      </c>
      <c r="G244" s="24"/>
      <c r="H244" s="36"/>
    </row>
    <row r="245" spans="1:8" ht="12.75" customHeight="1">
      <c r="A245" s="22">
        <v>42755</v>
      </c>
      <c r="B245" s="22"/>
      <c r="C245" s="26">
        <f>ROUND(13.8041,4)</f>
        <v>13.8041</v>
      </c>
      <c r="D245" s="26">
        <f>F245</f>
        <v>13.9253</v>
      </c>
      <c r="E245" s="26">
        <f>F245</f>
        <v>13.9253</v>
      </c>
      <c r="F245" s="26">
        <f>ROUND(13.9253,4)</f>
        <v>13.9253</v>
      </c>
      <c r="G245" s="24"/>
      <c r="H245" s="36"/>
    </row>
    <row r="246" spans="1:8" ht="12.75" customHeight="1">
      <c r="A246" s="22">
        <v>42758</v>
      </c>
      <c r="B246" s="22"/>
      <c r="C246" s="26">
        <f>ROUND(13.8041,4)</f>
        <v>13.8041</v>
      </c>
      <c r="D246" s="26">
        <f>F246</f>
        <v>13.9335</v>
      </c>
      <c r="E246" s="26">
        <f>F246</f>
        <v>13.9335</v>
      </c>
      <c r="F246" s="26">
        <f>ROUND(13.9335,4)</f>
        <v>13.9335</v>
      </c>
      <c r="G246" s="24"/>
      <c r="H246" s="36"/>
    </row>
    <row r="247" spans="1:8" ht="12.75" customHeight="1">
      <c r="A247" s="22">
        <v>42760</v>
      </c>
      <c r="B247" s="22"/>
      <c r="C247" s="26">
        <f>ROUND(13.8041,4)</f>
        <v>13.8041</v>
      </c>
      <c r="D247" s="26">
        <f>F247</f>
        <v>13.9389</v>
      </c>
      <c r="E247" s="26">
        <f>F247</f>
        <v>13.9389</v>
      </c>
      <c r="F247" s="26">
        <f>ROUND(13.9389,4)</f>
        <v>13.9389</v>
      </c>
      <c r="G247" s="24"/>
      <c r="H247" s="36"/>
    </row>
    <row r="248" spans="1:8" ht="12.75" customHeight="1">
      <c r="A248" s="22">
        <v>42762</v>
      </c>
      <c r="B248" s="22"/>
      <c r="C248" s="26">
        <f>ROUND(13.8041,4)</f>
        <v>13.8041</v>
      </c>
      <c r="D248" s="26">
        <f>F248</f>
        <v>13.9444</v>
      </c>
      <c r="E248" s="26">
        <f>F248</f>
        <v>13.9444</v>
      </c>
      <c r="F248" s="26">
        <f>ROUND(13.9444,4)</f>
        <v>13.9444</v>
      </c>
      <c r="G248" s="24"/>
      <c r="H248" s="36"/>
    </row>
    <row r="249" spans="1:8" ht="12.75" customHeight="1">
      <c r="A249" s="22">
        <v>42766</v>
      </c>
      <c r="B249" s="22"/>
      <c r="C249" s="26">
        <f>ROUND(13.8041,4)</f>
        <v>13.8041</v>
      </c>
      <c r="D249" s="26">
        <f>F249</f>
        <v>13.9553</v>
      </c>
      <c r="E249" s="26">
        <f>F249</f>
        <v>13.9553</v>
      </c>
      <c r="F249" s="26">
        <f>ROUND(13.9553,4)</f>
        <v>13.9553</v>
      </c>
      <c r="G249" s="24"/>
      <c r="H249" s="36"/>
    </row>
    <row r="250" spans="1:8" ht="12.75" customHeight="1">
      <c r="A250" s="22">
        <v>42783</v>
      </c>
      <c r="B250" s="22"/>
      <c r="C250" s="26">
        <f>ROUND(13.8041,4)</f>
        <v>13.8041</v>
      </c>
      <c r="D250" s="26">
        <f>F250</f>
        <v>14.0014</v>
      </c>
      <c r="E250" s="26">
        <f>F250</f>
        <v>14.0014</v>
      </c>
      <c r="F250" s="26">
        <f>ROUND(14.0014,4)</f>
        <v>14.0014</v>
      </c>
      <c r="G250" s="24"/>
      <c r="H250" s="36"/>
    </row>
    <row r="251" spans="1:8" ht="12.75" customHeight="1">
      <c r="A251" s="22">
        <v>42793</v>
      </c>
      <c r="B251" s="22"/>
      <c r="C251" s="26">
        <f>ROUND(13.8041,4)</f>
        <v>13.8041</v>
      </c>
      <c r="D251" s="26">
        <f>F251</f>
        <v>14.0283</v>
      </c>
      <c r="E251" s="26">
        <f>F251</f>
        <v>14.0283</v>
      </c>
      <c r="F251" s="26">
        <f>ROUND(14.0283,4)</f>
        <v>14.0283</v>
      </c>
      <c r="G251" s="24"/>
      <c r="H251" s="36"/>
    </row>
    <row r="252" spans="1:8" ht="12.75" customHeight="1">
      <c r="A252" s="22">
        <v>42794</v>
      </c>
      <c r="B252" s="22"/>
      <c r="C252" s="26">
        <f>ROUND(13.8041,4)</f>
        <v>13.8041</v>
      </c>
      <c r="D252" s="26">
        <f>F252</f>
        <v>14.031</v>
      </c>
      <c r="E252" s="26">
        <f>F252</f>
        <v>14.031</v>
      </c>
      <c r="F252" s="26">
        <f>ROUND(14.031,4)</f>
        <v>14.031</v>
      </c>
      <c r="G252" s="24"/>
      <c r="H252" s="36"/>
    </row>
    <row r="253" spans="1:8" ht="12.75" customHeight="1">
      <c r="A253" s="22">
        <v>42795</v>
      </c>
      <c r="B253" s="22"/>
      <c r="C253" s="26">
        <f>ROUND(13.8041,4)</f>
        <v>13.8041</v>
      </c>
      <c r="D253" s="26">
        <f>F253</f>
        <v>14.0337</v>
      </c>
      <c r="E253" s="26">
        <f>F253</f>
        <v>14.0337</v>
      </c>
      <c r="F253" s="26">
        <f>ROUND(14.0337,4)</f>
        <v>14.0337</v>
      </c>
      <c r="G253" s="24"/>
      <c r="H253" s="36"/>
    </row>
    <row r="254" spans="1:8" ht="12.75" customHeight="1">
      <c r="A254" s="22">
        <v>42825</v>
      </c>
      <c r="B254" s="22"/>
      <c r="C254" s="26">
        <f>ROUND(13.8041,4)</f>
        <v>13.8041</v>
      </c>
      <c r="D254" s="26">
        <f>F254</f>
        <v>14.1151</v>
      </c>
      <c r="E254" s="26">
        <f>F254</f>
        <v>14.1151</v>
      </c>
      <c r="F254" s="26">
        <f>ROUND(14.1151,4)</f>
        <v>14.1151</v>
      </c>
      <c r="G254" s="24"/>
      <c r="H254" s="36"/>
    </row>
    <row r="255" spans="1:8" ht="12.75" customHeight="1">
      <c r="A255" s="22">
        <v>42836</v>
      </c>
      <c r="B255" s="22"/>
      <c r="C255" s="26">
        <f>ROUND(13.8041,4)</f>
        <v>13.8041</v>
      </c>
      <c r="D255" s="26">
        <f>F255</f>
        <v>14.145</v>
      </c>
      <c r="E255" s="26">
        <f>F255</f>
        <v>14.145</v>
      </c>
      <c r="F255" s="26">
        <f>ROUND(14.145,4)</f>
        <v>14.145</v>
      </c>
      <c r="G255" s="24"/>
      <c r="H255" s="36"/>
    </row>
    <row r="256" spans="1:8" ht="12.75" customHeight="1">
      <c r="A256" s="22">
        <v>42837</v>
      </c>
      <c r="B256" s="22"/>
      <c r="C256" s="26">
        <f>ROUND(13.8041,4)</f>
        <v>13.8041</v>
      </c>
      <c r="D256" s="26">
        <f>F256</f>
        <v>14.1478</v>
      </c>
      <c r="E256" s="26">
        <f>F256</f>
        <v>14.1478</v>
      </c>
      <c r="F256" s="26">
        <f>ROUND(14.1478,4)</f>
        <v>14.1478</v>
      </c>
      <c r="G256" s="24"/>
      <c r="H256" s="36"/>
    </row>
    <row r="257" spans="1:8" ht="12.75" customHeight="1">
      <c r="A257" s="22">
        <v>42838</v>
      </c>
      <c r="B257" s="22"/>
      <c r="C257" s="26">
        <f>ROUND(13.8041,4)</f>
        <v>13.8041</v>
      </c>
      <c r="D257" s="26">
        <f>F257</f>
        <v>14.1505</v>
      </c>
      <c r="E257" s="26">
        <f>F257</f>
        <v>14.1505</v>
      </c>
      <c r="F257" s="26">
        <f>ROUND(14.1505,4)</f>
        <v>14.1505</v>
      </c>
      <c r="G257" s="24"/>
      <c r="H257" s="36"/>
    </row>
    <row r="258" spans="1:8" ht="12.75" customHeight="1">
      <c r="A258" s="22">
        <v>42846</v>
      </c>
      <c r="B258" s="22"/>
      <c r="C258" s="26">
        <f>ROUND(13.8041,4)</f>
        <v>13.8041</v>
      </c>
      <c r="D258" s="26">
        <f>F258</f>
        <v>14.1722</v>
      </c>
      <c r="E258" s="26">
        <f>F258</f>
        <v>14.1722</v>
      </c>
      <c r="F258" s="26">
        <f>ROUND(14.1722,4)</f>
        <v>14.1722</v>
      </c>
      <c r="G258" s="24"/>
      <c r="H258" s="36"/>
    </row>
    <row r="259" spans="1:8" ht="12.75" customHeight="1">
      <c r="A259" s="22">
        <v>42850</v>
      </c>
      <c r="B259" s="22"/>
      <c r="C259" s="26">
        <f>ROUND(13.8041,4)</f>
        <v>13.8041</v>
      </c>
      <c r="D259" s="26">
        <f>F259</f>
        <v>14.1831</v>
      </c>
      <c r="E259" s="26">
        <f>F259</f>
        <v>14.1831</v>
      </c>
      <c r="F259" s="26">
        <f>ROUND(14.1831,4)</f>
        <v>14.1831</v>
      </c>
      <c r="G259" s="24"/>
      <c r="H259" s="36"/>
    </row>
    <row r="260" spans="1:8" ht="12.75" customHeight="1">
      <c r="A260" s="22">
        <v>42928</v>
      </c>
      <c r="B260" s="22"/>
      <c r="C260" s="26">
        <f>ROUND(13.8041,4)</f>
        <v>13.8041</v>
      </c>
      <c r="D260" s="26">
        <f>F260</f>
        <v>14.3951</v>
      </c>
      <c r="E260" s="26">
        <f>F260</f>
        <v>14.3951</v>
      </c>
      <c r="F260" s="26">
        <f>ROUND(14.3951,4)</f>
        <v>14.3951</v>
      </c>
      <c r="G260" s="24"/>
      <c r="H260" s="36"/>
    </row>
    <row r="261" spans="1:8" ht="12.75" customHeight="1">
      <c r="A261" s="22">
        <v>42937</v>
      </c>
      <c r="B261" s="22"/>
      <c r="C261" s="26">
        <f>ROUND(13.8041,4)</f>
        <v>13.8041</v>
      </c>
      <c r="D261" s="26">
        <f>F261</f>
        <v>14.4196</v>
      </c>
      <c r="E261" s="26">
        <f>F261</f>
        <v>14.4196</v>
      </c>
      <c r="F261" s="26">
        <f>ROUND(14.4196,4)</f>
        <v>14.4196</v>
      </c>
      <c r="G261" s="24"/>
      <c r="H261" s="36"/>
    </row>
    <row r="262" spans="1:8" ht="12.75" customHeight="1">
      <c r="A262" s="22">
        <v>43031</v>
      </c>
      <c r="B262" s="22"/>
      <c r="C262" s="26">
        <f>ROUND(13.8041,4)</f>
        <v>13.8041</v>
      </c>
      <c r="D262" s="26">
        <f>F262</f>
        <v>14.5506</v>
      </c>
      <c r="E262" s="26">
        <f>F262</f>
        <v>14.5506</v>
      </c>
      <c r="F262" s="26">
        <f>ROUND(14.5506,4)</f>
        <v>14.5506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42723</v>
      </c>
      <c r="B264" s="22"/>
      <c r="C264" s="26">
        <f>ROUND(1.0732,4)</f>
        <v>1.0732</v>
      </c>
      <c r="D264" s="26">
        <f>F264</f>
        <v>1.0737</v>
      </c>
      <c r="E264" s="26">
        <f>F264</f>
        <v>1.0737</v>
      </c>
      <c r="F264" s="26">
        <f>ROUND(1.0737,4)</f>
        <v>1.0737</v>
      </c>
      <c r="G264" s="24"/>
      <c r="H264" s="36"/>
    </row>
    <row r="265" spans="1:8" ht="12.75" customHeight="1">
      <c r="A265" s="22">
        <v>42807</v>
      </c>
      <c r="B265" s="22"/>
      <c r="C265" s="26">
        <f>ROUND(1.0732,4)</f>
        <v>1.0732</v>
      </c>
      <c r="D265" s="26">
        <f>F265</f>
        <v>1.0785</v>
      </c>
      <c r="E265" s="26">
        <f>F265</f>
        <v>1.0785</v>
      </c>
      <c r="F265" s="26">
        <f>ROUND(1.0785,4)</f>
        <v>1.0785</v>
      </c>
      <c r="G265" s="24"/>
      <c r="H265" s="36"/>
    </row>
    <row r="266" spans="1:8" ht="12.75" customHeight="1">
      <c r="A266" s="22">
        <v>42905</v>
      </c>
      <c r="B266" s="22"/>
      <c r="C266" s="26">
        <f>ROUND(1.0732,4)</f>
        <v>1.0732</v>
      </c>
      <c r="D266" s="26">
        <f>F266</f>
        <v>1.0839</v>
      </c>
      <c r="E266" s="26">
        <f>F266</f>
        <v>1.0839</v>
      </c>
      <c r="F266" s="26">
        <f>ROUND(1.0839,4)</f>
        <v>1.0839</v>
      </c>
      <c r="G266" s="24"/>
      <c r="H266" s="36"/>
    </row>
    <row r="267" spans="1:8" ht="12.75" customHeight="1">
      <c r="A267" s="22">
        <v>42996</v>
      </c>
      <c r="B267" s="22"/>
      <c r="C267" s="26">
        <f>ROUND(1.0732,4)</f>
        <v>1.0732</v>
      </c>
      <c r="D267" s="26">
        <f>F267</f>
        <v>1.0891</v>
      </c>
      <c r="E267" s="26">
        <f>F267</f>
        <v>1.0891</v>
      </c>
      <c r="F267" s="26">
        <f>ROUND(1.0891,4)</f>
        <v>1.0891</v>
      </c>
      <c r="G267" s="24"/>
      <c r="H267" s="36"/>
    </row>
    <row r="268" spans="1:8" ht="12.75" customHeight="1">
      <c r="A268" s="22" t="s">
        <v>65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42723</v>
      </c>
      <c r="B269" s="22"/>
      <c r="C269" s="26">
        <f>ROUND(1.272,4)</f>
        <v>1.272</v>
      </c>
      <c r="D269" s="26">
        <f>F269</f>
        <v>1.2722</v>
      </c>
      <c r="E269" s="26">
        <f>F269</f>
        <v>1.2722</v>
      </c>
      <c r="F269" s="26">
        <f>ROUND(1.2722,4)</f>
        <v>1.2722</v>
      </c>
      <c r="G269" s="24"/>
      <c r="H269" s="36"/>
    </row>
    <row r="270" spans="1:8" ht="12.75" customHeight="1">
      <c r="A270" s="22">
        <v>42807</v>
      </c>
      <c r="B270" s="22"/>
      <c r="C270" s="26">
        <f>ROUND(1.272,4)</f>
        <v>1.272</v>
      </c>
      <c r="D270" s="26">
        <f>F270</f>
        <v>1.2752</v>
      </c>
      <c r="E270" s="26">
        <f>F270</f>
        <v>1.2752</v>
      </c>
      <c r="F270" s="26">
        <f>ROUND(1.2752,4)</f>
        <v>1.2752</v>
      </c>
      <c r="G270" s="24"/>
      <c r="H270" s="36"/>
    </row>
    <row r="271" spans="1:8" ht="12.75" customHeight="1">
      <c r="A271" s="22">
        <v>42905</v>
      </c>
      <c r="B271" s="22"/>
      <c r="C271" s="26">
        <f>ROUND(1.272,4)</f>
        <v>1.272</v>
      </c>
      <c r="D271" s="26">
        <f>F271</f>
        <v>1.2782</v>
      </c>
      <c r="E271" s="26">
        <f>F271</f>
        <v>1.2782</v>
      </c>
      <c r="F271" s="26">
        <f>ROUND(1.2782,4)</f>
        <v>1.2782</v>
      </c>
      <c r="G271" s="24"/>
      <c r="H271" s="36"/>
    </row>
    <row r="272" spans="1:8" ht="12.75" customHeight="1">
      <c r="A272" s="22">
        <v>42996</v>
      </c>
      <c r="B272" s="22"/>
      <c r="C272" s="26">
        <f>ROUND(1.272,4)</f>
        <v>1.272</v>
      </c>
      <c r="D272" s="26">
        <f>F272</f>
        <v>1.2811</v>
      </c>
      <c r="E272" s="26">
        <f>F272</f>
        <v>1.2811</v>
      </c>
      <c r="F272" s="26">
        <f>ROUND(1.2811,4)</f>
        <v>1.2811</v>
      </c>
      <c r="G272" s="24"/>
      <c r="H272" s="36"/>
    </row>
    <row r="273" spans="1:8" ht="12.75" customHeight="1">
      <c r="A273" s="22" t="s">
        <v>66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6">
        <f>ROUND(10.28819573,4)</f>
        <v>10.2882</v>
      </c>
      <c r="D274" s="26">
        <f>F274</f>
        <v>10.3084</v>
      </c>
      <c r="E274" s="26">
        <f>F274</f>
        <v>10.3084</v>
      </c>
      <c r="F274" s="26">
        <f>ROUND(10.3084,4)</f>
        <v>10.3084</v>
      </c>
      <c r="G274" s="24"/>
      <c r="H274" s="36"/>
    </row>
    <row r="275" spans="1:8" ht="12.75" customHeight="1">
      <c r="A275" s="22">
        <v>42807</v>
      </c>
      <c r="B275" s="22"/>
      <c r="C275" s="26">
        <f>ROUND(10.28819573,4)</f>
        <v>10.2882</v>
      </c>
      <c r="D275" s="26">
        <f>F275</f>
        <v>10.4595</v>
      </c>
      <c r="E275" s="26">
        <f>F275</f>
        <v>10.4595</v>
      </c>
      <c r="F275" s="26">
        <f>ROUND(10.4595,4)</f>
        <v>10.4595</v>
      </c>
      <c r="G275" s="24"/>
      <c r="H275" s="36"/>
    </row>
    <row r="276" spans="1:8" ht="12.75" customHeight="1">
      <c r="A276" s="22">
        <v>42905</v>
      </c>
      <c r="B276" s="22"/>
      <c r="C276" s="26">
        <f>ROUND(10.28819573,4)</f>
        <v>10.2882</v>
      </c>
      <c r="D276" s="26">
        <f>F276</f>
        <v>10.6352</v>
      </c>
      <c r="E276" s="26">
        <f>F276</f>
        <v>10.6352</v>
      </c>
      <c r="F276" s="26">
        <f>ROUND(10.6352,4)</f>
        <v>10.6352</v>
      </c>
      <c r="G276" s="24"/>
      <c r="H276" s="36"/>
    </row>
    <row r="277" spans="1:8" ht="12.75" customHeight="1">
      <c r="A277" s="22">
        <v>42996</v>
      </c>
      <c r="B277" s="22"/>
      <c r="C277" s="26">
        <f>ROUND(10.28819573,4)</f>
        <v>10.2882</v>
      </c>
      <c r="D277" s="26">
        <f>F277</f>
        <v>10.7775</v>
      </c>
      <c r="E277" s="26">
        <f>F277</f>
        <v>10.7775</v>
      </c>
      <c r="F277" s="26">
        <f>ROUND(10.7775,4)</f>
        <v>10.7775</v>
      </c>
      <c r="G277" s="24"/>
      <c r="H277" s="36"/>
    </row>
    <row r="278" spans="1:8" ht="12.75" customHeight="1">
      <c r="A278" s="22">
        <v>43087</v>
      </c>
      <c r="B278" s="22"/>
      <c r="C278" s="26">
        <f>ROUND(10.28819573,4)</f>
        <v>10.2882</v>
      </c>
      <c r="D278" s="26">
        <f>F278</f>
        <v>10.7881</v>
      </c>
      <c r="E278" s="26">
        <f>F278</f>
        <v>10.7881</v>
      </c>
      <c r="F278" s="26">
        <f>ROUND(10.7881,4)</f>
        <v>10.7881</v>
      </c>
      <c r="G278" s="24"/>
      <c r="H278" s="36"/>
    </row>
    <row r="279" spans="1:8" ht="12.75" customHeight="1">
      <c r="A279" s="22">
        <v>43178</v>
      </c>
      <c r="B279" s="22"/>
      <c r="C279" s="26">
        <f>ROUND(10.28819573,4)</f>
        <v>10.2882</v>
      </c>
      <c r="D279" s="26">
        <f>F279</f>
        <v>11.002</v>
      </c>
      <c r="E279" s="26">
        <f>F279</f>
        <v>11.002</v>
      </c>
      <c r="F279" s="26">
        <f>ROUND(11.002,4)</f>
        <v>11.002</v>
      </c>
      <c r="G279" s="24"/>
      <c r="H279" s="36"/>
    </row>
    <row r="280" spans="1:8" ht="12.75" customHeight="1">
      <c r="A280" s="22">
        <v>43269</v>
      </c>
      <c r="B280" s="22"/>
      <c r="C280" s="26">
        <f>ROUND(10.28819573,4)</f>
        <v>10.2882</v>
      </c>
      <c r="D280" s="26">
        <f>F280</f>
        <v>11.2134</v>
      </c>
      <c r="E280" s="26">
        <f>F280</f>
        <v>11.2134</v>
      </c>
      <c r="F280" s="26">
        <f>ROUND(11.2134,4)</f>
        <v>11.2134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42723</v>
      </c>
      <c r="B282" s="22"/>
      <c r="C282" s="26">
        <f>ROUND(3.75826300027226,4)</f>
        <v>3.7583</v>
      </c>
      <c r="D282" s="26">
        <f>F282</f>
        <v>4.1427</v>
      </c>
      <c r="E282" s="26">
        <f>F282</f>
        <v>4.1427</v>
      </c>
      <c r="F282" s="26">
        <f>ROUND(4.1427,4)</f>
        <v>4.1427</v>
      </c>
      <c r="G282" s="24"/>
      <c r="H282" s="36"/>
    </row>
    <row r="283" spans="1:8" ht="12.75" customHeight="1">
      <c r="A283" s="22">
        <v>42807</v>
      </c>
      <c r="B283" s="22"/>
      <c r="C283" s="26">
        <f>ROUND(3.75826300027226,4)</f>
        <v>3.7583</v>
      </c>
      <c r="D283" s="26">
        <f>F283</f>
        <v>4.228</v>
      </c>
      <c r="E283" s="26">
        <f>F283</f>
        <v>4.228</v>
      </c>
      <c r="F283" s="26">
        <f>ROUND(4.228,4)</f>
        <v>4.228</v>
      </c>
      <c r="G283" s="24"/>
      <c r="H283" s="36"/>
    </row>
    <row r="284" spans="1:8" ht="12.75" customHeight="1">
      <c r="A284" s="22">
        <v>42905</v>
      </c>
      <c r="B284" s="22"/>
      <c r="C284" s="26">
        <f>ROUND(3.75826300027226,4)</f>
        <v>3.7583</v>
      </c>
      <c r="D284" s="26">
        <f>F284</f>
        <v>4.3107</v>
      </c>
      <c r="E284" s="26">
        <f>F284</f>
        <v>4.3107</v>
      </c>
      <c r="F284" s="26">
        <f>ROUND(4.3107,4)</f>
        <v>4.3107</v>
      </c>
      <c r="G284" s="24"/>
      <c r="H284" s="36"/>
    </row>
    <row r="285" spans="1:8" ht="12.75" customHeight="1">
      <c r="A285" s="22" t="s">
        <v>68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42723</v>
      </c>
      <c r="B286" s="22"/>
      <c r="C286" s="26">
        <f>ROUND(1.292753965,4)</f>
        <v>1.2928</v>
      </c>
      <c r="D286" s="26">
        <f>F286</f>
        <v>1.2954</v>
      </c>
      <c r="E286" s="26">
        <f>F286</f>
        <v>1.2954</v>
      </c>
      <c r="F286" s="26">
        <f>ROUND(1.2954,4)</f>
        <v>1.2954</v>
      </c>
      <c r="G286" s="24"/>
      <c r="H286" s="36"/>
    </row>
    <row r="287" spans="1:8" ht="12.75" customHeight="1">
      <c r="A287" s="22">
        <v>42807</v>
      </c>
      <c r="B287" s="22"/>
      <c r="C287" s="26">
        <f>ROUND(1.292753965,4)</f>
        <v>1.2928</v>
      </c>
      <c r="D287" s="26">
        <f>F287</f>
        <v>1.3101</v>
      </c>
      <c r="E287" s="26">
        <f>F287</f>
        <v>1.3101</v>
      </c>
      <c r="F287" s="26">
        <f>ROUND(1.3101,4)</f>
        <v>1.3101</v>
      </c>
      <c r="G287" s="24"/>
      <c r="H287" s="36"/>
    </row>
    <row r="288" spans="1:8" ht="12.75" customHeight="1">
      <c r="A288" s="22">
        <v>42905</v>
      </c>
      <c r="B288" s="22"/>
      <c r="C288" s="26">
        <f>ROUND(1.292753965,4)</f>
        <v>1.2928</v>
      </c>
      <c r="D288" s="26">
        <f>F288</f>
        <v>1.3272</v>
      </c>
      <c r="E288" s="26">
        <f>F288</f>
        <v>1.3272</v>
      </c>
      <c r="F288" s="26">
        <f>ROUND(1.3272,4)</f>
        <v>1.3272</v>
      </c>
      <c r="G288" s="24"/>
      <c r="H288" s="36"/>
    </row>
    <row r="289" spans="1:8" ht="12.75" customHeight="1">
      <c r="A289" s="22">
        <v>42996</v>
      </c>
      <c r="B289" s="22"/>
      <c r="C289" s="26">
        <f>ROUND(1.292753965,4)</f>
        <v>1.2928</v>
      </c>
      <c r="D289" s="26">
        <f>F289</f>
        <v>1.3398</v>
      </c>
      <c r="E289" s="26">
        <f>F289</f>
        <v>1.3398</v>
      </c>
      <c r="F289" s="26">
        <f>ROUND(1.3398,4)</f>
        <v>1.3398</v>
      </c>
      <c r="G289" s="24"/>
      <c r="H289" s="36"/>
    </row>
    <row r="290" spans="1:8" ht="12.75" customHeight="1">
      <c r="A290" s="22" t="s">
        <v>69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42723</v>
      </c>
      <c r="B291" s="22"/>
      <c r="C291" s="26">
        <f>ROUND(10.4024868123587,4)</f>
        <v>10.4025</v>
      </c>
      <c r="D291" s="26">
        <f>F291</f>
        <v>10.4273</v>
      </c>
      <c r="E291" s="26">
        <f>F291</f>
        <v>10.4273</v>
      </c>
      <c r="F291" s="26">
        <f>ROUND(10.4273,4)</f>
        <v>10.4273</v>
      </c>
      <c r="G291" s="24"/>
      <c r="H291" s="36"/>
    </row>
    <row r="292" spans="1:8" ht="12.75" customHeight="1">
      <c r="A292" s="22">
        <v>42807</v>
      </c>
      <c r="B292" s="22"/>
      <c r="C292" s="26">
        <f>ROUND(10.4024868123587,4)</f>
        <v>10.4025</v>
      </c>
      <c r="D292" s="26">
        <f>F292</f>
        <v>10.6119</v>
      </c>
      <c r="E292" s="26">
        <f>F292</f>
        <v>10.6119</v>
      </c>
      <c r="F292" s="26">
        <f>ROUND(10.6119,4)</f>
        <v>10.6119</v>
      </c>
      <c r="G292" s="24"/>
      <c r="H292" s="36"/>
    </row>
    <row r="293" spans="1:8" ht="12.75" customHeight="1">
      <c r="A293" s="22">
        <v>42905</v>
      </c>
      <c r="B293" s="22"/>
      <c r="C293" s="26">
        <f>ROUND(10.4024868123587,4)</f>
        <v>10.4025</v>
      </c>
      <c r="D293" s="26">
        <f>F293</f>
        <v>10.8244</v>
      </c>
      <c r="E293" s="26">
        <f>F293</f>
        <v>10.8244</v>
      </c>
      <c r="F293" s="26">
        <f>ROUND(10.8244,4)</f>
        <v>10.8244</v>
      </c>
      <c r="G293" s="24"/>
      <c r="H293" s="36"/>
    </row>
    <row r="294" spans="1:8" ht="12.75" customHeight="1">
      <c r="A294" s="22">
        <v>42996</v>
      </c>
      <c r="B294" s="22"/>
      <c r="C294" s="26">
        <f>ROUND(10.4024868123587,4)</f>
        <v>10.4025</v>
      </c>
      <c r="D294" s="26">
        <f>F294</f>
        <v>11.0001</v>
      </c>
      <c r="E294" s="26">
        <f>F294</f>
        <v>11.0001</v>
      </c>
      <c r="F294" s="26">
        <f>ROUND(11.0001,4)</f>
        <v>11.0001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42723</v>
      </c>
      <c r="B296" s="22"/>
      <c r="C296" s="26">
        <f>ROUND(2.01322662786468,4)</f>
        <v>2.0132</v>
      </c>
      <c r="D296" s="26">
        <f>F296</f>
        <v>2.0078</v>
      </c>
      <c r="E296" s="26">
        <f>F296</f>
        <v>2.0078</v>
      </c>
      <c r="F296" s="26">
        <f>ROUND(2.0078,4)</f>
        <v>2.0078</v>
      </c>
      <c r="G296" s="24"/>
      <c r="H296" s="36"/>
    </row>
    <row r="297" spans="1:8" ht="12.75" customHeight="1">
      <c r="A297" s="22">
        <v>42807</v>
      </c>
      <c r="B297" s="22"/>
      <c r="C297" s="26">
        <f>ROUND(2.01322662786468,4)</f>
        <v>2.0132</v>
      </c>
      <c r="D297" s="26">
        <f>F297</f>
        <v>2.0215</v>
      </c>
      <c r="E297" s="26">
        <f>F297</f>
        <v>2.0215</v>
      </c>
      <c r="F297" s="26">
        <f>ROUND(2.0215,4)</f>
        <v>2.0215</v>
      </c>
      <c r="G297" s="24"/>
      <c r="H297" s="36"/>
    </row>
    <row r="298" spans="1:8" ht="12.75" customHeight="1">
      <c r="A298" s="22">
        <v>42905</v>
      </c>
      <c r="B298" s="22"/>
      <c r="C298" s="26">
        <f>ROUND(2.01322662786468,4)</f>
        <v>2.0132</v>
      </c>
      <c r="D298" s="26">
        <f>F298</f>
        <v>2.0434</v>
      </c>
      <c r="E298" s="26">
        <f>F298</f>
        <v>2.0434</v>
      </c>
      <c r="F298" s="26">
        <f>ROUND(2.0434,4)</f>
        <v>2.0434</v>
      </c>
      <c r="G298" s="24"/>
      <c r="H298" s="36"/>
    </row>
    <row r="299" spans="1:8" ht="12.75" customHeight="1">
      <c r="A299" s="22">
        <v>42996</v>
      </c>
      <c r="B299" s="22"/>
      <c r="C299" s="26">
        <f>ROUND(2.01322662786468,4)</f>
        <v>2.0132</v>
      </c>
      <c r="D299" s="26">
        <f>F299</f>
        <v>2.0611</v>
      </c>
      <c r="E299" s="26">
        <f>F299</f>
        <v>2.0611</v>
      </c>
      <c r="F299" s="26">
        <f>ROUND(2.0611,4)</f>
        <v>2.0611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42723</v>
      </c>
      <c r="B301" s="22"/>
      <c r="C301" s="26">
        <f>ROUND(1.99147382999596,4)</f>
        <v>1.9915</v>
      </c>
      <c r="D301" s="26">
        <f>F301</f>
        <v>1.9975</v>
      </c>
      <c r="E301" s="26">
        <f>F301</f>
        <v>1.9975</v>
      </c>
      <c r="F301" s="26">
        <f>ROUND(1.9975,4)</f>
        <v>1.9975</v>
      </c>
      <c r="G301" s="24"/>
      <c r="H301" s="36"/>
    </row>
    <row r="302" spans="1:8" ht="12.75" customHeight="1">
      <c r="A302" s="22">
        <v>42807</v>
      </c>
      <c r="B302" s="22"/>
      <c r="C302" s="26">
        <f>ROUND(1.99147382999596,4)</f>
        <v>1.9915</v>
      </c>
      <c r="D302" s="26">
        <f>F302</f>
        <v>2.0402</v>
      </c>
      <c r="E302" s="26">
        <f>F302</f>
        <v>2.0402</v>
      </c>
      <c r="F302" s="26">
        <f>ROUND(2.0402,4)</f>
        <v>2.0402</v>
      </c>
      <c r="G302" s="24"/>
      <c r="H302" s="36"/>
    </row>
    <row r="303" spans="1:8" ht="12.75" customHeight="1">
      <c r="A303" s="22">
        <v>42905</v>
      </c>
      <c r="B303" s="22"/>
      <c r="C303" s="26">
        <f>ROUND(1.99147382999596,4)</f>
        <v>1.9915</v>
      </c>
      <c r="D303" s="26">
        <f>F303</f>
        <v>2.0898</v>
      </c>
      <c r="E303" s="26">
        <f>F303</f>
        <v>2.0898</v>
      </c>
      <c r="F303" s="26">
        <f>ROUND(2.0898,4)</f>
        <v>2.0898</v>
      </c>
      <c r="G303" s="24"/>
      <c r="H303" s="36"/>
    </row>
    <row r="304" spans="1:8" ht="12.75" customHeight="1">
      <c r="A304" s="22">
        <v>42996</v>
      </c>
      <c r="B304" s="22"/>
      <c r="C304" s="26">
        <f>ROUND(1.99147382999596,4)</f>
        <v>1.9915</v>
      </c>
      <c r="D304" s="26">
        <f>F304</f>
        <v>2.1329</v>
      </c>
      <c r="E304" s="26">
        <f>F304</f>
        <v>2.1329</v>
      </c>
      <c r="F304" s="26">
        <f>ROUND(2.1329,4)</f>
        <v>2.1329</v>
      </c>
      <c r="G304" s="24"/>
      <c r="H304" s="36"/>
    </row>
    <row r="305" spans="1:8" ht="12.75" customHeight="1">
      <c r="A305" s="22" t="s">
        <v>72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6">
        <f>ROUND(14.81456012,4)</f>
        <v>14.8146</v>
      </c>
      <c r="D306" s="26">
        <f>F306</f>
        <v>14.855</v>
      </c>
      <c r="E306" s="26">
        <f>F306</f>
        <v>14.855</v>
      </c>
      <c r="F306" s="26">
        <f>ROUND(14.855,4)</f>
        <v>14.855</v>
      </c>
      <c r="G306" s="24"/>
      <c r="H306" s="36"/>
    </row>
    <row r="307" spans="1:8" ht="12.75" customHeight="1">
      <c r="A307" s="22">
        <v>42807</v>
      </c>
      <c r="B307" s="22"/>
      <c r="C307" s="26">
        <f>ROUND(14.81456012,4)</f>
        <v>14.8146</v>
      </c>
      <c r="D307" s="26">
        <f>F307</f>
        <v>15.1707</v>
      </c>
      <c r="E307" s="26">
        <f>F307</f>
        <v>15.1707</v>
      </c>
      <c r="F307" s="26">
        <f>ROUND(15.1707,4)</f>
        <v>15.1707</v>
      </c>
      <c r="G307" s="24"/>
      <c r="H307" s="36"/>
    </row>
    <row r="308" spans="1:8" ht="12.75" customHeight="1">
      <c r="A308" s="22">
        <v>42905</v>
      </c>
      <c r="B308" s="22"/>
      <c r="C308" s="26">
        <f>ROUND(14.81456012,4)</f>
        <v>14.8146</v>
      </c>
      <c r="D308" s="26">
        <f>F308</f>
        <v>15.5346</v>
      </c>
      <c r="E308" s="26">
        <f>F308</f>
        <v>15.5346</v>
      </c>
      <c r="F308" s="26">
        <f>ROUND(15.5346,4)</f>
        <v>15.5346</v>
      </c>
      <c r="G308" s="24"/>
      <c r="H308" s="36"/>
    </row>
    <row r="309" spans="1:8" ht="12.75" customHeight="1">
      <c r="A309" s="22">
        <v>42996</v>
      </c>
      <c r="B309" s="22"/>
      <c r="C309" s="26">
        <f>ROUND(14.81456012,4)</f>
        <v>14.8146</v>
      </c>
      <c r="D309" s="26">
        <f>F309</f>
        <v>15.8468</v>
      </c>
      <c r="E309" s="26">
        <f>F309</f>
        <v>15.8468</v>
      </c>
      <c r="F309" s="26">
        <f>ROUND(15.8468,4)</f>
        <v>15.8468</v>
      </c>
      <c r="G309" s="24"/>
      <c r="H309" s="36"/>
    </row>
    <row r="310" spans="1:8" ht="12.75" customHeight="1">
      <c r="A310" s="22">
        <v>43087</v>
      </c>
      <c r="B310" s="22"/>
      <c r="C310" s="26">
        <f>ROUND(14.81456012,4)</f>
        <v>14.8146</v>
      </c>
      <c r="D310" s="26">
        <f>F310</f>
        <v>15.9648</v>
      </c>
      <c r="E310" s="26">
        <f>F310</f>
        <v>15.9648</v>
      </c>
      <c r="F310" s="26">
        <f>ROUND(15.9648,4)</f>
        <v>15.9648</v>
      </c>
      <c r="G310" s="24"/>
      <c r="H310" s="36"/>
    </row>
    <row r="311" spans="1:8" ht="12.75" customHeight="1">
      <c r="A311" s="22">
        <v>43178</v>
      </c>
      <c r="B311" s="22"/>
      <c r="C311" s="26">
        <f>ROUND(14.81456012,4)</f>
        <v>14.8146</v>
      </c>
      <c r="D311" s="26">
        <f>F311</f>
        <v>16.3636</v>
      </c>
      <c r="E311" s="26">
        <f>F311</f>
        <v>16.3636</v>
      </c>
      <c r="F311" s="26">
        <f>ROUND(16.3636,4)</f>
        <v>16.3636</v>
      </c>
      <c r="G311" s="24"/>
      <c r="H311" s="36"/>
    </row>
    <row r="312" spans="1:8" ht="12.75" customHeight="1">
      <c r="A312" s="22">
        <v>43269</v>
      </c>
      <c r="B312" s="22"/>
      <c r="C312" s="26">
        <f>ROUND(14.81456012,4)</f>
        <v>14.8146</v>
      </c>
      <c r="D312" s="26">
        <f>F312</f>
        <v>16.8423</v>
      </c>
      <c r="E312" s="26">
        <f>F312</f>
        <v>16.8423</v>
      </c>
      <c r="F312" s="26">
        <f>ROUND(16.8423,4)</f>
        <v>16.8423</v>
      </c>
      <c r="G312" s="24"/>
      <c r="H312" s="36"/>
    </row>
    <row r="313" spans="1:8" ht="12.75" customHeight="1">
      <c r="A313" s="22" t="s">
        <v>73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42723</v>
      </c>
      <c r="B314" s="22"/>
      <c r="C314" s="26">
        <f>ROUND(13.6904691064167,4)</f>
        <v>13.6905</v>
      </c>
      <c r="D314" s="26">
        <f>F314</f>
        <v>13.7295</v>
      </c>
      <c r="E314" s="26">
        <f>F314</f>
        <v>13.7295</v>
      </c>
      <c r="F314" s="26">
        <f>ROUND(13.7295,4)</f>
        <v>13.7295</v>
      </c>
      <c r="G314" s="24"/>
      <c r="H314" s="36"/>
    </row>
    <row r="315" spans="1:8" ht="12.75" customHeight="1">
      <c r="A315" s="22">
        <v>42807</v>
      </c>
      <c r="B315" s="22"/>
      <c r="C315" s="26">
        <f>ROUND(13.6904691064167,4)</f>
        <v>13.6905</v>
      </c>
      <c r="D315" s="26">
        <f>F315</f>
        <v>14.0394</v>
      </c>
      <c r="E315" s="26">
        <f>F315</f>
        <v>14.0394</v>
      </c>
      <c r="F315" s="26">
        <f>ROUND(14.0394,4)</f>
        <v>14.0394</v>
      </c>
      <c r="G315" s="24"/>
      <c r="H315" s="36"/>
    </row>
    <row r="316" spans="1:8" ht="12.75" customHeight="1">
      <c r="A316" s="22">
        <v>42905</v>
      </c>
      <c r="B316" s="22"/>
      <c r="C316" s="26">
        <f>ROUND(13.6904691064167,4)</f>
        <v>13.6905</v>
      </c>
      <c r="D316" s="26">
        <f>F316</f>
        <v>14.3971</v>
      </c>
      <c r="E316" s="26">
        <f>F316</f>
        <v>14.3971</v>
      </c>
      <c r="F316" s="26">
        <f>ROUND(14.3971,4)</f>
        <v>14.3971</v>
      </c>
      <c r="G316" s="24"/>
      <c r="H316" s="36"/>
    </row>
    <row r="317" spans="1:8" ht="12.75" customHeight="1">
      <c r="A317" s="22">
        <v>42996</v>
      </c>
      <c r="B317" s="22"/>
      <c r="C317" s="26">
        <f>ROUND(13.6904691064167,4)</f>
        <v>13.6905</v>
      </c>
      <c r="D317" s="26">
        <f>F317</f>
        <v>14.7073</v>
      </c>
      <c r="E317" s="26">
        <f>F317</f>
        <v>14.7073</v>
      </c>
      <c r="F317" s="26">
        <f>ROUND(14.7073,4)</f>
        <v>14.7073</v>
      </c>
      <c r="G317" s="24"/>
      <c r="H317" s="36"/>
    </row>
    <row r="318" spans="1:8" ht="12.75" customHeight="1">
      <c r="A318" s="22">
        <v>43087</v>
      </c>
      <c r="B318" s="22"/>
      <c r="C318" s="26">
        <f>ROUND(13.6904691064167,4)</f>
        <v>13.6905</v>
      </c>
      <c r="D318" s="26">
        <f>F318</f>
        <v>14.8344</v>
      </c>
      <c r="E318" s="26">
        <f>F318</f>
        <v>14.8344</v>
      </c>
      <c r="F318" s="26">
        <f>ROUND(14.8344,4)</f>
        <v>14.8344</v>
      </c>
      <c r="G318" s="24"/>
      <c r="H318" s="36"/>
    </row>
    <row r="319" spans="1:8" ht="12.75" customHeight="1">
      <c r="A319" s="22" t="s">
        <v>74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6">
        <f>ROUND(17.5588152,4)</f>
        <v>17.5588</v>
      </c>
      <c r="D320" s="26">
        <f>F320</f>
        <v>17.6024</v>
      </c>
      <c r="E320" s="26">
        <f>F320</f>
        <v>17.6024</v>
      </c>
      <c r="F320" s="26">
        <f>ROUND(17.6024,4)</f>
        <v>17.6024</v>
      </c>
      <c r="G320" s="24"/>
      <c r="H320" s="36"/>
    </row>
    <row r="321" spans="1:8" ht="12.75" customHeight="1">
      <c r="A321" s="22">
        <v>42807</v>
      </c>
      <c r="B321" s="22"/>
      <c r="C321" s="26">
        <f>ROUND(17.5588152,4)</f>
        <v>17.5588</v>
      </c>
      <c r="D321" s="26">
        <f>F321</f>
        <v>17.937</v>
      </c>
      <c r="E321" s="26">
        <f>F321</f>
        <v>17.937</v>
      </c>
      <c r="F321" s="26">
        <f>ROUND(17.937,4)</f>
        <v>17.937</v>
      </c>
      <c r="G321" s="24"/>
      <c r="H321" s="36"/>
    </row>
    <row r="322" spans="1:8" ht="12.75" customHeight="1">
      <c r="A322" s="22">
        <v>42905</v>
      </c>
      <c r="B322" s="22"/>
      <c r="C322" s="26">
        <f>ROUND(17.5588152,4)</f>
        <v>17.5588</v>
      </c>
      <c r="D322" s="26">
        <f>F322</f>
        <v>18.3194</v>
      </c>
      <c r="E322" s="26">
        <f>F322</f>
        <v>18.3194</v>
      </c>
      <c r="F322" s="26">
        <f>ROUND(18.3194,4)</f>
        <v>18.3194</v>
      </c>
      <c r="G322" s="24"/>
      <c r="H322" s="36"/>
    </row>
    <row r="323" spans="1:8" ht="12.75" customHeight="1">
      <c r="A323" s="22">
        <v>42996</v>
      </c>
      <c r="B323" s="22"/>
      <c r="C323" s="26">
        <f>ROUND(17.5588152,4)</f>
        <v>17.5588</v>
      </c>
      <c r="D323" s="26">
        <f>F323</f>
        <v>18.6409</v>
      </c>
      <c r="E323" s="26">
        <f>F323</f>
        <v>18.6409</v>
      </c>
      <c r="F323" s="26">
        <f>ROUND(18.6409,4)</f>
        <v>18.6409</v>
      </c>
      <c r="G323" s="24"/>
      <c r="H323" s="36"/>
    </row>
    <row r="324" spans="1:8" ht="12.75" customHeight="1">
      <c r="A324" s="22">
        <v>43087</v>
      </c>
      <c r="B324" s="22"/>
      <c r="C324" s="26">
        <f>ROUND(17.5588152,4)</f>
        <v>17.5588</v>
      </c>
      <c r="D324" s="26">
        <f>F324</f>
        <v>18.7358</v>
      </c>
      <c r="E324" s="26">
        <f>F324</f>
        <v>18.7358</v>
      </c>
      <c r="F324" s="26">
        <f>ROUND(18.7358,4)</f>
        <v>18.7358</v>
      </c>
      <c r="G324" s="24"/>
      <c r="H324" s="36"/>
    </row>
    <row r="325" spans="1:8" ht="12.75" customHeight="1">
      <c r="A325" s="22">
        <v>43178</v>
      </c>
      <c r="B325" s="22"/>
      <c r="C325" s="26">
        <f>ROUND(17.5588152,4)</f>
        <v>17.5588</v>
      </c>
      <c r="D325" s="26">
        <f>F325</f>
        <v>19.1901</v>
      </c>
      <c r="E325" s="26">
        <f>F325</f>
        <v>19.1901</v>
      </c>
      <c r="F325" s="26">
        <f>ROUND(19.1901,4)</f>
        <v>19.1901</v>
      </c>
      <c r="G325" s="24"/>
      <c r="H325" s="36"/>
    </row>
    <row r="326" spans="1:8" ht="12.75" customHeight="1">
      <c r="A326" s="22">
        <v>43269</v>
      </c>
      <c r="B326" s="22"/>
      <c r="C326" s="26">
        <f>ROUND(17.5588152,4)</f>
        <v>17.5588</v>
      </c>
      <c r="D326" s="26">
        <f>F326</f>
        <v>19.2423</v>
      </c>
      <c r="E326" s="26">
        <f>F326</f>
        <v>19.2423</v>
      </c>
      <c r="F326" s="26">
        <f>ROUND(19.2423,4)</f>
        <v>19.2423</v>
      </c>
      <c r="G326" s="24"/>
      <c r="H326" s="36"/>
    </row>
    <row r="327" spans="1:8" ht="12.75" customHeight="1">
      <c r="A327" s="22" t="s">
        <v>75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6">
        <f>ROUND(1.77991103088131,4)</f>
        <v>1.7799</v>
      </c>
      <c r="D328" s="26">
        <f>F328</f>
        <v>1.7842</v>
      </c>
      <c r="E328" s="26">
        <f>F328</f>
        <v>1.7842</v>
      </c>
      <c r="F328" s="26">
        <f>ROUND(1.7842,4)</f>
        <v>1.7842</v>
      </c>
      <c r="G328" s="24"/>
      <c r="H328" s="36"/>
    </row>
    <row r="329" spans="1:8" ht="12.75" customHeight="1">
      <c r="A329" s="22">
        <v>42807</v>
      </c>
      <c r="B329" s="22"/>
      <c r="C329" s="26">
        <f>ROUND(1.77991103088131,4)</f>
        <v>1.7799</v>
      </c>
      <c r="D329" s="26">
        <f>F329</f>
        <v>1.8147</v>
      </c>
      <c r="E329" s="26">
        <f>F329</f>
        <v>1.8147</v>
      </c>
      <c r="F329" s="26">
        <f>ROUND(1.8147,4)</f>
        <v>1.8147</v>
      </c>
      <c r="G329" s="24"/>
      <c r="H329" s="36"/>
    </row>
    <row r="330" spans="1:8" ht="12.75" customHeight="1">
      <c r="A330" s="22">
        <v>42905</v>
      </c>
      <c r="B330" s="22"/>
      <c r="C330" s="26">
        <f>ROUND(1.77991103088131,4)</f>
        <v>1.7799</v>
      </c>
      <c r="D330" s="26">
        <f>F330</f>
        <v>1.8491</v>
      </c>
      <c r="E330" s="26">
        <f>F330</f>
        <v>1.8491</v>
      </c>
      <c r="F330" s="26">
        <f>ROUND(1.8491,4)</f>
        <v>1.8491</v>
      </c>
      <c r="G330" s="24"/>
      <c r="H330" s="36"/>
    </row>
    <row r="331" spans="1:8" ht="12.75" customHeight="1">
      <c r="A331" s="22">
        <v>42996</v>
      </c>
      <c r="B331" s="22"/>
      <c r="C331" s="26">
        <f>ROUND(1.77991103088131,4)</f>
        <v>1.7799</v>
      </c>
      <c r="D331" s="26">
        <f>F331</f>
        <v>1.8771</v>
      </c>
      <c r="E331" s="26">
        <f>F331</f>
        <v>1.8771</v>
      </c>
      <c r="F331" s="26">
        <f>ROUND(1.8771,4)</f>
        <v>1.8771</v>
      </c>
      <c r="G331" s="24"/>
      <c r="H331" s="36"/>
    </row>
    <row r="332" spans="1:8" ht="12.75" customHeight="1">
      <c r="A332" s="22" t="s">
        <v>76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42723</v>
      </c>
      <c r="B333" s="22"/>
      <c r="C333" s="28">
        <f>ROUND(0.120653608481702,6)</f>
        <v>0.120654</v>
      </c>
      <c r="D333" s="28">
        <f>F333</f>
        <v>0.120971</v>
      </c>
      <c r="E333" s="28">
        <f>F333</f>
        <v>0.120971</v>
      </c>
      <c r="F333" s="28">
        <f>ROUND(0.120971,6)</f>
        <v>0.120971</v>
      </c>
      <c r="G333" s="24"/>
      <c r="H333" s="36"/>
    </row>
    <row r="334" spans="1:8" ht="12.75" customHeight="1">
      <c r="A334" s="22">
        <v>42807</v>
      </c>
      <c r="B334" s="22"/>
      <c r="C334" s="28">
        <f>ROUND(0.120653608481702,6)</f>
        <v>0.120654</v>
      </c>
      <c r="D334" s="28">
        <f>F334</f>
        <v>0.123546</v>
      </c>
      <c r="E334" s="28">
        <f>F334</f>
        <v>0.123546</v>
      </c>
      <c r="F334" s="28">
        <f>ROUND(0.123546,6)</f>
        <v>0.123546</v>
      </c>
      <c r="G334" s="24"/>
      <c r="H334" s="36"/>
    </row>
    <row r="335" spans="1:8" ht="12.75" customHeight="1">
      <c r="A335" s="22">
        <v>42905</v>
      </c>
      <c r="B335" s="22"/>
      <c r="C335" s="28">
        <f>ROUND(0.120653608481702,6)</f>
        <v>0.120654</v>
      </c>
      <c r="D335" s="28">
        <f>F335</f>
        <v>0.126529</v>
      </c>
      <c r="E335" s="28">
        <f>F335</f>
        <v>0.126529</v>
      </c>
      <c r="F335" s="28">
        <f>ROUND(0.126529,6)</f>
        <v>0.126529</v>
      </c>
      <c r="G335" s="24"/>
      <c r="H335" s="36"/>
    </row>
    <row r="336" spans="1:8" ht="12.75" customHeight="1">
      <c r="A336" s="22">
        <v>42996</v>
      </c>
      <c r="B336" s="22"/>
      <c r="C336" s="28">
        <f>ROUND(0.120653608481702,6)</f>
        <v>0.120654</v>
      </c>
      <c r="D336" s="28">
        <f>F336</f>
        <v>0.129094</v>
      </c>
      <c r="E336" s="28">
        <f>F336</f>
        <v>0.129094</v>
      </c>
      <c r="F336" s="28">
        <f>ROUND(0.129094,6)</f>
        <v>0.129094</v>
      </c>
      <c r="G336" s="24"/>
      <c r="H336" s="36"/>
    </row>
    <row r="337" spans="1:8" ht="12.75" customHeight="1">
      <c r="A337" s="22">
        <v>43087</v>
      </c>
      <c r="B337" s="22"/>
      <c r="C337" s="28">
        <f>ROUND(0.120653608481702,6)</f>
        <v>0.120654</v>
      </c>
      <c r="D337" s="28">
        <f>F337</f>
        <v>0.130121</v>
      </c>
      <c r="E337" s="28">
        <f>F337</f>
        <v>0.130121</v>
      </c>
      <c r="F337" s="28">
        <f>ROUND(0.130121,6)</f>
        <v>0.130121</v>
      </c>
      <c r="G337" s="24"/>
      <c r="H337" s="36"/>
    </row>
    <row r="338" spans="1:8" ht="12.75" customHeight="1">
      <c r="A338" s="22" t="s">
        <v>77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42723</v>
      </c>
      <c r="B339" s="22"/>
      <c r="C339" s="26">
        <f>ROUND(0.135467124631992,4)</f>
        <v>0.1355</v>
      </c>
      <c r="D339" s="26">
        <f>F339</f>
        <v>0.1355</v>
      </c>
      <c r="E339" s="26">
        <f>F339</f>
        <v>0.1355</v>
      </c>
      <c r="F339" s="26">
        <f>ROUND(0.1355,4)</f>
        <v>0.1355</v>
      </c>
      <c r="G339" s="24"/>
      <c r="H339" s="36"/>
    </row>
    <row r="340" spans="1:8" ht="12.75" customHeight="1">
      <c r="A340" s="22">
        <v>42807</v>
      </c>
      <c r="B340" s="22"/>
      <c r="C340" s="26">
        <f>ROUND(0.135467124631992,4)</f>
        <v>0.1355</v>
      </c>
      <c r="D340" s="26">
        <f>F340</f>
        <v>0.1356</v>
      </c>
      <c r="E340" s="26">
        <f>F340</f>
        <v>0.1356</v>
      </c>
      <c r="F340" s="26">
        <f>ROUND(0.1356,4)</f>
        <v>0.1356</v>
      </c>
      <c r="G340" s="24"/>
      <c r="H340" s="36"/>
    </row>
    <row r="341" spans="1:8" ht="12.75" customHeight="1">
      <c r="A341" s="22">
        <v>42905</v>
      </c>
      <c r="B341" s="22"/>
      <c r="C341" s="26">
        <f>ROUND(0.135467124631992,4)</f>
        <v>0.1355</v>
      </c>
      <c r="D341" s="26">
        <f>F341</f>
        <v>0.1347</v>
      </c>
      <c r="E341" s="26">
        <f>F341</f>
        <v>0.1347</v>
      </c>
      <c r="F341" s="26">
        <f>ROUND(0.1347,4)</f>
        <v>0.1347</v>
      </c>
      <c r="G341" s="24"/>
      <c r="H341" s="36"/>
    </row>
    <row r="342" spans="1:8" ht="12.75" customHeight="1">
      <c r="A342" s="22">
        <v>42996</v>
      </c>
      <c r="B342" s="22"/>
      <c r="C342" s="26">
        <f>ROUND(0.135467124631992,4)</f>
        <v>0.1355</v>
      </c>
      <c r="D342" s="26">
        <f>F342</f>
        <v>0.1342</v>
      </c>
      <c r="E342" s="26">
        <f>F342</f>
        <v>0.1342</v>
      </c>
      <c r="F342" s="26">
        <f>ROUND(0.1342,4)</f>
        <v>0.1342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42723</v>
      </c>
      <c r="B344" s="22"/>
      <c r="C344" s="26">
        <f>ROUND(0.0892261001517451,4)</f>
        <v>0.0892</v>
      </c>
      <c r="D344" s="26">
        <f>F344</f>
        <v>0.0417</v>
      </c>
      <c r="E344" s="26">
        <f>F344</f>
        <v>0.0417</v>
      </c>
      <c r="F344" s="26">
        <f>ROUND(0.0417,4)</f>
        <v>0.0417</v>
      </c>
      <c r="G344" s="24"/>
      <c r="H344" s="36"/>
    </row>
    <row r="345" spans="1:8" ht="12.75" customHeight="1">
      <c r="A345" s="22">
        <v>42807</v>
      </c>
      <c r="B345" s="22"/>
      <c r="C345" s="26">
        <f>ROUND(0.0892261001517451,4)</f>
        <v>0.0892</v>
      </c>
      <c r="D345" s="26">
        <f>F345</f>
        <v>0.0404</v>
      </c>
      <c r="E345" s="26">
        <f>F345</f>
        <v>0.0404</v>
      </c>
      <c r="F345" s="26">
        <f>ROUND(0.0404,4)</f>
        <v>0.0404</v>
      </c>
      <c r="G345" s="24"/>
      <c r="H345" s="36"/>
    </row>
    <row r="346" spans="1:8" ht="12.75" customHeight="1">
      <c r="A346" s="22">
        <v>42905</v>
      </c>
      <c r="B346" s="22"/>
      <c r="C346" s="26">
        <f>ROUND(0.0892261001517451,4)</f>
        <v>0.0892</v>
      </c>
      <c r="D346" s="26">
        <f>F346</f>
        <v>0.0391</v>
      </c>
      <c r="E346" s="26">
        <f>F346</f>
        <v>0.0391</v>
      </c>
      <c r="F346" s="26">
        <f>ROUND(0.0391,4)</f>
        <v>0.0391</v>
      </c>
      <c r="G346" s="24"/>
      <c r="H346" s="36"/>
    </row>
    <row r="347" spans="1:8" ht="12.75" customHeight="1">
      <c r="A347" s="22">
        <v>42996</v>
      </c>
      <c r="B347" s="22"/>
      <c r="C347" s="26">
        <f>ROUND(0.0892261001517451,4)</f>
        <v>0.0892</v>
      </c>
      <c r="D347" s="26">
        <f>F347</f>
        <v>0.0383</v>
      </c>
      <c r="E347" s="26">
        <f>F347</f>
        <v>0.0383</v>
      </c>
      <c r="F347" s="26">
        <f>ROUND(0.0383,4)</f>
        <v>0.0383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6">
        <f>ROUND(9.79538936,4)</f>
        <v>9.7954</v>
      </c>
      <c r="D349" s="26">
        <f>F349</f>
        <v>9.8136</v>
      </c>
      <c r="E349" s="26">
        <f>F349</f>
        <v>9.8136</v>
      </c>
      <c r="F349" s="26">
        <f>ROUND(9.8136,4)</f>
        <v>9.8136</v>
      </c>
      <c r="G349" s="24"/>
      <c r="H349" s="36"/>
    </row>
    <row r="350" spans="1:8" ht="12.75" customHeight="1">
      <c r="A350" s="22">
        <v>42807</v>
      </c>
      <c r="B350" s="22"/>
      <c r="C350" s="26">
        <f>ROUND(9.79538936,4)</f>
        <v>9.7954</v>
      </c>
      <c r="D350" s="26">
        <f>F350</f>
        <v>9.9515</v>
      </c>
      <c r="E350" s="26">
        <f>F350</f>
        <v>9.9515</v>
      </c>
      <c r="F350" s="26">
        <f>ROUND(9.9515,4)</f>
        <v>9.9515</v>
      </c>
      <c r="G350" s="24"/>
      <c r="H350" s="36"/>
    </row>
    <row r="351" spans="1:8" ht="12.75" customHeight="1">
      <c r="A351" s="22">
        <v>42905</v>
      </c>
      <c r="B351" s="22"/>
      <c r="C351" s="26">
        <f>ROUND(9.79538936,4)</f>
        <v>9.7954</v>
      </c>
      <c r="D351" s="26">
        <f>F351</f>
        <v>10.1104</v>
      </c>
      <c r="E351" s="26">
        <f>F351</f>
        <v>10.1104</v>
      </c>
      <c r="F351" s="26">
        <f>ROUND(10.1104,4)</f>
        <v>10.1104</v>
      </c>
      <c r="G351" s="24"/>
      <c r="H351" s="36"/>
    </row>
    <row r="352" spans="1:8" ht="12.75" customHeight="1">
      <c r="A352" s="22">
        <v>42996</v>
      </c>
      <c r="B352" s="22"/>
      <c r="C352" s="26">
        <f>ROUND(9.79538936,4)</f>
        <v>9.7954</v>
      </c>
      <c r="D352" s="26">
        <f>F352</f>
        <v>10.237</v>
      </c>
      <c r="E352" s="26">
        <f>F352</f>
        <v>10.237</v>
      </c>
      <c r="F352" s="26">
        <f>ROUND(10.237,4)</f>
        <v>10.237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42723</v>
      </c>
      <c r="B354" s="22"/>
      <c r="C354" s="26">
        <f>ROUND(9.70615947124174,4)</f>
        <v>9.7062</v>
      </c>
      <c r="D354" s="26">
        <f>F354</f>
        <v>9.729</v>
      </c>
      <c r="E354" s="26">
        <f>F354</f>
        <v>9.729</v>
      </c>
      <c r="F354" s="26">
        <f>ROUND(9.729,4)</f>
        <v>9.729</v>
      </c>
      <c r="G354" s="24"/>
      <c r="H354" s="36"/>
    </row>
    <row r="355" spans="1:8" ht="12.75" customHeight="1">
      <c r="A355" s="22">
        <v>42807</v>
      </c>
      <c r="B355" s="22"/>
      <c r="C355" s="26">
        <f>ROUND(9.70615947124174,4)</f>
        <v>9.7062</v>
      </c>
      <c r="D355" s="26">
        <f>F355</f>
        <v>9.8921</v>
      </c>
      <c r="E355" s="26">
        <f>F355</f>
        <v>9.8921</v>
      </c>
      <c r="F355" s="26">
        <f>ROUND(9.8921,4)</f>
        <v>9.8921</v>
      </c>
      <c r="G355" s="24"/>
      <c r="H355" s="36"/>
    </row>
    <row r="356" spans="1:8" ht="12.75" customHeight="1">
      <c r="A356" s="22">
        <v>42905</v>
      </c>
      <c r="B356" s="22"/>
      <c r="C356" s="26">
        <f>ROUND(9.70615947124174,4)</f>
        <v>9.7062</v>
      </c>
      <c r="D356" s="26">
        <f>F356</f>
        <v>10.0813</v>
      </c>
      <c r="E356" s="26">
        <f>F356</f>
        <v>10.0813</v>
      </c>
      <c r="F356" s="26">
        <f>ROUND(10.0813,4)</f>
        <v>10.0813</v>
      </c>
      <c r="G356" s="24"/>
      <c r="H356" s="36"/>
    </row>
    <row r="357" spans="1:8" ht="12.75" customHeight="1">
      <c r="A357" s="22">
        <v>42996</v>
      </c>
      <c r="B357" s="22"/>
      <c r="C357" s="26">
        <f>ROUND(9.70615947124174,4)</f>
        <v>9.7062</v>
      </c>
      <c r="D357" s="26">
        <f>F357</f>
        <v>10.2333</v>
      </c>
      <c r="E357" s="26">
        <f>F357</f>
        <v>10.2333</v>
      </c>
      <c r="F357" s="26">
        <f>ROUND(10.2333,4)</f>
        <v>10.2333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42723</v>
      </c>
      <c r="B359" s="22"/>
      <c r="C359" s="26">
        <f>ROUND(3.90818493247643,4)</f>
        <v>3.9082</v>
      </c>
      <c r="D359" s="26">
        <f>F359</f>
        <v>3.9064</v>
      </c>
      <c r="E359" s="26">
        <f>F359</f>
        <v>3.9064</v>
      </c>
      <c r="F359" s="26">
        <f>ROUND(3.9064,4)</f>
        <v>3.9064</v>
      </c>
      <c r="G359" s="24"/>
      <c r="H359" s="36"/>
    </row>
    <row r="360" spans="1:8" ht="12.75" customHeight="1">
      <c r="A360" s="22">
        <v>42807</v>
      </c>
      <c r="B360" s="22"/>
      <c r="C360" s="26">
        <f>ROUND(3.90818493247643,4)</f>
        <v>3.9082</v>
      </c>
      <c r="D360" s="26">
        <f>F360</f>
        <v>3.8898</v>
      </c>
      <c r="E360" s="26">
        <f>F360</f>
        <v>3.8898</v>
      </c>
      <c r="F360" s="26">
        <f>ROUND(3.8898,4)</f>
        <v>3.8898</v>
      </c>
      <c r="G360" s="24"/>
      <c r="H360" s="36"/>
    </row>
    <row r="361" spans="1:8" ht="12.75" customHeight="1">
      <c r="A361" s="22">
        <v>42905</v>
      </c>
      <c r="B361" s="22"/>
      <c r="C361" s="26">
        <f>ROUND(3.90818493247643,4)</f>
        <v>3.9082</v>
      </c>
      <c r="D361" s="26">
        <f>F361</f>
        <v>3.8612</v>
      </c>
      <c r="E361" s="26">
        <f>F361</f>
        <v>3.8612</v>
      </c>
      <c r="F361" s="26">
        <f>ROUND(3.8612,4)</f>
        <v>3.8612</v>
      </c>
      <c r="G361" s="24"/>
      <c r="H361" s="36"/>
    </row>
    <row r="362" spans="1:8" ht="12.75" customHeight="1">
      <c r="A362" s="22" t="s">
        <v>82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42723</v>
      </c>
      <c r="B363" s="22"/>
      <c r="C363" s="26">
        <f>ROUND(13.8041,4)</f>
        <v>13.8041</v>
      </c>
      <c r="D363" s="26">
        <f>F363</f>
        <v>13.8359</v>
      </c>
      <c r="E363" s="26">
        <f>F363</f>
        <v>13.8359</v>
      </c>
      <c r="F363" s="26">
        <f>ROUND(13.8359,4)</f>
        <v>13.8359</v>
      </c>
      <c r="G363" s="24"/>
      <c r="H363" s="36"/>
    </row>
    <row r="364" spans="1:8" ht="12.75" customHeight="1">
      <c r="A364" s="22">
        <v>42807</v>
      </c>
      <c r="B364" s="22"/>
      <c r="C364" s="26">
        <f>ROUND(13.8041,4)</f>
        <v>13.8041</v>
      </c>
      <c r="D364" s="26">
        <f>F364</f>
        <v>14.0662</v>
      </c>
      <c r="E364" s="26">
        <f>F364</f>
        <v>14.0662</v>
      </c>
      <c r="F364" s="26">
        <f>ROUND(14.0662,4)</f>
        <v>14.0662</v>
      </c>
      <c r="G364" s="24"/>
      <c r="H364" s="36"/>
    </row>
    <row r="365" spans="1:8" ht="12.75" customHeight="1">
      <c r="A365" s="22">
        <v>42905</v>
      </c>
      <c r="B365" s="22"/>
      <c r="C365" s="26">
        <f>ROUND(13.8041,4)</f>
        <v>13.8041</v>
      </c>
      <c r="D365" s="26">
        <f>F365</f>
        <v>14.3326</v>
      </c>
      <c r="E365" s="26">
        <f>F365</f>
        <v>14.3326</v>
      </c>
      <c r="F365" s="26">
        <f>ROUND(14.3326,4)</f>
        <v>14.3326</v>
      </c>
      <c r="G365" s="24"/>
      <c r="H365" s="36"/>
    </row>
    <row r="366" spans="1:8" ht="12.75" customHeight="1">
      <c r="A366" s="22">
        <v>42996</v>
      </c>
      <c r="B366" s="22"/>
      <c r="C366" s="26">
        <f>ROUND(13.8041,4)</f>
        <v>13.8041</v>
      </c>
      <c r="D366" s="26">
        <f>F366</f>
        <v>14.5502</v>
      </c>
      <c r="E366" s="26">
        <f>F366</f>
        <v>14.5502</v>
      </c>
      <c r="F366" s="26">
        <f>ROUND(14.5502,4)</f>
        <v>14.5502</v>
      </c>
      <c r="G366" s="24"/>
      <c r="H366" s="36"/>
    </row>
    <row r="367" spans="1:8" ht="12.75" customHeight="1">
      <c r="A367" s="22">
        <v>43087</v>
      </c>
      <c r="B367" s="22"/>
      <c r="C367" s="26">
        <f>ROUND(13.8041,4)</f>
        <v>13.8041</v>
      </c>
      <c r="D367" s="26">
        <f>F367</f>
        <v>14.5889</v>
      </c>
      <c r="E367" s="26">
        <f>F367</f>
        <v>14.5889</v>
      </c>
      <c r="F367" s="26">
        <f>ROUND(14.5889,4)</f>
        <v>14.5889</v>
      </c>
      <c r="G367" s="24"/>
      <c r="H367" s="36"/>
    </row>
    <row r="368" spans="1:8" ht="12.75" customHeight="1">
      <c r="A368" s="22" t="s">
        <v>83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42723</v>
      </c>
      <c r="B369" s="22"/>
      <c r="C369" s="26">
        <f>ROUND(13.8041,4)</f>
        <v>13.8041</v>
      </c>
      <c r="D369" s="26">
        <f>F369</f>
        <v>13.8359</v>
      </c>
      <c r="E369" s="26">
        <f>F369</f>
        <v>13.8359</v>
      </c>
      <c r="F369" s="26">
        <f>ROUND(13.8359,4)</f>
        <v>13.8359</v>
      </c>
      <c r="G369" s="24"/>
      <c r="H369" s="36"/>
    </row>
    <row r="370" spans="1:8" ht="12.75" customHeight="1">
      <c r="A370" s="22">
        <v>42807</v>
      </c>
      <c r="B370" s="22"/>
      <c r="C370" s="26">
        <f>ROUND(13.8041,4)</f>
        <v>13.8041</v>
      </c>
      <c r="D370" s="26">
        <f>F370</f>
        <v>14.0662</v>
      </c>
      <c r="E370" s="26">
        <f>F370</f>
        <v>14.0662</v>
      </c>
      <c r="F370" s="26">
        <f>ROUND(14.0662,4)</f>
        <v>14.0662</v>
      </c>
      <c r="G370" s="24"/>
      <c r="H370" s="36"/>
    </row>
    <row r="371" spans="1:8" ht="12.75" customHeight="1">
      <c r="A371" s="22">
        <v>42905</v>
      </c>
      <c r="B371" s="22"/>
      <c r="C371" s="26">
        <f>ROUND(13.8041,4)</f>
        <v>13.8041</v>
      </c>
      <c r="D371" s="26">
        <f>F371</f>
        <v>14.3326</v>
      </c>
      <c r="E371" s="26">
        <f>F371</f>
        <v>14.3326</v>
      </c>
      <c r="F371" s="26">
        <f>ROUND(14.3326,4)</f>
        <v>14.3326</v>
      </c>
      <c r="G371" s="24"/>
      <c r="H371" s="36"/>
    </row>
    <row r="372" spans="1:8" ht="12.75" customHeight="1">
      <c r="A372" s="22">
        <v>42996</v>
      </c>
      <c r="B372" s="22"/>
      <c r="C372" s="26">
        <f>ROUND(13.8041,4)</f>
        <v>13.8041</v>
      </c>
      <c r="D372" s="26">
        <f>F372</f>
        <v>14.5502</v>
      </c>
      <c r="E372" s="26">
        <f>F372</f>
        <v>14.5502</v>
      </c>
      <c r="F372" s="26">
        <f>ROUND(14.5502,4)</f>
        <v>14.5502</v>
      </c>
      <c r="G372" s="24"/>
      <c r="H372" s="36"/>
    </row>
    <row r="373" spans="1:8" ht="12.75" customHeight="1">
      <c r="A373" s="22">
        <v>43087</v>
      </c>
      <c r="B373" s="22"/>
      <c r="C373" s="26">
        <f>ROUND(13.8041,4)</f>
        <v>13.8041</v>
      </c>
      <c r="D373" s="26">
        <f>F373</f>
        <v>14.5889</v>
      </c>
      <c r="E373" s="26">
        <f>F373</f>
        <v>14.5889</v>
      </c>
      <c r="F373" s="26">
        <f>ROUND(14.5889,4)</f>
        <v>14.5889</v>
      </c>
      <c r="G373" s="24"/>
      <c r="H373" s="36"/>
    </row>
    <row r="374" spans="1:8" ht="12.75" customHeight="1">
      <c r="A374" s="22">
        <v>43175</v>
      </c>
      <c r="B374" s="22"/>
      <c r="C374" s="26">
        <f>ROUND(13.8041,4)</f>
        <v>13.8041</v>
      </c>
      <c r="D374" s="26">
        <f>F374</f>
        <v>17.5004</v>
      </c>
      <c r="E374" s="26">
        <f>F374</f>
        <v>17.5004</v>
      </c>
      <c r="F374" s="26">
        <f>ROUND(17.5004,4)</f>
        <v>17.5004</v>
      </c>
      <c r="G374" s="24"/>
      <c r="H374" s="36"/>
    </row>
    <row r="375" spans="1:8" ht="12.75" customHeight="1">
      <c r="A375" s="22">
        <v>43178</v>
      </c>
      <c r="B375" s="22"/>
      <c r="C375" s="26">
        <f>ROUND(13.8041,4)</f>
        <v>13.8041</v>
      </c>
      <c r="D375" s="26">
        <f>F375</f>
        <v>14.9025</v>
      </c>
      <c r="E375" s="26">
        <f>F375</f>
        <v>14.9025</v>
      </c>
      <c r="F375" s="26">
        <f>ROUND(14.9025,4)</f>
        <v>14.9025</v>
      </c>
      <c r="G375" s="24"/>
      <c r="H375" s="36"/>
    </row>
    <row r="376" spans="1:8" ht="12.75" customHeight="1">
      <c r="A376" s="22">
        <v>43269</v>
      </c>
      <c r="B376" s="22"/>
      <c r="C376" s="26">
        <f>ROUND(13.8041,4)</f>
        <v>13.8041</v>
      </c>
      <c r="D376" s="26">
        <f>F376</f>
        <v>15.216</v>
      </c>
      <c r="E376" s="26">
        <f>F376</f>
        <v>15.216</v>
      </c>
      <c r="F376" s="26">
        <f>ROUND(15.216,4)</f>
        <v>15.216</v>
      </c>
      <c r="G376" s="24"/>
      <c r="H376" s="36"/>
    </row>
    <row r="377" spans="1:8" ht="12.75" customHeight="1">
      <c r="A377" s="22">
        <v>43360</v>
      </c>
      <c r="B377" s="22"/>
      <c r="C377" s="26">
        <f>ROUND(13.8041,4)</f>
        <v>13.8041</v>
      </c>
      <c r="D377" s="26">
        <f>F377</f>
        <v>15.5295</v>
      </c>
      <c r="E377" s="26">
        <f>F377</f>
        <v>15.5295</v>
      </c>
      <c r="F377" s="26">
        <f>ROUND(15.5295,4)</f>
        <v>15.5295</v>
      </c>
      <c r="G377" s="24"/>
      <c r="H377" s="36"/>
    </row>
    <row r="378" spans="1:8" ht="12.75" customHeight="1">
      <c r="A378" s="22">
        <v>43448</v>
      </c>
      <c r="B378" s="22"/>
      <c r="C378" s="26">
        <f>ROUND(13.8041,4)</f>
        <v>13.8041</v>
      </c>
      <c r="D378" s="26">
        <f>F378</f>
        <v>15.8332</v>
      </c>
      <c r="E378" s="26">
        <f>F378</f>
        <v>15.8332</v>
      </c>
      <c r="F378" s="26">
        <f>ROUND(15.8332,4)</f>
        <v>15.8332</v>
      </c>
      <c r="G378" s="24"/>
      <c r="H378" s="36"/>
    </row>
    <row r="379" spans="1:8" ht="12.75" customHeight="1">
      <c r="A379" s="22">
        <v>43542</v>
      </c>
      <c r="B379" s="22"/>
      <c r="C379" s="26">
        <f>ROUND(13.8041,4)</f>
        <v>13.8041</v>
      </c>
      <c r="D379" s="26">
        <f>F379</f>
        <v>16.1636</v>
      </c>
      <c r="E379" s="26">
        <f>F379</f>
        <v>16.1636</v>
      </c>
      <c r="F379" s="26">
        <f>ROUND(16.1636,4)</f>
        <v>16.1636</v>
      </c>
      <c r="G379" s="24"/>
      <c r="H379" s="36"/>
    </row>
    <row r="380" spans="1:8" ht="12.75" customHeight="1">
      <c r="A380" s="22">
        <v>43630</v>
      </c>
      <c r="B380" s="22"/>
      <c r="C380" s="26">
        <f>ROUND(13.8041,4)</f>
        <v>13.8041</v>
      </c>
      <c r="D380" s="26">
        <f>F380</f>
        <v>16.4729</v>
      </c>
      <c r="E380" s="26">
        <f>F380</f>
        <v>16.4729</v>
      </c>
      <c r="F380" s="26">
        <f>ROUND(16.4729,4)</f>
        <v>16.4729</v>
      </c>
      <c r="G380" s="24"/>
      <c r="H380" s="36"/>
    </row>
    <row r="381" spans="1:8" ht="12.75" customHeight="1">
      <c r="A381" s="22">
        <v>43724</v>
      </c>
      <c r="B381" s="22"/>
      <c r="C381" s="26">
        <f>ROUND(13.8041,4)</f>
        <v>13.8041</v>
      </c>
      <c r="D381" s="26">
        <f>F381</f>
        <v>16.8033</v>
      </c>
      <c r="E381" s="26">
        <f>F381</f>
        <v>16.8033</v>
      </c>
      <c r="F381" s="26">
        <f>ROUND(16.8033,4)</f>
        <v>16.8033</v>
      </c>
      <c r="G381" s="24"/>
      <c r="H381" s="36"/>
    </row>
    <row r="382" spans="1:8" ht="12.75" customHeight="1">
      <c r="A382" s="22">
        <v>43812</v>
      </c>
      <c r="B382" s="22"/>
      <c r="C382" s="26">
        <f>ROUND(13.8041,4)</f>
        <v>13.8041</v>
      </c>
      <c r="D382" s="26">
        <f>F382</f>
        <v>17.1127</v>
      </c>
      <c r="E382" s="26">
        <f>F382</f>
        <v>17.1127</v>
      </c>
      <c r="F382" s="26">
        <f>ROUND(17.1127,4)</f>
        <v>17.1127</v>
      </c>
      <c r="G382" s="24"/>
      <c r="H382" s="36"/>
    </row>
    <row r="383" spans="1:8" ht="12.75" customHeight="1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42723</v>
      </c>
      <c r="B384" s="22"/>
      <c r="C384" s="26">
        <f>ROUND(1.4059991851701,4)</f>
        <v>1.406</v>
      </c>
      <c r="D384" s="26">
        <f>F384</f>
        <v>1.4003</v>
      </c>
      <c r="E384" s="26">
        <f>F384</f>
        <v>1.4003</v>
      </c>
      <c r="F384" s="26">
        <f>ROUND(1.4003,4)</f>
        <v>1.4003</v>
      </c>
      <c r="G384" s="24"/>
      <c r="H384" s="36"/>
    </row>
    <row r="385" spans="1:8" ht="12.75" customHeight="1">
      <c r="A385" s="22">
        <v>42807</v>
      </c>
      <c r="B385" s="22"/>
      <c r="C385" s="26">
        <f>ROUND(1.4059991851701,4)</f>
        <v>1.406</v>
      </c>
      <c r="D385" s="26">
        <f>F385</f>
        <v>1.364</v>
      </c>
      <c r="E385" s="26">
        <f>F385</f>
        <v>1.364</v>
      </c>
      <c r="F385" s="26">
        <f>ROUND(1.364,4)</f>
        <v>1.364</v>
      </c>
      <c r="G385" s="24"/>
      <c r="H385" s="36"/>
    </row>
    <row r="386" spans="1:8" ht="12.75" customHeight="1">
      <c r="A386" s="22">
        <v>42905</v>
      </c>
      <c r="B386" s="22"/>
      <c r="C386" s="26">
        <f>ROUND(1.4059991851701,4)</f>
        <v>1.406</v>
      </c>
      <c r="D386" s="26">
        <f>F386</f>
        <v>1.302</v>
      </c>
      <c r="E386" s="26">
        <f>F386</f>
        <v>1.302</v>
      </c>
      <c r="F386" s="26">
        <f>ROUND(1.302,4)</f>
        <v>1.302</v>
      </c>
      <c r="G386" s="24"/>
      <c r="H386" s="36"/>
    </row>
    <row r="387" spans="1:8" ht="12.75" customHeight="1">
      <c r="A387" s="22">
        <v>42996</v>
      </c>
      <c r="B387" s="22"/>
      <c r="C387" s="26">
        <f>ROUND(1.4059991851701,4)</f>
        <v>1.406</v>
      </c>
      <c r="D387" s="26">
        <f>F387</f>
        <v>1.2492</v>
      </c>
      <c r="E387" s="26">
        <f>F387</f>
        <v>1.2492</v>
      </c>
      <c r="F387" s="26">
        <f>ROUND(1.2492,4)</f>
        <v>1.2492</v>
      </c>
      <c r="G387" s="24"/>
      <c r="H387" s="36"/>
    </row>
    <row r="388" spans="1:8" ht="12.75" customHeight="1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ROUND(575.719,3)</f>
        <v>575.719</v>
      </c>
      <c r="D389" s="27">
        <f>F389</f>
        <v>582.735</v>
      </c>
      <c r="E389" s="27">
        <f>F389</f>
        <v>582.735</v>
      </c>
      <c r="F389" s="27">
        <f>ROUND(582.735,3)</f>
        <v>582.735</v>
      </c>
      <c r="G389" s="24"/>
      <c r="H389" s="36"/>
    </row>
    <row r="390" spans="1:8" ht="12.75" customHeight="1">
      <c r="A390" s="22">
        <v>42859</v>
      </c>
      <c r="B390" s="22"/>
      <c r="C390" s="27">
        <f>ROUND(575.719,3)</f>
        <v>575.719</v>
      </c>
      <c r="D390" s="27">
        <f>F390</f>
        <v>594.038</v>
      </c>
      <c r="E390" s="27">
        <f>F390</f>
        <v>594.038</v>
      </c>
      <c r="F390" s="27">
        <f>ROUND(594.038,3)</f>
        <v>594.038</v>
      </c>
      <c r="G390" s="24"/>
      <c r="H390" s="36"/>
    </row>
    <row r="391" spans="1:8" ht="12.75" customHeight="1">
      <c r="A391" s="22">
        <v>42950</v>
      </c>
      <c r="B391" s="22"/>
      <c r="C391" s="27">
        <f>ROUND(575.719,3)</f>
        <v>575.719</v>
      </c>
      <c r="D391" s="27">
        <f>F391</f>
        <v>605.936</v>
      </c>
      <c r="E391" s="27">
        <f>F391</f>
        <v>605.936</v>
      </c>
      <c r="F391" s="27">
        <f>ROUND(605.936,3)</f>
        <v>605.936</v>
      </c>
      <c r="G391" s="24"/>
      <c r="H391" s="36"/>
    </row>
    <row r="392" spans="1:8" ht="12.75" customHeight="1">
      <c r="A392" s="22">
        <v>43041</v>
      </c>
      <c r="B392" s="22"/>
      <c r="C392" s="27">
        <f>ROUND(575.719,3)</f>
        <v>575.719</v>
      </c>
      <c r="D392" s="27">
        <f>F392</f>
        <v>618.647</v>
      </c>
      <c r="E392" s="27">
        <f>F392</f>
        <v>618.647</v>
      </c>
      <c r="F392" s="27">
        <f>ROUND(618.647,3)</f>
        <v>618.647</v>
      </c>
      <c r="G392" s="24"/>
      <c r="H392" s="36"/>
    </row>
    <row r="393" spans="1:8" ht="12.75" customHeight="1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ROUND(504.218,3)</f>
        <v>504.218</v>
      </c>
      <c r="D394" s="27">
        <f>F394</f>
        <v>510.363</v>
      </c>
      <c r="E394" s="27">
        <f>F394</f>
        <v>510.363</v>
      </c>
      <c r="F394" s="27">
        <f>ROUND(510.363,3)</f>
        <v>510.363</v>
      </c>
      <c r="G394" s="24"/>
      <c r="H394" s="36"/>
    </row>
    <row r="395" spans="1:8" ht="12.75" customHeight="1">
      <c r="A395" s="22">
        <v>42859</v>
      </c>
      <c r="B395" s="22"/>
      <c r="C395" s="27">
        <f>ROUND(504.218,3)</f>
        <v>504.218</v>
      </c>
      <c r="D395" s="27">
        <f>F395</f>
        <v>520.261</v>
      </c>
      <c r="E395" s="27">
        <f>F395</f>
        <v>520.261</v>
      </c>
      <c r="F395" s="27">
        <f>ROUND(520.261,3)</f>
        <v>520.261</v>
      </c>
      <c r="G395" s="24"/>
      <c r="H395" s="36"/>
    </row>
    <row r="396" spans="1:8" ht="12.75" customHeight="1">
      <c r="A396" s="22">
        <v>42950</v>
      </c>
      <c r="B396" s="22"/>
      <c r="C396" s="27">
        <f>ROUND(504.218,3)</f>
        <v>504.218</v>
      </c>
      <c r="D396" s="27">
        <f>F396</f>
        <v>530.682</v>
      </c>
      <c r="E396" s="27">
        <f>F396</f>
        <v>530.682</v>
      </c>
      <c r="F396" s="27">
        <f>ROUND(530.682,3)</f>
        <v>530.682</v>
      </c>
      <c r="G396" s="24"/>
      <c r="H396" s="36"/>
    </row>
    <row r="397" spans="1:8" ht="12.75" customHeight="1">
      <c r="A397" s="22">
        <v>43041</v>
      </c>
      <c r="B397" s="22"/>
      <c r="C397" s="27">
        <f>ROUND(504.218,3)</f>
        <v>504.218</v>
      </c>
      <c r="D397" s="27">
        <f>F397</f>
        <v>541.814</v>
      </c>
      <c r="E397" s="27">
        <f>F397</f>
        <v>541.814</v>
      </c>
      <c r="F397" s="27">
        <f>ROUND(541.814,3)</f>
        <v>541.814</v>
      </c>
      <c r="G397" s="24"/>
      <c r="H397" s="36"/>
    </row>
    <row r="398" spans="1:8" ht="12.75" customHeight="1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ROUND(581.663,3)</f>
        <v>581.663</v>
      </c>
      <c r="D399" s="27">
        <f>F399</f>
        <v>588.751</v>
      </c>
      <c r="E399" s="27">
        <f>F399</f>
        <v>588.751</v>
      </c>
      <c r="F399" s="27">
        <f>ROUND(588.751,3)</f>
        <v>588.751</v>
      </c>
      <c r="G399" s="24"/>
      <c r="H399" s="36"/>
    </row>
    <row r="400" spans="1:8" ht="12.75" customHeight="1">
      <c r="A400" s="22">
        <v>42859</v>
      </c>
      <c r="B400" s="22"/>
      <c r="C400" s="27">
        <f>ROUND(581.663,3)</f>
        <v>581.663</v>
      </c>
      <c r="D400" s="27">
        <f>F400</f>
        <v>600.171</v>
      </c>
      <c r="E400" s="27">
        <f>F400</f>
        <v>600.171</v>
      </c>
      <c r="F400" s="27">
        <f>ROUND(600.171,3)</f>
        <v>600.171</v>
      </c>
      <c r="G400" s="24"/>
      <c r="H400" s="36"/>
    </row>
    <row r="401" spans="1:8" ht="12.75" customHeight="1">
      <c r="A401" s="22">
        <v>42950</v>
      </c>
      <c r="B401" s="22"/>
      <c r="C401" s="27">
        <f>ROUND(581.663,3)</f>
        <v>581.663</v>
      </c>
      <c r="D401" s="27">
        <f>F401</f>
        <v>612.192</v>
      </c>
      <c r="E401" s="27">
        <f>F401</f>
        <v>612.192</v>
      </c>
      <c r="F401" s="27">
        <f>ROUND(612.192,3)</f>
        <v>612.192</v>
      </c>
      <c r="G401" s="24"/>
      <c r="H401" s="36"/>
    </row>
    <row r="402" spans="1:8" ht="12.75" customHeight="1">
      <c r="A402" s="22">
        <v>43041</v>
      </c>
      <c r="B402" s="22"/>
      <c r="C402" s="27">
        <f>ROUND(581.663,3)</f>
        <v>581.663</v>
      </c>
      <c r="D402" s="27">
        <f>F402</f>
        <v>625.034</v>
      </c>
      <c r="E402" s="27">
        <f>F402</f>
        <v>625.034</v>
      </c>
      <c r="F402" s="27">
        <f>ROUND(625.034,3)</f>
        <v>625.034</v>
      </c>
      <c r="G402" s="24"/>
      <c r="H402" s="36"/>
    </row>
    <row r="403" spans="1:8" ht="12.75" customHeight="1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42768</v>
      </c>
      <c r="B404" s="22"/>
      <c r="C404" s="27">
        <f>ROUND(527.714,3)</f>
        <v>527.714</v>
      </c>
      <c r="D404" s="27">
        <f>F404</f>
        <v>534.145</v>
      </c>
      <c r="E404" s="27">
        <f>F404</f>
        <v>534.145</v>
      </c>
      <c r="F404" s="27">
        <f>ROUND(534.145,3)</f>
        <v>534.145</v>
      </c>
      <c r="G404" s="24"/>
      <c r="H404" s="36"/>
    </row>
    <row r="405" spans="1:8" ht="12.75" customHeight="1">
      <c r="A405" s="22">
        <v>42859</v>
      </c>
      <c r="B405" s="22"/>
      <c r="C405" s="27">
        <f>ROUND(527.714,3)</f>
        <v>527.714</v>
      </c>
      <c r="D405" s="27">
        <f>F405</f>
        <v>544.505</v>
      </c>
      <c r="E405" s="27">
        <f>F405</f>
        <v>544.505</v>
      </c>
      <c r="F405" s="27">
        <f>ROUND(544.505,3)</f>
        <v>544.505</v>
      </c>
      <c r="G405" s="24"/>
      <c r="H405" s="36"/>
    </row>
    <row r="406" spans="1:8" ht="12.75" customHeight="1">
      <c r="A406" s="22">
        <v>42950</v>
      </c>
      <c r="B406" s="22"/>
      <c r="C406" s="27">
        <f>ROUND(527.714,3)</f>
        <v>527.714</v>
      </c>
      <c r="D406" s="27">
        <f>F406</f>
        <v>555.411</v>
      </c>
      <c r="E406" s="27">
        <f>F406</f>
        <v>555.411</v>
      </c>
      <c r="F406" s="27">
        <f>ROUND(555.411,3)</f>
        <v>555.411</v>
      </c>
      <c r="G406" s="24"/>
      <c r="H406" s="36"/>
    </row>
    <row r="407" spans="1:8" ht="12.75" customHeight="1">
      <c r="A407" s="22">
        <v>43041</v>
      </c>
      <c r="B407" s="22"/>
      <c r="C407" s="27">
        <f>ROUND(527.714,3)</f>
        <v>527.714</v>
      </c>
      <c r="D407" s="27">
        <f>F407</f>
        <v>567.062</v>
      </c>
      <c r="E407" s="27">
        <f>F407</f>
        <v>567.062</v>
      </c>
      <c r="F407" s="27">
        <f>ROUND(567.062,3)</f>
        <v>567.062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42768</v>
      </c>
      <c r="B409" s="22"/>
      <c r="C409" s="27">
        <f>ROUND(246.567629185134,3)</f>
        <v>246.568</v>
      </c>
      <c r="D409" s="27">
        <f>F409</f>
        <v>249.582</v>
      </c>
      <c r="E409" s="27">
        <f>F409</f>
        <v>249.582</v>
      </c>
      <c r="F409" s="27">
        <f>ROUND(249.582,3)</f>
        <v>249.582</v>
      </c>
      <c r="G409" s="24"/>
      <c r="H409" s="36"/>
    </row>
    <row r="410" spans="1:8" ht="12.75" customHeight="1">
      <c r="A410" s="22">
        <v>42859</v>
      </c>
      <c r="B410" s="22"/>
      <c r="C410" s="27">
        <f>ROUND(246.567629185134,3)</f>
        <v>246.568</v>
      </c>
      <c r="D410" s="27">
        <f>F410</f>
        <v>254.438</v>
      </c>
      <c r="E410" s="27">
        <f>F410</f>
        <v>254.438</v>
      </c>
      <c r="F410" s="27">
        <f>ROUND(254.438,3)</f>
        <v>254.438</v>
      </c>
      <c r="G410" s="24"/>
      <c r="H410" s="36"/>
    </row>
    <row r="411" spans="1:8" ht="12.75" customHeight="1">
      <c r="A411" s="22">
        <v>42950</v>
      </c>
      <c r="B411" s="22"/>
      <c r="C411" s="27">
        <f>ROUND(246.567629185134,3)</f>
        <v>246.568</v>
      </c>
      <c r="D411" s="27">
        <f>F411</f>
        <v>259.549</v>
      </c>
      <c r="E411" s="27">
        <f>F411</f>
        <v>259.549</v>
      </c>
      <c r="F411" s="27">
        <f>ROUND(259.549,3)</f>
        <v>259.549</v>
      </c>
      <c r="G411" s="24"/>
      <c r="H411" s="36"/>
    </row>
    <row r="412" spans="1:8" ht="12.75" customHeight="1">
      <c r="A412" s="22">
        <v>43041</v>
      </c>
      <c r="B412" s="22"/>
      <c r="C412" s="27">
        <f>ROUND(246.567629185134,3)</f>
        <v>246.568</v>
      </c>
      <c r="D412" s="27">
        <f>F412</f>
        <v>265.009</v>
      </c>
      <c r="E412" s="27">
        <f>F412</f>
        <v>265.009</v>
      </c>
      <c r="F412" s="27">
        <f>ROUND(265.009,3)</f>
        <v>265.009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42768</v>
      </c>
      <c r="B414" s="22"/>
      <c r="C414" s="27">
        <f>ROUND(668.710579322512,3)</f>
        <v>668.711</v>
      </c>
      <c r="D414" s="27">
        <f>F414</f>
        <v>677.15</v>
      </c>
      <c r="E414" s="27">
        <f>F414</f>
        <v>677.15</v>
      </c>
      <c r="F414" s="27">
        <f>ROUND(677.15,3)</f>
        <v>677.15</v>
      </c>
      <c r="G414" s="24"/>
      <c r="H414" s="36"/>
    </row>
    <row r="415" spans="1:8" ht="12.75" customHeight="1">
      <c r="A415" s="22">
        <v>42859</v>
      </c>
      <c r="B415" s="22"/>
      <c r="C415" s="27">
        <f>ROUND(668.710579322512,3)</f>
        <v>668.711</v>
      </c>
      <c r="D415" s="27">
        <f>F415</f>
        <v>690.298</v>
      </c>
      <c r="E415" s="27">
        <f>F415</f>
        <v>690.298</v>
      </c>
      <c r="F415" s="27">
        <f>ROUND(690.298,3)</f>
        <v>690.298</v>
      </c>
      <c r="G415" s="24"/>
      <c r="H415" s="36"/>
    </row>
    <row r="416" spans="1:8" ht="12.75" customHeight="1">
      <c r="A416" s="22">
        <v>42950</v>
      </c>
      <c r="B416" s="22"/>
      <c r="C416" s="27">
        <f>ROUND(668.710579322512,3)</f>
        <v>668.711</v>
      </c>
      <c r="D416" s="27">
        <f>F416</f>
        <v>703.886</v>
      </c>
      <c r="E416" s="27">
        <f>F416</f>
        <v>703.886</v>
      </c>
      <c r="F416" s="27">
        <f>ROUND(703.886,3)</f>
        <v>703.886</v>
      </c>
      <c r="G416" s="24"/>
      <c r="H416" s="36"/>
    </row>
    <row r="417" spans="1:8" ht="12.75" customHeight="1">
      <c r="A417" s="22">
        <v>43041</v>
      </c>
      <c r="B417" s="22"/>
      <c r="C417" s="27">
        <f>ROUND(668.710579322512,3)</f>
        <v>668.711</v>
      </c>
      <c r="D417" s="27">
        <f>F417</f>
        <v>717.666</v>
      </c>
      <c r="E417" s="27">
        <f>F417</f>
        <v>717.666</v>
      </c>
      <c r="F417" s="27">
        <f>ROUND(717.666,3)</f>
        <v>717.666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42723</v>
      </c>
      <c r="B419" s="22"/>
      <c r="C419" s="24">
        <f>ROUND(23258.82,2)</f>
        <v>23258.82</v>
      </c>
      <c r="D419" s="24">
        <f>F419</f>
        <v>23266.83</v>
      </c>
      <c r="E419" s="24">
        <f>F419</f>
        <v>23266.83</v>
      </c>
      <c r="F419" s="24">
        <f>ROUND(23266.83,2)</f>
        <v>23266.83</v>
      </c>
      <c r="G419" s="24"/>
      <c r="H419" s="36"/>
    </row>
    <row r="420" spans="1:8" ht="12.75" customHeight="1">
      <c r="A420" s="22">
        <v>42807</v>
      </c>
      <c r="B420" s="22"/>
      <c r="C420" s="24">
        <f>ROUND(23258.82,2)</f>
        <v>23258.82</v>
      </c>
      <c r="D420" s="24">
        <f>F420</f>
        <v>23651.4</v>
      </c>
      <c r="E420" s="24">
        <f>F420</f>
        <v>23651.4</v>
      </c>
      <c r="F420" s="24">
        <f>ROUND(23651.4,2)</f>
        <v>23651.4</v>
      </c>
      <c r="G420" s="24"/>
      <c r="H420" s="36"/>
    </row>
    <row r="421" spans="1:8" ht="12.75" customHeight="1">
      <c r="A421" s="22">
        <v>42905</v>
      </c>
      <c r="B421" s="22"/>
      <c r="C421" s="24">
        <f>ROUND(23258.82,2)</f>
        <v>23258.82</v>
      </c>
      <c r="D421" s="24">
        <f>F421</f>
        <v>24113.26</v>
      </c>
      <c r="E421" s="24">
        <f>F421</f>
        <v>24113.26</v>
      </c>
      <c r="F421" s="24">
        <f>ROUND(24113.26,2)</f>
        <v>24113.26</v>
      </c>
      <c r="G421" s="24"/>
      <c r="H421" s="36"/>
    </row>
    <row r="422" spans="1:8" ht="12.75" customHeight="1">
      <c r="A422" s="22" t="s">
        <v>92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42725</v>
      </c>
      <c r="B423" s="22"/>
      <c r="C423" s="27">
        <f>ROUND(7.358,3)</f>
        <v>7.358</v>
      </c>
      <c r="D423" s="27">
        <f>ROUND(7.42,3)</f>
        <v>7.42</v>
      </c>
      <c r="E423" s="27">
        <f>ROUND(7.32,3)</f>
        <v>7.32</v>
      </c>
      <c r="F423" s="27">
        <f>ROUND(7.37,3)</f>
        <v>7.37</v>
      </c>
      <c r="G423" s="24"/>
      <c r="H423" s="36"/>
    </row>
    <row r="424" spans="1:8" ht="12.75" customHeight="1">
      <c r="A424" s="22">
        <v>42753</v>
      </c>
      <c r="B424" s="22"/>
      <c r="C424" s="27">
        <f>ROUND(7.358,3)</f>
        <v>7.358</v>
      </c>
      <c r="D424" s="27">
        <f>ROUND(7.46,3)</f>
        <v>7.46</v>
      </c>
      <c r="E424" s="27">
        <f>ROUND(7.36,3)</f>
        <v>7.36</v>
      </c>
      <c r="F424" s="27">
        <f>ROUND(7.41,3)</f>
        <v>7.41</v>
      </c>
      <c r="G424" s="24"/>
      <c r="H424" s="36"/>
    </row>
    <row r="425" spans="1:8" ht="12.75" customHeight="1">
      <c r="A425" s="22">
        <v>42781</v>
      </c>
      <c r="B425" s="22"/>
      <c r="C425" s="27">
        <f>ROUND(7.358,3)</f>
        <v>7.358</v>
      </c>
      <c r="D425" s="27">
        <f>ROUND(7.49,3)</f>
        <v>7.49</v>
      </c>
      <c r="E425" s="27">
        <f>ROUND(7.39,3)</f>
        <v>7.39</v>
      </c>
      <c r="F425" s="27">
        <f>ROUND(7.44,3)</f>
        <v>7.44</v>
      </c>
      <c r="G425" s="24"/>
      <c r="H425" s="36"/>
    </row>
    <row r="426" spans="1:8" ht="12.75" customHeight="1">
      <c r="A426" s="22">
        <v>42809</v>
      </c>
      <c r="B426" s="22"/>
      <c r="C426" s="27">
        <f>ROUND(7.358,3)</f>
        <v>7.358</v>
      </c>
      <c r="D426" s="27">
        <f>ROUND(7.5,3)</f>
        <v>7.5</v>
      </c>
      <c r="E426" s="27">
        <f>ROUND(7.4,3)</f>
        <v>7.4</v>
      </c>
      <c r="F426" s="27">
        <f>ROUND(7.45,3)</f>
        <v>7.45</v>
      </c>
      <c r="G426" s="24"/>
      <c r="H426" s="36"/>
    </row>
    <row r="427" spans="1:8" ht="12.75" customHeight="1">
      <c r="A427" s="22">
        <v>42844</v>
      </c>
      <c r="B427" s="22"/>
      <c r="C427" s="27">
        <f>ROUND(7.358,3)</f>
        <v>7.358</v>
      </c>
      <c r="D427" s="27">
        <f>ROUND(7.53,3)</f>
        <v>7.53</v>
      </c>
      <c r="E427" s="27">
        <f>ROUND(7.43,3)</f>
        <v>7.43</v>
      </c>
      <c r="F427" s="27">
        <f>ROUND(7.48,3)</f>
        <v>7.48</v>
      </c>
      <c r="G427" s="24"/>
      <c r="H427" s="36"/>
    </row>
    <row r="428" spans="1:8" ht="12.75" customHeight="1">
      <c r="A428" s="22">
        <v>42872</v>
      </c>
      <c r="B428" s="22"/>
      <c r="C428" s="27">
        <f>ROUND(7.358,3)</f>
        <v>7.358</v>
      </c>
      <c r="D428" s="27">
        <f>ROUND(7.56,3)</f>
        <v>7.56</v>
      </c>
      <c r="E428" s="27">
        <f>ROUND(7.46,3)</f>
        <v>7.46</v>
      </c>
      <c r="F428" s="27">
        <f>ROUND(7.51,3)</f>
        <v>7.51</v>
      </c>
      <c r="G428" s="24"/>
      <c r="H428" s="36"/>
    </row>
    <row r="429" spans="1:8" ht="12.75" customHeight="1">
      <c r="A429" s="22">
        <v>42907</v>
      </c>
      <c r="B429" s="22"/>
      <c r="C429" s="27">
        <f>ROUND(7.358,3)</f>
        <v>7.358</v>
      </c>
      <c r="D429" s="27">
        <f>ROUND(7.59,3)</f>
        <v>7.59</v>
      </c>
      <c r="E429" s="27">
        <f>ROUND(7.49,3)</f>
        <v>7.49</v>
      </c>
      <c r="F429" s="27">
        <f>ROUND(7.54,3)</f>
        <v>7.54</v>
      </c>
      <c r="G429" s="24"/>
      <c r="H429" s="36"/>
    </row>
    <row r="430" spans="1:8" ht="12.75" customHeight="1">
      <c r="A430" s="22">
        <v>42998</v>
      </c>
      <c r="B430" s="22"/>
      <c r="C430" s="27">
        <f>ROUND(7.358,3)</f>
        <v>7.358</v>
      </c>
      <c r="D430" s="27">
        <f>ROUND(7.66,3)</f>
        <v>7.66</v>
      </c>
      <c r="E430" s="27">
        <f>ROUND(7.56,3)</f>
        <v>7.56</v>
      </c>
      <c r="F430" s="27">
        <f>ROUND(7.61,3)</f>
        <v>7.61</v>
      </c>
      <c r="G430" s="24"/>
      <c r="H430" s="36"/>
    </row>
    <row r="431" spans="1:8" ht="12.75" customHeight="1">
      <c r="A431" s="22">
        <v>43089</v>
      </c>
      <c r="B431" s="22"/>
      <c r="C431" s="27">
        <f>ROUND(7.358,3)</f>
        <v>7.358</v>
      </c>
      <c r="D431" s="27">
        <f>ROUND(7.71,3)</f>
        <v>7.71</v>
      </c>
      <c r="E431" s="27">
        <f>ROUND(7.61,3)</f>
        <v>7.61</v>
      </c>
      <c r="F431" s="27">
        <f>ROUND(7.66,3)</f>
        <v>7.66</v>
      </c>
      <c r="G431" s="24"/>
      <c r="H431" s="36"/>
    </row>
    <row r="432" spans="1:8" ht="12.75" customHeight="1">
      <c r="A432" s="22">
        <v>43179</v>
      </c>
      <c r="B432" s="22"/>
      <c r="C432" s="27">
        <f>ROUND(7.358,3)</f>
        <v>7.358</v>
      </c>
      <c r="D432" s="27">
        <f>ROUND(7.74,3)</f>
        <v>7.74</v>
      </c>
      <c r="E432" s="27">
        <f>ROUND(7.64,3)</f>
        <v>7.64</v>
      </c>
      <c r="F432" s="27">
        <f>ROUND(7.69,3)</f>
        <v>7.69</v>
      </c>
      <c r="G432" s="24"/>
      <c r="H432" s="36"/>
    </row>
    <row r="433" spans="1:8" ht="12.75" customHeight="1">
      <c r="A433" s="22">
        <v>43269</v>
      </c>
      <c r="B433" s="22"/>
      <c r="C433" s="27">
        <f>ROUND(7.358,3)</f>
        <v>7.358</v>
      </c>
      <c r="D433" s="27">
        <f>ROUND(7.51,3)</f>
        <v>7.51</v>
      </c>
      <c r="E433" s="27">
        <f>ROUND(7.41,3)</f>
        <v>7.41</v>
      </c>
      <c r="F433" s="27">
        <f>ROUND(7.46,3)</f>
        <v>7.46</v>
      </c>
      <c r="G433" s="24"/>
      <c r="H433" s="36"/>
    </row>
    <row r="434" spans="1:8" ht="12.75" customHeight="1">
      <c r="A434" s="22">
        <v>43271</v>
      </c>
      <c r="B434" s="22"/>
      <c r="C434" s="27">
        <f>ROUND(7.358,3)</f>
        <v>7.358</v>
      </c>
      <c r="D434" s="27">
        <f>ROUND(7.76,3)</f>
        <v>7.76</v>
      </c>
      <c r="E434" s="27">
        <f>ROUND(7.66,3)</f>
        <v>7.66</v>
      </c>
      <c r="F434" s="27">
        <f>ROUND(7.71,3)</f>
        <v>7.71</v>
      </c>
      <c r="G434" s="24"/>
      <c r="H434" s="36"/>
    </row>
    <row r="435" spans="1:8" ht="12.75" customHeight="1">
      <c r="A435" s="22">
        <v>43362</v>
      </c>
      <c r="B435" s="22"/>
      <c r="C435" s="27">
        <f>ROUND(7.358,3)</f>
        <v>7.358</v>
      </c>
      <c r="D435" s="27">
        <f>ROUND(7.78,3)</f>
        <v>7.78</v>
      </c>
      <c r="E435" s="27">
        <f>ROUND(7.68,3)</f>
        <v>7.68</v>
      </c>
      <c r="F435" s="27">
        <f>ROUND(7.73,3)</f>
        <v>7.73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42768</v>
      </c>
      <c r="B437" s="22"/>
      <c r="C437" s="27">
        <f>ROUND(525.612,3)</f>
        <v>525.612</v>
      </c>
      <c r="D437" s="27">
        <f>F437</f>
        <v>532.017</v>
      </c>
      <c r="E437" s="27">
        <f>F437</f>
        <v>532.017</v>
      </c>
      <c r="F437" s="27">
        <f>ROUND(532.017,3)</f>
        <v>532.017</v>
      </c>
      <c r="G437" s="24"/>
      <c r="H437" s="36"/>
    </row>
    <row r="438" spans="1:8" ht="12.75" customHeight="1">
      <c r="A438" s="22">
        <v>42859</v>
      </c>
      <c r="B438" s="22"/>
      <c r="C438" s="27">
        <f>ROUND(525.612,3)</f>
        <v>525.612</v>
      </c>
      <c r="D438" s="27">
        <f>F438</f>
        <v>542.336</v>
      </c>
      <c r="E438" s="27">
        <f>F438</f>
        <v>542.336</v>
      </c>
      <c r="F438" s="27">
        <f>ROUND(542.336,3)</f>
        <v>542.336</v>
      </c>
      <c r="G438" s="24"/>
      <c r="H438" s="36"/>
    </row>
    <row r="439" spans="1:8" ht="12.75" customHeight="1">
      <c r="A439" s="22">
        <v>42950</v>
      </c>
      <c r="B439" s="22"/>
      <c r="C439" s="27">
        <f>ROUND(525.612,3)</f>
        <v>525.612</v>
      </c>
      <c r="D439" s="27">
        <f>F439</f>
        <v>553.199</v>
      </c>
      <c r="E439" s="27">
        <f>F439</f>
        <v>553.199</v>
      </c>
      <c r="F439" s="27">
        <f>ROUND(553.199,3)</f>
        <v>553.199</v>
      </c>
      <c r="G439" s="24"/>
      <c r="H439" s="36"/>
    </row>
    <row r="440" spans="1:8" ht="12.75" customHeight="1">
      <c r="A440" s="22">
        <v>43041</v>
      </c>
      <c r="B440" s="22"/>
      <c r="C440" s="27">
        <f>ROUND(525.612,3)</f>
        <v>525.612</v>
      </c>
      <c r="D440" s="27">
        <f>F440</f>
        <v>564.804</v>
      </c>
      <c r="E440" s="27">
        <f>F440</f>
        <v>564.804</v>
      </c>
      <c r="F440" s="27">
        <f>ROUND(564.804,3)</f>
        <v>564.804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42723</v>
      </c>
      <c r="B442" s="22"/>
      <c r="C442" s="25">
        <f>ROUND(100.007255120856,5)</f>
        <v>100.00726</v>
      </c>
      <c r="D442" s="25">
        <f>F442</f>
        <v>100.06871</v>
      </c>
      <c r="E442" s="25">
        <f>F442</f>
        <v>100.06871</v>
      </c>
      <c r="F442" s="25">
        <f>ROUND(100.068708998143,5)</f>
        <v>100.06871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42810</v>
      </c>
      <c r="B444" s="22"/>
      <c r="C444" s="25">
        <f>ROUND(100.007255120856,5)</f>
        <v>100.00726</v>
      </c>
      <c r="D444" s="25">
        <f>F444</f>
        <v>100.00899</v>
      </c>
      <c r="E444" s="25">
        <f>F444</f>
        <v>100.00899</v>
      </c>
      <c r="F444" s="25">
        <f>ROUND(100.008989682515,5)</f>
        <v>100.00899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42901</v>
      </c>
      <c r="B446" s="22"/>
      <c r="C446" s="25">
        <f>ROUND(100.007255120856,5)</f>
        <v>100.00726</v>
      </c>
      <c r="D446" s="25">
        <f>F446</f>
        <v>99.64147</v>
      </c>
      <c r="E446" s="25">
        <f>F446</f>
        <v>99.64147</v>
      </c>
      <c r="F446" s="25">
        <f>ROUND(99.6414714641513,5)</f>
        <v>99.64147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42999</v>
      </c>
      <c r="B448" s="22"/>
      <c r="C448" s="25">
        <f>ROUND(100.007255120856,5)</f>
        <v>100.00726</v>
      </c>
      <c r="D448" s="25">
        <f>F448</f>
        <v>99.7031</v>
      </c>
      <c r="E448" s="25">
        <f>F448</f>
        <v>99.7031</v>
      </c>
      <c r="F448" s="25">
        <f>ROUND(99.7031047841078,5)</f>
        <v>99.7031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43090</v>
      </c>
      <c r="B450" s="22"/>
      <c r="C450" s="25">
        <f>ROUND(100.007255120856,5)</f>
        <v>100.00726</v>
      </c>
      <c r="D450" s="25">
        <f>F450</f>
        <v>100.00726</v>
      </c>
      <c r="E450" s="25">
        <f>F450</f>
        <v>100.00726</v>
      </c>
      <c r="F450" s="25">
        <f>ROUND(100.007255120856,5)</f>
        <v>100.00726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43087</v>
      </c>
      <c r="B452" s="22"/>
      <c r="C452" s="25">
        <f>ROUND(99.7282026473081,5)</f>
        <v>99.7282</v>
      </c>
      <c r="D452" s="25">
        <f>F452</f>
        <v>100.02927</v>
      </c>
      <c r="E452" s="25">
        <f>F452</f>
        <v>100.02927</v>
      </c>
      <c r="F452" s="25">
        <f>ROUND(100.029266269279,5)</f>
        <v>100.02927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43175</v>
      </c>
      <c r="B454" s="22"/>
      <c r="C454" s="25">
        <f>ROUND(99.7282026473081,5)</f>
        <v>99.7282</v>
      </c>
      <c r="D454" s="25">
        <f>F454</f>
        <v>99.35279</v>
      </c>
      <c r="E454" s="25">
        <f>F454</f>
        <v>99.35279</v>
      </c>
      <c r="F454" s="25">
        <f>ROUND(99.3527928162632,5)</f>
        <v>99.35279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43266</v>
      </c>
      <c r="B456" s="22"/>
      <c r="C456" s="25">
        <f>ROUND(99.7282026473081,5)</f>
        <v>99.7282</v>
      </c>
      <c r="D456" s="25">
        <f>F456</f>
        <v>99.0667</v>
      </c>
      <c r="E456" s="25">
        <f>F456</f>
        <v>99.0667</v>
      </c>
      <c r="F456" s="25">
        <f>ROUND(99.0667049500017,5)</f>
        <v>99.0667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43364</v>
      </c>
      <c r="B458" s="22"/>
      <c r="C458" s="25">
        <f>ROUND(99.7282026473081,5)</f>
        <v>99.7282</v>
      </c>
      <c r="D458" s="25">
        <f>F458</f>
        <v>99.18342</v>
      </c>
      <c r="E458" s="25">
        <f>F458</f>
        <v>99.18342</v>
      </c>
      <c r="F458" s="25">
        <f>ROUND(99.1834205524192,5)</f>
        <v>99.18342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43455</v>
      </c>
      <c r="B460" s="22"/>
      <c r="C460" s="24">
        <f>ROUND(99.7282026473081,2)</f>
        <v>99.73</v>
      </c>
      <c r="D460" s="24">
        <f>F460</f>
        <v>99.73</v>
      </c>
      <c r="E460" s="24">
        <f>F460</f>
        <v>99.73</v>
      </c>
      <c r="F460" s="24">
        <f>ROUND(99.7282026473081,2)</f>
        <v>99.73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ROUND(99.988670987943,5)</f>
        <v>99.98867</v>
      </c>
      <c r="D462" s="25">
        <f>F462</f>
        <v>98.58655</v>
      </c>
      <c r="E462" s="25">
        <f>F462</f>
        <v>98.58655</v>
      </c>
      <c r="F462" s="25">
        <f>ROUND(98.5865498541652,5)</f>
        <v>98.58655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ROUND(99.988670987943,5)</f>
        <v>99.98867</v>
      </c>
      <c r="D464" s="25">
        <f>F464</f>
        <v>97.98423</v>
      </c>
      <c r="E464" s="25">
        <f>F464</f>
        <v>97.98423</v>
      </c>
      <c r="F464" s="25">
        <f>ROUND(97.984230322781,5)</f>
        <v>97.98423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ROUND(99.988670987943,5)</f>
        <v>99.98867</v>
      </c>
      <c r="D466" s="25">
        <f>F466</f>
        <v>97.34984</v>
      </c>
      <c r="E466" s="25">
        <f>F466</f>
        <v>97.34984</v>
      </c>
      <c r="F466" s="25">
        <f>ROUND(97.3498447272858,5)</f>
        <v>97.34984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5">
        <f>ROUND(99.988670987943,5)</f>
        <v>99.98867</v>
      </c>
      <c r="D468" s="25">
        <f>F468</f>
        <v>97.69102</v>
      </c>
      <c r="E468" s="25">
        <f>F468</f>
        <v>97.69102</v>
      </c>
      <c r="F468" s="25">
        <f>ROUND(97.691024676099,5)</f>
        <v>97.69102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5">
        <f>ROUND(99.988670987943,5)</f>
        <v>99.98867</v>
      </c>
      <c r="D470" s="25">
        <f>F470</f>
        <v>99.98867</v>
      </c>
      <c r="E470" s="25">
        <f>F470</f>
        <v>99.98867</v>
      </c>
      <c r="F470" s="25">
        <f>ROUND(99.988670987943,5)</f>
        <v>99.98867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46008</v>
      </c>
      <c r="B472" s="22"/>
      <c r="C472" s="25">
        <f>ROUND(101.59635934937,5)</f>
        <v>101.59636</v>
      </c>
      <c r="D472" s="25">
        <f>F472</f>
        <v>99.72326</v>
      </c>
      <c r="E472" s="25">
        <f>F472</f>
        <v>99.72326</v>
      </c>
      <c r="F472" s="25">
        <f>ROUND(99.7232595535124,5)</f>
        <v>99.72326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46097</v>
      </c>
      <c r="B474" s="22"/>
      <c r="C474" s="25">
        <f>ROUND(101.59635934937,5)</f>
        <v>101.59636</v>
      </c>
      <c r="D474" s="25">
        <f>F474</f>
        <v>96.89447</v>
      </c>
      <c r="E474" s="25">
        <f>F474</f>
        <v>96.89447</v>
      </c>
      <c r="F474" s="25">
        <f>ROUND(96.894466927201,5)</f>
        <v>96.89447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46188</v>
      </c>
      <c r="B476" s="22"/>
      <c r="C476" s="25">
        <f>ROUND(101.59635934937,5)</f>
        <v>101.59636</v>
      </c>
      <c r="D476" s="25">
        <f>F476</f>
        <v>95.75084</v>
      </c>
      <c r="E476" s="25">
        <f>F476</f>
        <v>95.75084</v>
      </c>
      <c r="F476" s="25">
        <f>ROUND(95.7508443234402,5)</f>
        <v>95.75084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46286</v>
      </c>
      <c r="B478" s="22"/>
      <c r="C478" s="25">
        <f>ROUND(101.59635934937,5)</f>
        <v>101.59636</v>
      </c>
      <c r="D478" s="25">
        <f>F478</f>
        <v>97.90421</v>
      </c>
      <c r="E478" s="25">
        <f>F478</f>
        <v>97.90421</v>
      </c>
      <c r="F478" s="25">
        <f>ROUND(97.9042058952005,5)</f>
        <v>97.90421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 thickBot="1">
      <c r="A480" s="32">
        <v>46377</v>
      </c>
      <c r="B480" s="32"/>
      <c r="C480" s="33">
        <f>ROUND(101.59635934937,5)</f>
        <v>101.59636</v>
      </c>
      <c r="D480" s="33">
        <f>F480</f>
        <v>101.59636</v>
      </c>
      <c r="E480" s="33">
        <f>F480</f>
        <v>101.59636</v>
      </c>
      <c r="F480" s="33">
        <f>ROUND(101.59635934937,5)</f>
        <v>101.59636</v>
      </c>
      <c r="G480" s="34"/>
      <c r="H480" s="37"/>
    </row>
  </sheetData>
  <sheetProtection/>
  <mergeCells count="479">
    <mergeCell ref="A476:B476"/>
    <mergeCell ref="A477:B477"/>
    <mergeCell ref="A478:B478"/>
    <mergeCell ref="A479:B479"/>
    <mergeCell ref="A480:B480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2016-12-05T15:33:00Z</dcterms:modified>
  <cp:category/>
  <cp:version/>
  <cp:contentType/>
  <cp:contentStatus/>
</cp:coreProperties>
</file>