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'Jerry'!$A$1:$H$381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<sst xmlns="http://schemas.openxmlformats.org/spreadsheetml/2006/main" count="94" uniqueCount="94">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</sst>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41956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ROUND(1.715,5)</f>
        <v>1.715</v>
      </c>
      <c r="D6" s="25">
        <f>F6</f>
        <v>1.715</v>
      </c>
      <c r="E6" s="25">
        <f>F6</f>
        <v>1.715</v>
      </c>
      <c r="F6" s="25">
        <f>ROUND(1.715,5)</f>
        <v>1.715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ROUND(1.76,5)</f>
        <v>1.76</v>
      </c>
      <c r="D8" s="25">
        <f>F8</f>
        <v>1.76</v>
      </c>
      <c r="E8" s="25">
        <f>F8</f>
        <v>1.76</v>
      </c>
      <c r="F8" s="25">
        <f>ROUND(1.76,5)</f>
        <v>1.76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ROUND(1.78,5)</f>
        <v>1.78</v>
      </c>
      <c r="D10" s="25">
        <f>F10</f>
        <v>1.78</v>
      </c>
      <c r="E10" s="25">
        <f>F10</f>
        <v>1.78</v>
      </c>
      <c r="F10" s="25">
        <f>ROUND(1.78,5)</f>
        <v>1.78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ROUND(2.04,5)</f>
        <v>2.04</v>
      </c>
      <c r="D12" s="25">
        <f>F12</f>
        <v>2.04</v>
      </c>
      <c r="E12" s="25">
        <f>F12</f>
        <v>2.04</v>
      </c>
      <c r="F12" s="25">
        <f>ROUND(2.04,5)</f>
        <v>2.04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ROUND(9.4,5)</f>
        <v>9.4</v>
      </c>
      <c r="D14" s="25">
        <f>F14</f>
        <v>9.4</v>
      </c>
      <c r="E14" s="25">
        <f>F14</f>
        <v>9.4</v>
      </c>
      <c r="F14" s="25">
        <f>ROUND(9.4,5)</f>
        <v>9.4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ROUND(7.655,5)</f>
        <v>7.655</v>
      </c>
      <c r="D16" s="25">
        <f>F16</f>
        <v>7.655</v>
      </c>
      <c r="E16" s="25">
        <f>F16</f>
        <v>7.655</v>
      </c>
      <c r="F16" s="25">
        <f>ROUND(7.655,5)</f>
        <v>7.655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ROUND(7.91,3)</f>
        <v>7.91</v>
      </c>
      <c r="D20" s="26">
        <f>F20</f>
        <v>7.91</v>
      </c>
      <c r="E20" s="26">
        <f>F20</f>
        <v>7.91</v>
      </c>
      <c r="F20" s="26">
        <f>ROUND(7.91,3)</f>
        <v>7.91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ROUND(1.66,3)</f>
        <v>1.66</v>
      </c>
      <c r="D22" s="26">
        <f>F22</f>
        <v>1.66</v>
      </c>
      <c r="E22" s="26">
        <f>F22</f>
        <v>1.66</v>
      </c>
      <c r="F22" s="26">
        <f>ROUND(1.66,3)</f>
        <v>1.66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ROUND(5.635,3)</f>
        <v>5.635</v>
      </c>
      <c r="D24" s="26">
        <f>F24</f>
        <v>5.635</v>
      </c>
      <c r="E24" s="26">
        <f>F24</f>
        <v>5.635</v>
      </c>
      <c r="F24" s="26">
        <f>ROUND(5.635,3)</f>
        <v>5.635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ROUND(6.675,3)</f>
        <v>6.675</v>
      </c>
      <c r="D28" s="26">
        <f>F28</f>
        <v>6.675</v>
      </c>
      <c r="E28" s="26">
        <f>F28</f>
        <v>6.675</v>
      </c>
      <c r="F28" s="26">
        <f>ROUND(6.675,3)</f>
        <v>6.675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ROUND(6.975,3)</f>
        <v>6.975</v>
      </c>
      <c r="D30" s="26">
        <f>F30</f>
        <v>6.975</v>
      </c>
      <c r="E30" s="26">
        <f>F30</f>
        <v>6.975</v>
      </c>
      <c r="F30" s="26">
        <f>ROUND(6.975,3)</f>
        <v>6.975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ROUND(7.23,3)</f>
        <v>7.23</v>
      </c>
      <c r="D32" s="26">
        <f>F32</f>
        <v>7.23</v>
      </c>
      <c r="E32" s="26">
        <f>F32</f>
        <v>7.23</v>
      </c>
      <c r="F32" s="26">
        <f>ROUND(7.23,3)</f>
        <v>7.23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ROUND(7.41,3)</f>
        <v>7.41</v>
      </c>
      <c r="D34" s="26">
        <f>F34</f>
        <v>7.41</v>
      </c>
      <c r="E34" s="26">
        <f>F34</f>
        <v>7.41</v>
      </c>
      <c r="F34" s="26">
        <f>ROUND(7.41,3)</f>
        <v>7.41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ROUND(8.525,3)</f>
        <v>8.525</v>
      </c>
      <c r="D36" s="26">
        <f>F36</f>
        <v>8.525</v>
      </c>
      <c r="E36" s="26">
        <f>F36</f>
        <v>8.525</v>
      </c>
      <c r="F36" s="26">
        <f>ROUND(8.525,3)</f>
        <v>8.525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ROUND(1.68,3)</f>
        <v>1.68</v>
      </c>
      <c r="D38" s="26">
        <f>F38</f>
        <v>1.68</v>
      </c>
      <c r="E38" s="26">
        <f>F38</f>
        <v>1.68</v>
      </c>
      <c r="F38" s="26">
        <f>ROUND(1.68,3)</f>
        <v>1.68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ROUND(0.83,5)</f>
        <v>0.83</v>
      </c>
      <c r="D40" s="25">
        <f>F40</f>
        <v>0.83</v>
      </c>
      <c r="E40" s="25">
        <f>F40</f>
        <v>0.83</v>
      </c>
      <c r="F40" s="25">
        <f>ROUND(0.83,5)</f>
        <v>0.83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ROUND(1.61,3)</f>
        <v>1.61</v>
      </c>
      <c r="D42" s="26">
        <f>F42</f>
        <v>1.61</v>
      </c>
      <c r="E42" s="26">
        <f>F42</f>
        <v>1.61</v>
      </c>
      <c r="F42" s="26">
        <f>ROUND(1.61,3)</f>
        <v>1.61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ROUND(8.375,3)</f>
        <v>8.375</v>
      </c>
      <c r="D44" s="26">
        <f>F44</f>
        <v>8.375</v>
      </c>
      <c r="E44" s="26">
        <f>F44</f>
        <v>8.375</v>
      </c>
      <c r="F44" s="26">
        <f>ROUND(8.375,3)</f>
        <v>8.375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42040</v>
      </c>
      <c r="B46" s="22"/>
      <c r="C46" s="25">
        <f>ROUND(1.715,5)</f>
        <v>1.715</v>
      </c>
      <c r="D46" s="25">
        <f>F46</f>
        <v>118.74685</v>
      </c>
      <c r="E46" s="25">
        <f>F46</f>
        <v>118.74685</v>
      </c>
      <c r="F46" s="25">
        <f>ROUND(118.74685,5)</f>
        <v>118.74685</v>
      </c>
      <c r="G46" s="24"/>
      <c r="H46" s="36"/>
    </row>
    <row r="47" spans="1:8" ht="12.75" customHeight="1">
      <c r="A47" s="22">
        <v>42131</v>
      </c>
      <c r="B47" s="22"/>
      <c r="C47" s="25">
        <f>ROUND(1.715,5)</f>
        <v>1.715</v>
      </c>
      <c r="D47" s="25">
        <f>F47</f>
        <v>120.70364</v>
      </c>
      <c r="E47" s="25">
        <f>F47</f>
        <v>120.70364</v>
      </c>
      <c r="F47" s="25">
        <f>ROUND(120.70364,5)</f>
        <v>120.70364</v>
      </c>
      <c r="G47" s="24"/>
      <c r="H47" s="36"/>
    </row>
    <row r="48" spans="1:8" ht="12.75" customHeight="1">
      <c r="A48" s="22">
        <v>42222</v>
      </c>
      <c r="B48" s="22"/>
      <c r="C48" s="25">
        <f>ROUND(1.715,5)</f>
        <v>1.715</v>
      </c>
      <c r="D48" s="25">
        <f>F48</f>
        <v>122.76468</v>
      </c>
      <c r="E48" s="25">
        <f>F48</f>
        <v>122.76468</v>
      </c>
      <c r="F48" s="25">
        <f>ROUND(122.76468,5)</f>
        <v>122.76468</v>
      </c>
      <c r="G48" s="24"/>
      <c r="H48" s="36"/>
    </row>
    <row r="49" spans="1:8" ht="12.75" customHeight="1">
      <c r="A49" s="22">
        <v>42313</v>
      </c>
      <c r="B49" s="22"/>
      <c r="C49" s="25">
        <f>ROUND(1.715,5)</f>
        <v>1.715</v>
      </c>
      <c r="D49" s="25">
        <f>F49</f>
        <v>125.00915</v>
      </c>
      <c r="E49" s="25">
        <f>F49</f>
        <v>125.00915</v>
      </c>
      <c r="F49" s="25">
        <f>ROUND(125.00915,5)</f>
        <v>125.00915</v>
      </c>
      <c r="G49" s="24"/>
      <c r="H49" s="36"/>
    </row>
    <row r="50" spans="1:8" ht="12.75" customHeight="1">
      <c r="A50" s="22">
        <v>42404</v>
      </c>
      <c r="B50" s="22"/>
      <c r="C50" s="25">
        <f>ROUND(1.715,5)</f>
        <v>1.715</v>
      </c>
      <c r="D50" s="25">
        <f>F50</f>
        <v>127.04339</v>
      </c>
      <c r="E50" s="25">
        <f>F50</f>
        <v>127.04339</v>
      </c>
      <c r="F50" s="25">
        <f>ROUND(127.04339,5)</f>
        <v>127.04339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42040</v>
      </c>
      <c r="B52" s="22"/>
      <c r="C52" s="25">
        <f>ROUND(8.32,5)</f>
        <v>8.32</v>
      </c>
      <c r="D52" s="25">
        <f>F52</f>
        <v>8.37592</v>
      </c>
      <c r="E52" s="25">
        <f>F52</f>
        <v>8.37592</v>
      </c>
      <c r="F52" s="25">
        <f>ROUND(8.37592,5)</f>
        <v>8.37592</v>
      </c>
      <c r="G52" s="24"/>
      <c r="H52" s="36"/>
    </row>
    <row r="53" spans="1:8" ht="12.75" customHeight="1">
      <c r="A53" s="22">
        <v>42131</v>
      </c>
      <c r="B53" s="22"/>
      <c r="C53" s="25">
        <f>ROUND(8.32,5)</f>
        <v>8.32</v>
      </c>
      <c r="D53" s="25">
        <f>F53</f>
        <v>8.42911</v>
      </c>
      <c r="E53" s="25">
        <f>F53</f>
        <v>8.42911</v>
      </c>
      <c r="F53" s="25">
        <f>ROUND(8.42911,5)</f>
        <v>8.42911</v>
      </c>
      <c r="G53" s="24"/>
      <c r="H53" s="36"/>
    </row>
    <row r="54" spans="1:8" ht="12.75" customHeight="1">
      <c r="A54" s="22">
        <v>42222</v>
      </c>
      <c r="B54" s="22"/>
      <c r="C54" s="25">
        <f>ROUND(8.32,5)</f>
        <v>8.32</v>
      </c>
      <c r="D54" s="25">
        <f>F54</f>
        <v>8.47641</v>
      </c>
      <c r="E54" s="25">
        <f>F54</f>
        <v>8.47641</v>
      </c>
      <c r="F54" s="25">
        <f>ROUND(8.47641,5)</f>
        <v>8.47641</v>
      </c>
      <c r="G54" s="24"/>
      <c r="H54" s="36"/>
    </row>
    <row r="55" spans="1:8" ht="12.75" customHeight="1">
      <c r="A55" s="22">
        <v>42313</v>
      </c>
      <c r="B55" s="22"/>
      <c r="C55" s="25">
        <f>ROUND(8.32,5)</f>
        <v>8.32</v>
      </c>
      <c r="D55" s="25">
        <f>F55</f>
        <v>8.50412</v>
      </c>
      <c r="E55" s="25">
        <f>F55</f>
        <v>8.50412</v>
      </c>
      <c r="F55" s="25">
        <f>ROUND(8.50412,5)</f>
        <v>8.50412</v>
      </c>
      <c r="G55" s="24"/>
      <c r="H55" s="36"/>
    </row>
    <row r="56" spans="1:8" ht="12.75" customHeight="1">
      <c r="A56" s="22">
        <v>42404</v>
      </c>
      <c r="B56" s="22"/>
      <c r="C56" s="25">
        <f>ROUND(8.32,5)</f>
        <v>8.32</v>
      </c>
      <c r="D56" s="25">
        <f>F56</f>
        <v>8.56288</v>
      </c>
      <c r="E56" s="25">
        <f>F56</f>
        <v>8.56288</v>
      </c>
      <c r="F56" s="25">
        <f>ROUND(8.56288,5)</f>
        <v>8.56288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42040</v>
      </c>
      <c r="B58" s="22"/>
      <c r="C58" s="25">
        <f>ROUND(8.49,5)</f>
        <v>8.49</v>
      </c>
      <c r="D58" s="25">
        <f>F58</f>
        <v>8.54894</v>
      </c>
      <c r="E58" s="25">
        <f>F58</f>
        <v>8.54894</v>
      </c>
      <c r="F58" s="25">
        <f>ROUND(8.54894,5)</f>
        <v>8.54894</v>
      </c>
      <c r="G58" s="24"/>
      <c r="H58" s="36"/>
    </row>
    <row r="59" spans="1:8" ht="12.75" customHeight="1">
      <c r="A59" s="22">
        <v>42131</v>
      </c>
      <c r="B59" s="22"/>
      <c r="C59" s="25">
        <f>ROUND(8.49,5)</f>
        <v>8.49</v>
      </c>
      <c r="D59" s="25">
        <f>F59</f>
        <v>8.60284</v>
      </c>
      <c r="E59" s="25">
        <f>F59</f>
        <v>8.60284</v>
      </c>
      <c r="F59" s="25">
        <f>ROUND(8.60284,5)</f>
        <v>8.60284</v>
      </c>
      <c r="G59" s="24"/>
      <c r="H59" s="36"/>
    </row>
    <row r="60" spans="1:8" ht="12.75" customHeight="1">
      <c r="A60" s="22">
        <v>42222</v>
      </c>
      <c r="B60" s="22"/>
      <c r="C60" s="25">
        <f>ROUND(8.49,5)</f>
        <v>8.49</v>
      </c>
      <c r="D60" s="25">
        <f>F60</f>
        <v>8.64991</v>
      </c>
      <c r="E60" s="25">
        <f>F60</f>
        <v>8.64991</v>
      </c>
      <c r="F60" s="25">
        <f>ROUND(8.64991,5)</f>
        <v>8.64991</v>
      </c>
      <c r="G60" s="24"/>
      <c r="H60" s="36"/>
    </row>
    <row r="61" spans="1:8" ht="12.75" customHeight="1">
      <c r="A61" s="22">
        <v>42313</v>
      </c>
      <c r="B61" s="22"/>
      <c r="C61" s="25">
        <f>ROUND(8.49,5)</f>
        <v>8.49</v>
      </c>
      <c r="D61" s="25">
        <f>F61</f>
        <v>8.68265</v>
      </c>
      <c r="E61" s="25">
        <f>F61</f>
        <v>8.68265</v>
      </c>
      <c r="F61" s="25">
        <f>ROUND(8.68265,5)</f>
        <v>8.68265</v>
      </c>
      <c r="G61" s="24"/>
      <c r="H61" s="36"/>
    </row>
    <row r="62" spans="1:8" ht="12.75" customHeight="1">
      <c r="A62" s="22">
        <v>42404</v>
      </c>
      <c r="B62" s="22"/>
      <c r="C62" s="25">
        <f>ROUND(8.49,5)</f>
        <v>8.49</v>
      </c>
      <c r="D62" s="25">
        <f>F62</f>
        <v>8.74385</v>
      </c>
      <c r="E62" s="25">
        <f>F62</f>
        <v>8.74385</v>
      </c>
      <c r="F62" s="25">
        <f>ROUND(8.74385,5)</f>
        <v>8.74385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42040</v>
      </c>
      <c r="B64" s="22"/>
      <c r="C64" s="25">
        <f>ROUND(8.605,5)</f>
        <v>8.605</v>
      </c>
      <c r="D64" s="25">
        <f>F64</f>
        <v>8.66039</v>
      </c>
      <c r="E64" s="25">
        <f>F64</f>
        <v>8.66039</v>
      </c>
      <c r="F64" s="25">
        <f>ROUND(8.66039,5)</f>
        <v>8.66039</v>
      </c>
      <c r="G64" s="24"/>
      <c r="H64" s="36"/>
    </row>
    <row r="65" spans="1:8" ht="12.75" customHeight="1">
      <c r="A65" s="22">
        <v>42131</v>
      </c>
      <c r="B65" s="22"/>
      <c r="C65" s="25">
        <f>ROUND(8.605,5)</f>
        <v>8.605</v>
      </c>
      <c r="D65" s="25">
        <f>F65</f>
        <v>8.71378</v>
      </c>
      <c r="E65" s="25">
        <f>F65</f>
        <v>8.71378</v>
      </c>
      <c r="F65" s="25">
        <f>ROUND(8.71378,5)</f>
        <v>8.71378</v>
      </c>
      <c r="G65" s="24"/>
      <c r="H65" s="36"/>
    </row>
    <row r="66" spans="1:8" ht="12.75" customHeight="1">
      <c r="A66" s="22">
        <v>42222</v>
      </c>
      <c r="B66" s="22"/>
      <c r="C66" s="25">
        <f>ROUND(8.605,5)</f>
        <v>8.605</v>
      </c>
      <c r="D66" s="25">
        <f>F66</f>
        <v>8.76217</v>
      </c>
      <c r="E66" s="25">
        <f>F66</f>
        <v>8.76217</v>
      </c>
      <c r="F66" s="25">
        <f>ROUND(8.76217,5)</f>
        <v>8.76217</v>
      </c>
      <c r="G66" s="24"/>
      <c r="H66" s="36"/>
    </row>
    <row r="67" spans="1:8" ht="12.75" customHeight="1">
      <c r="A67" s="22">
        <v>42313</v>
      </c>
      <c r="B67" s="22"/>
      <c r="C67" s="25">
        <f>ROUND(8.605,5)</f>
        <v>8.605</v>
      </c>
      <c r="D67" s="25">
        <f>F67</f>
        <v>8.79316</v>
      </c>
      <c r="E67" s="25">
        <f>F67</f>
        <v>8.79316</v>
      </c>
      <c r="F67" s="25">
        <f>ROUND(8.79316,5)</f>
        <v>8.79316</v>
      </c>
      <c r="G67" s="24"/>
      <c r="H67" s="36"/>
    </row>
    <row r="68" spans="1:8" ht="12.75" customHeight="1">
      <c r="A68" s="22">
        <v>42404</v>
      </c>
      <c r="B68" s="22"/>
      <c r="C68" s="25">
        <f>ROUND(8.605,5)</f>
        <v>8.605</v>
      </c>
      <c r="D68" s="25">
        <f>F68</f>
        <v>8.85111</v>
      </c>
      <c r="E68" s="25">
        <f>F68</f>
        <v>8.85111</v>
      </c>
      <c r="F68" s="25">
        <f>ROUND(8.85111,5)</f>
        <v>8.85111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42040</v>
      </c>
      <c r="B70" s="22"/>
      <c r="C70" s="25">
        <f>ROUND(1.76,5)</f>
        <v>1.76</v>
      </c>
      <c r="D70" s="25">
        <f>F70</f>
        <v>126.40421</v>
      </c>
      <c r="E70" s="25">
        <f>F70</f>
        <v>126.40421</v>
      </c>
      <c r="F70" s="25">
        <f>ROUND(126.40421,5)</f>
        <v>126.40421</v>
      </c>
      <c r="G70" s="24"/>
      <c r="H70" s="36"/>
    </row>
    <row r="71" spans="1:8" ht="12.75" customHeight="1">
      <c r="A71" s="22">
        <v>42131</v>
      </c>
      <c r="B71" s="22"/>
      <c r="C71" s="25">
        <f>ROUND(1.76,5)</f>
        <v>1.76</v>
      </c>
      <c r="D71" s="25">
        <f>F71</f>
        <v>128.48721</v>
      </c>
      <c r="E71" s="25">
        <f>F71</f>
        <v>128.48721</v>
      </c>
      <c r="F71" s="25">
        <f>ROUND(128.48721,5)</f>
        <v>128.48721</v>
      </c>
      <c r="G71" s="24"/>
      <c r="H71" s="36"/>
    </row>
    <row r="72" spans="1:8" ht="12.75" customHeight="1">
      <c r="A72" s="22">
        <v>42222</v>
      </c>
      <c r="B72" s="22"/>
      <c r="C72" s="25">
        <f>ROUND(1.76,5)</f>
        <v>1.76</v>
      </c>
      <c r="D72" s="25">
        <f>F72</f>
        <v>130.67881</v>
      </c>
      <c r="E72" s="25">
        <f>F72</f>
        <v>130.67881</v>
      </c>
      <c r="F72" s="25">
        <f>ROUND(130.67881,5)</f>
        <v>130.67881</v>
      </c>
      <c r="G72" s="24"/>
      <c r="H72" s="36"/>
    </row>
    <row r="73" spans="1:8" ht="12.75" customHeight="1">
      <c r="A73" s="22">
        <v>42313</v>
      </c>
      <c r="B73" s="22"/>
      <c r="C73" s="25">
        <f>ROUND(1.76,5)</f>
        <v>1.76</v>
      </c>
      <c r="D73" s="25">
        <f>F73</f>
        <v>133.06798</v>
      </c>
      <c r="E73" s="25">
        <f>F73</f>
        <v>133.06798</v>
      </c>
      <c r="F73" s="25">
        <f>ROUND(133.06798,5)</f>
        <v>133.06798</v>
      </c>
      <c r="G73" s="24"/>
      <c r="H73" s="36"/>
    </row>
    <row r="74" spans="1:8" ht="12.75" customHeight="1">
      <c r="A74" s="22">
        <v>42404</v>
      </c>
      <c r="B74" s="22"/>
      <c r="C74" s="25">
        <f>ROUND(1.76,5)</f>
        <v>1.76</v>
      </c>
      <c r="D74" s="25">
        <f>F74</f>
        <v>135.23335</v>
      </c>
      <c r="E74" s="25">
        <f>F74</f>
        <v>135.23335</v>
      </c>
      <c r="F74" s="25">
        <f>ROUND(135.23335,5)</f>
        <v>135.23335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42040</v>
      </c>
      <c r="B76" s="22"/>
      <c r="C76" s="25">
        <f>ROUND(8.695,5)</f>
        <v>8.695</v>
      </c>
      <c r="D76" s="25">
        <f>F76</f>
        <v>8.74872</v>
      </c>
      <c r="E76" s="25">
        <f>F76</f>
        <v>8.74872</v>
      </c>
      <c r="F76" s="25">
        <f>ROUND(8.74872,5)</f>
        <v>8.74872</v>
      </c>
      <c r="G76" s="24"/>
      <c r="H76" s="36"/>
    </row>
    <row r="77" spans="1:8" ht="12.75" customHeight="1">
      <c r="A77" s="22">
        <v>42131</v>
      </c>
      <c r="B77" s="22"/>
      <c r="C77" s="25">
        <f>ROUND(8.695,5)</f>
        <v>8.695</v>
      </c>
      <c r="D77" s="25">
        <f>F77</f>
        <v>8.80064</v>
      </c>
      <c r="E77" s="25">
        <f>F77</f>
        <v>8.80064</v>
      </c>
      <c r="F77" s="25">
        <f>ROUND(8.80064,5)</f>
        <v>8.80064</v>
      </c>
      <c r="G77" s="24"/>
      <c r="H77" s="36"/>
    </row>
    <row r="78" spans="1:8" ht="12.75" customHeight="1">
      <c r="A78" s="22">
        <v>42222</v>
      </c>
      <c r="B78" s="22"/>
      <c r="C78" s="25">
        <f>ROUND(8.695,5)</f>
        <v>8.695</v>
      </c>
      <c r="D78" s="25">
        <f>F78</f>
        <v>8.84788</v>
      </c>
      <c r="E78" s="25">
        <f>F78</f>
        <v>8.84788</v>
      </c>
      <c r="F78" s="25">
        <f>ROUND(8.84788,5)</f>
        <v>8.84788</v>
      </c>
      <c r="G78" s="24"/>
      <c r="H78" s="36"/>
    </row>
    <row r="79" spans="1:8" ht="12.75" customHeight="1">
      <c r="A79" s="22">
        <v>42313</v>
      </c>
      <c r="B79" s="22"/>
      <c r="C79" s="25">
        <f>ROUND(8.695,5)</f>
        <v>8.695</v>
      </c>
      <c r="D79" s="25">
        <f>F79</f>
        <v>8.8787</v>
      </c>
      <c r="E79" s="25">
        <f>F79</f>
        <v>8.8787</v>
      </c>
      <c r="F79" s="25">
        <f>ROUND(8.8787,5)</f>
        <v>8.8787</v>
      </c>
      <c r="G79" s="24"/>
      <c r="H79" s="36"/>
    </row>
    <row r="80" spans="1:8" ht="12.75" customHeight="1">
      <c r="A80" s="22">
        <v>42404</v>
      </c>
      <c r="B80" s="22"/>
      <c r="C80" s="25">
        <f>ROUND(8.695,5)</f>
        <v>8.695</v>
      </c>
      <c r="D80" s="25">
        <f>F80</f>
        <v>8.93466</v>
      </c>
      <c r="E80" s="25">
        <f>F80</f>
        <v>8.93466</v>
      </c>
      <c r="F80" s="25">
        <f>ROUND(8.93466,5)</f>
        <v>8.93466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42040</v>
      </c>
      <c r="B82" s="22"/>
      <c r="C82" s="25">
        <f>ROUND(126.3109,5)</f>
        <v>126.3109</v>
      </c>
      <c r="D82" s="25">
        <f>F82</f>
        <v>128.11232</v>
      </c>
      <c r="E82" s="25">
        <f>F82</f>
        <v>128.11232</v>
      </c>
      <c r="F82" s="25">
        <f>ROUND(128.11232,5)</f>
        <v>128.11232</v>
      </c>
      <c r="G82" s="24"/>
      <c r="H82" s="36"/>
    </row>
    <row r="83" spans="1:8" ht="12.75" customHeight="1">
      <c r="A83" s="22">
        <v>42131</v>
      </c>
      <c r="B83" s="22"/>
      <c r="C83" s="25">
        <f>ROUND(126.3109,5)</f>
        <v>126.3109</v>
      </c>
      <c r="D83" s="25">
        <f>F83</f>
        <v>128.85248</v>
      </c>
      <c r="E83" s="25">
        <f>F83</f>
        <v>128.85248</v>
      </c>
      <c r="F83" s="25">
        <f>ROUND(128.85248,5)</f>
        <v>128.85248</v>
      </c>
      <c r="G83" s="24"/>
      <c r="H83" s="36"/>
    </row>
    <row r="84" spans="1:8" ht="12.75" customHeight="1">
      <c r="A84" s="22">
        <v>42222</v>
      </c>
      <c r="B84" s="22"/>
      <c r="C84" s="25">
        <f>ROUND(126.3109,5)</f>
        <v>126.3109</v>
      </c>
      <c r="D84" s="25">
        <f>F84</f>
        <v>131.0938</v>
      </c>
      <c r="E84" s="25">
        <f>F84</f>
        <v>131.0938</v>
      </c>
      <c r="F84" s="25">
        <f>ROUND(131.0938,5)</f>
        <v>131.0938</v>
      </c>
      <c r="G84" s="24"/>
      <c r="H84" s="36"/>
    </row>
    <row r="85" spans="1:8" ht="12.75" customHeight="1">
      <c r="A85" s="22">
        <v>42313</v>
      </c>
      <c r="B85" s="22"/>
      <c r="C85" s="25">
        <f>ROUND(126.3109,5)</f>
        <v>126.3109</v>
      </c>
      <c r="D85" s="25">
        <f>F85</f>
        <v>133.49088</v>
      </c>
      <c r="E85" s="25">
        <f>F85</f>
        <v>133.49088</v>
      </c>
      <c r="F85" s="25">
        <f>ROUND(133.49088,5)</f>
        <v>133.49088</v>
      </c>
      <c r="G85" s="24"/>
      <c r="H85" s="36"/>
    </row>
    <row r="86" spans="1:8" ht="12.75" customHeight="1">
      <c r="A86" s="22">
        <v>42404</v>
      </c>
      <c r="B86" s="22"/>
      <c r="C86" s="25">
        <f>ROUND(126.3109,5)</f>
        <v>126.3109</v>
      </c>
      <c r="D86" s="25">
        <f>F86</f>
        <v>135.6629</v>
      </c>
      <c r="E86" s="25">
        <f>F86</f>
        <v>135.6629</v>
      </c>
      <c r="F86" s="25">
        <f>ROUND(135.6629,5)</f>
        <v>135.6629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42040</v>
      </c>
      <c r="B88" s="22"/>
      <c r="C88" s="25">
        <f>ROUND(1.78,5)</f>
        <v>1.78</v>
      </c>
      <c r="D88" s="25">
        <f>F88</f>
        <v>137.86573</v>
      </c>
      <c r="E88" s="25">
        <f>F88</f>
        <v>137.86573</v>
      </c>
      <c r="F88" s="25">
        <f>ROUND(137.86573,5)</f>
        <v>137.86573</v>
      </c>
      <c r="G88" s="24"/>
      <c r="H88" s="36"/>
    </row>
    <row r="89" spans="1:8" ht="12.75" customHeight="1">
      <c r="A89" s="22">
        <v>42131</v>
      </c>
      <c r="B89" s="22"/>
      <c r="C89" s="25">
        <f>ROUND(1.78,5)</f>
        <v>1.78</v>
      </c>
      <c r="D89" s="25">
        <f>F89</f>
        <v>140.13737</v>
      </c>
      <c r="E89" s="25">
        <f>F89</f>
        <v>140.13737</v>
      </c>
      <c r="F89" s="25">
        <f>ROUND(140.13737,5)</f>
        <v>140.13737</v>
      </c>
      <c r="G89" s="24"/>
      <c r="H89" s="36"/>
    </row>
    <row r="90" spans="1:8" ht="12.75" customHeight="1">
      <c r="A90" s="22">
        <v>42222</v>
      </c>
      <c r="B90" s="22"/>
      <c r="C90" s="25">
        <f>ROUND(1.78,5)</f>
        <v>1.78</v>
      </c>
      <c r="D90" s="25">
        <f>F90</f>
        <v>141.08608</v>
      </c>
      <c r="E90" s="25">
        <f>F90</f>
        <v>141.08608</v>
      </c>
      <c r="F90" s="25">
        <f>ROUND(141.08608,5)</f>
        <v>141.08608</v>
      </c>
      <c r="G90" s="24"/>
      <c r="H90" s="36"/>
    </row>
    <row r="91" spans="1:8" ht="12.75" customHeight="1">
      <c r="A91" s="22">
        <v>42313</v>
      </c>
      <c r="B91" s="22"/>
      <c r="C91" s="25">
        <f>ROUND(1.78,5)</f>
        <v>1.78</v>
      </c>
      <c r="D91" s="25">
        <f>F91</f>
        <v>143.66669</v>
      </c>
      <c r="E91" s="25">
        <f>F91</f>
        <v>143.66669</v>
      </c>
      <c r="F91" s="25">
        <f>ROUND(143.66669,5)</f>
        <v>143.66669</v>
      </c>
      <c r="G91" s="24"/>
      <c r="H91" s="36"/>
    </row>
    <row r="92" spans="1:8" ht="12.75" customHeight="1">
      <c r="A92" s="22">
        <v>42404</v>
      </c>
      <c r="B92" s="22"/>
      <c r="C92" s="25">
        <f>ROUND(1.78,5)</f>
        <v>1.78</v>
      </c>
      <c r="D92" s="25">
        <f>F92</f>
        <v>146.00369</v>
      </c>
      <c r="E92" s="25">
        <f>F92</f>
        <v>146.00369</v>
      </c>
      <c r="F92" s="25">
        <f>ROUND(146.00369,5)</f>
        <v>146.00369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42040</v>
      </c>
      <c r="B94" s="22"/>
      <c r="C94" s="25">
        <f>ROUND(2.04,5)</f>
        <v>2.04</v>
      </c>
      <c r="D94" s="25">
        <f>F94</f>
        <v>125.25776</v>
      </c>
      <c r="E94" s="25">
        <f>F94</f>
        <v>125.25776</v>
      </c>
      <c r="F94" s="25">
        <f>ROUND(125.25776,5)</f>
        <v>125.25776</v>
      </c>
      <c r="G94" s="24"/>
      <c r="H94" s="36"/>
    </row>
    <row r="95" spans="1:8" ht="12.75" customHeight="1">
      <c r="A95" s="22">
        <v>42131</v>
      </c>
      <c r="B95" s="22"/>
      <c r="C95" s="25">
        <f>ROUND(2.04,5)</f>
        <v>2.04</v>
      </c>
      <c r="D95" s="25">
        <f>F95</f>
        <v>125.81013</v>
      </c>
      <c r="E95" s="25">
        <f>F95</f>
        <v>125.81013</v>
      </c>
      <c r="F95" s="25">
        <f>ROUND(125.81013,5)</f>
        <v>125.81013</v>
      </c>
      <c r="G95" s="24"/>
      <c r="H95" s="36"/>
    </row>
    <row r="96" spans="1:8" ht="12.75" customHeight="1">
      <c r="A96" s="22">
        <v>42222</v>
      </c>
      <c r="B96" s="22"/>
      <c r="C96" s="25">
        <f>ROUND(2.04,5)</f>
        <v>2.04</v>
      </c>
      <c r="D96" s="25">
        <f>F96</f>
        <v>127.99873</v>
      </c>
      <c r="E96" s="25">
        <f>F96</f>
        <v>127.99873</v>
      </c>
      <c r="F96" s="25">
        <f>ROUND(127.99873,5)</f>
        <v>127.99873</v>
      </c>
      <c r="G96" s="24"/>
      <c r="H96" s="36"/>
    </row>
    <row r="97" spans="1:8" ht="12.75" customHeight="1">
      <c r="A97" s="22">
        <v>42313</v>
      </c>
      <c r="B97" s="22"/>
      <c r="C97" s="25">
        <f>ROUND(2.04,5)</f>
        <v>2.04</v>
      </c>
      <c r="D97" s="25">
        <f>F97</f>
        <v>130.33952</v>
      </c>
      <c r="E97" s="25">
        <f>F97</f>
        <v>130.33952</v>
      </c>
      <c r="F97" s="25">
        <f>ROUND(130.33952,5)</f>
        <v>130.33952</v>
      </c>
      <c r="G97" s="24"/>
      <c r="H97" s="36"/>
    </row>
    <row r="98" spans="1:8" ht="12.75" customHeight="1">
      <c r="A98" s="22">
        <v>42404</v>
      </c>
      <c r="B98" s="22"/>
      <c r="C98" s="25">
        <f>ROUND(2.04,5)</f>
        <v>2.04</v>
      </c>
      <c r="D98" s="25">
        <f>F98</f>
        <v>132.46005</v>
      </c>
      <c r="E98" s="25">
        <f>F98</f>
        <v>132.46005</v>
      </c>
      <c r="F98" s="25">
        <f>ROUND(132.46005,5)</f>
        <v>132.46005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42040</v>
      </c>
      <c r="B100" s="22"/>
      <c r="C100" s="25">
        <f>ROUND(9.4,5)</f>
        <v>9.4</v>
      </c>
      <c r="D100" s="25">
        <f>F100</f>
        <v>9.48287</v>
      </c>
      <c r="E100" s="25">
        <f>F100</f>
        <v>9.48287</v>
      </c>
      <c r="F100" s="25">
        <f>ROUND(9.48287,5)</f>
        <v>9.48287</v>
      </c>
      <c r="G100" s="24"/>
      <c r="H100" s="36"/>
    </row>
    <row r="101" spans="1:8" ht="12.75" customHeight="1">
      <c r="A101" s="22">
        <v>42131</v>
      </c>
      <c r="B101" s="22"/>
      <c r="C101" s="25">
        <f>ROUND(9.4,5)</f>
        <v>9.4</v>
      </c>
      <c r="D101" s="25">
        <f>F101</f>
        <v>9.56087</v>
      </c>
      <c r="E101" s="25">
        <f>F101</f>
        <v>9.56087</v>
      </c>
      <c r="F101" s="25">
        <f>ROUND(9.56087,5)</f>
        <v>9.56087</v>
      </c>
      <c r="G101" s="24"/>
      <c r="H101" s="36"/>
    </row>
    <row r="102" spans="1:8" ht="12.75" customHeight="1">
      <c r="A102" s="22">
        <v>42222</v>
      </c>
      <c r="B102" s="22"/>
      <c r="C102" s="25">
        <f>ROUND(9.4,5)</f>
        <v>9.4</v>
      </c>
      <c r="D102" s="25">
        <f>F102</f>
        <v>9.63291</v>
      </c>
      <c r="E102" s="25">
        <f>F102</f>
        <v>9.63291</v>
      </c>
      <c r="F102" s="25">
        <f>ROUND(9.63291,5)</f>
        <v>9.63291</v>
      </c>
      <c r="G102" s="24"/>
      <c r="H102" s="36"/>
    </row>
    <row r="103" spans="1:8" ht="12.75" customHeight="1">
      <c r="A103" s="22">
        <v>42313</v>
      </c>
      <c r="B103" s="22"/>
      <c r="C103" s="25">
        <f>ROUND(9.4,5)</f>
        <v>9.4</v>
      </c>
      <c r="D103" s="25">
        <f>F103</f>
        <v>9.69231</v>
      </c>
      <c r="E103" s="25">
        <f>F103</f>
        <v>9.69231</v>
      </c>
      <c r="F103" s="25">
        <f>ROUND(9.69231,5)</f>
        <v>9.69231</v>
      </c>
      <c r="G103" s="24"/>
      <c r="H103" s="36"/>
    </row>
    <row r="104" spans="1:8" ht="12.75" customHeight="1">
      <c r="A104" s="22">
        <v>42404</v>
      </c>
      <c r="B104" s="22"/>
      <c r="C104" s="25">
        <f>ROUND(9.4,5)</f>
        <v>9.4</v>
      </c>
      <c r="D104" s="25">
        <f>F104</f>
        <v>9.78292</v>
      </c>
      <c r="E104" s="25">
        <f>F104</f>
        <v>9.78292</v>
      </c>
      <c r="F104" s="25">
        <f>ROUND(9.78292,5)</f>
        <v>9.78292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42040</v>
      </c>
      <c r="B106" s="22"/>
      <c r="C106" s="25">
        <f>ROUND(145.3435176,5)</f>
        <v>145.34352</v>
      </c>
      <c r="D106" s="25">
        <f>F106</f>
        <v>145.4646</v>
      </c>
      <c r="E106" s="25">
        <f>F106</f>
        <v>145.4646</v>
      </c>
      <c r="F106" s="25">
        <f>ROUND(145.4646,5)</f>
        <v>145.4646</v>
      </c>
      <c r="G106" s="24"/>
      <c r="H106" s="36"/>
    </row>
    <row r="107" spans="1:8" ht="12.75" customHeight="1">
      <c r="A107" s="22">
        <v>42131</v>
      </c>
      <c r="B107" s="22"/>
      <c r="C107" s="25">
        <f>ROUND(145.3435176,5)</f>
        <v>145.34352</v>
      </c>
      <c r="D107" s="25">
        <f>F107</f>
        <v>147.86161</v>
      </c>
      <c r="E107" s="25">
        <f>F107</f>
        <v>147.86161</v>
      </c>
      <c r="F107" s="25">
        <f>ROUND(147.86161,5)</f>
        <v>147.86161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42040</v>
      </c>
      <c r="B109" s="22"/>
      <c r="C109" s="25">
        <f>ROUND(7.655,5)</f>
        <v>7.655</v>
      </c>
      <c r="D109" s="25">
        <f>F109</f>
        <v>7.71419</v>
      </c>
      <c r="E109" s="25">
        <f>F109</f>
        <v>7.71419</v>
      </c>
      <c r="F109" s="25">
        <f>ROUND(7.71419,5)</f>
        <v>7.71419</v>
      </c>
      <c r="G109" s="24"/>
      <c r="H109" s="36"/>
    </row>
    <row r="110" spans="1:8" ht="12.75" customHeight="1">
      <c r="A110" s="22">
        <v>42131</v>
      </c>
      <c r="B110" s="22"/>
      <c r="C110" s="25">
        <f>ROUND(7.655,5)</f>
        <v>7.655</v>
      </c>
      <c r="D110" s="25">
        <f>F110</f>
        <v>7.75932</v>
      </c>
      <c r="E110" s="25">
        <f>F110</f>
        <v>7.75932</v>
      </c>
      <c r="F110" s="25">
        <f>ROUND(7.75932,5)</f>
        <v>7.75932</v>
      </c>
      <c r="G110" s="24"/>
      <c r="H110" s="36"/>
    </row>
    <row r="111" spans="1:8" ht="12.75" customHeight="1">
      <c r="A111" s="22">
        <v>42222</v>
      </c>
      <c r="B111" s="22"/>
      <c r="C111" s="25">
        <f>ROUND(7.655,5)</f>
        <v>7.655</v>
      </c>
      <c r="D111" s="25">
        <f>F111</f>
        <v>7.79411</v>
      </c>
      <c r="E111" s="25">
        <f>F111</f>
        <v>7.79411</v>
      </c>
      <c r="F111" s="25">
        <f>ROUND(7.79411,5)</f>
        <v>7.79411</v>
      </c>
      <c r="G111" s="24"/>
      <c r="H111" s="36"/>
    </row>
    <row r="112" spans="1:8" ht="12.75" customHeight="1">
      <c r="A112" s="22">
        <v>42313</v>
      </c>
      <c r="B112" s="22"/>
      <c r="C112" s="25">
        <f>ROUND(7.655,5)</f>
        <v>7.655</v>
      </c>
      <c r="D112" s="25">
        <f>F112</f>
        <v>7.81064</v>
      </c>
      <c r="E112" s="25">
        <f>F112</f>
        <v>7.81064</v>
      </c>
      <c r="F112" s="25">
        <f>ROUND(7.81064,5)</f>
        <v>7.81064</v>
      </c>
      <c r="G112" s="24"/>
      <c r="H112" s="36"/>
    </row>
    <row r="113" spans="1:8" ht="12.75" customHeight="1">
      <c r="A113" s="22">
        <v>42404</v>
      </c>
      <c r="B113" s="22"/>
      <c r="C113" s="25">
        <f>ROUND(7.655,5)</f>
        <v>7.655</v>
      </c>
      <c r="D113" s="25">
        <f>F113</f>
        <v>7.87385</v>
      </c>
      <c r="E113" s="25">
        <f>F113</f>
        <v>7.87385</v>
      </c>
      <c r="F113" s="25">
        <f>ROUND(7.87385,5)</f>
        <v>7.87385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42040</v>
      </c>
      <c r="B115" s="22"/>
      <c r="C115" s="25">
        <f>ROUND(7.91,5)</f>
        <v>7.91</v>
      </c>
      <c r="D115" s="25">
        <f>F115</f>
        <v>7.96466</v>
      </c>
      <c r="E115" s="25">
        <f>F115</f>
        <v>7.96466</v>
      </c>
      <c r="F115" s="25">
        <f>ROUND(7.96466,5)</f>
        <v>7.96466</v>
      </c>
      <c r="G115" s="24"/>
      <c r="H115" s="36"/>
    </row>
    <row r="116" spans="1:8" ht="12.75" customHeight="1">
      <c r="A116" s="22">
        <v>42131</v>
      </c>
      <c r="B116" s="22"/>
      <c r="C116" s="25">
        <f>ROUND(7.91,5)</f>
        <v>7.91</v>
      </c>
      <c r="D116" s="25">
        <f>F116</f>
        <v>8.0128</v>
      </c>
      <c r="E116" s="25">
        <f>F116</f>
        <v>8.0128</v>
      </c>
      <c r="F116" s="25">
        <f>ROUND(8.0128,5)</f>
        <v>8.0128</v>
      </c>
      <c r="G116" s="24"/>
      <c r="H116" s="36"/>
    </row>
    <row r="117" spans="1:8" ht="12.75" customHeight="1">
      <c r="A117" s="22">
        <v>42222</v>
      </c>
      <c r="B117" s="22"/>
      <c r="C117" s="25">
        <f>ROUND(7.91,5)</f>
        <v>7.91</v>
      </c>
      <c r="D117" s="25">
        <f>F117</f>
        <v>8.05205</v>
      </c>
      <c r="E117" s="25">
        <f>F117</f>
        <v>8.05205</v>
      </c>
      <c r="F117" s="25">
        <f>ROUND(8.05205,5)</f>
        <v>8.05205</v>
      </c>
      <c r="G117" s="24"/>
      <c r="H117" s="36"/>
    </row>
    <row r="118" spans="1:8" ht="12.75" customHeight="1">
      <c r="A118" s="22">
        <v>42313</v>
      </c>
      <c r="B118" s="22"/>
      <c r="C118" s="25">
        <f>ROUND(7.91,5)</f>
        <v>7.91</v>
      </c>
      <c r="D118" s="25">
        <f>F118</f>
        <v>8.07251</v>
      </c>
      <c r="E118" s="25">
        <f>F118</f>
        <v>8.07251</v>
      </c>
      <c r="F118" s="25">
        <f>ROUND(8.07251,5)</f>
        <v>8.07251</v>
      </c>
      <c r="G118" s="24"/>
      <c r="H118" s="36"/>
    </row>
    <row r="119" spans="1:8" ht="12.75" customHeight="1">
      <c r="A119" s="22">
        <v>42404</v>
      </c>
      <c r="B119" s="22"/>
      <c r="C119" s="25">
        <f>ROUND(7.91,5)</f>
        <v>7.91</v>
      </c>
      <c r="D119" s="25">
        <f>F119</f>
        <v>8.12881</v>
      </c>
      <c r="E119" s="25">
        <f>F119</f>
        <v>8.12881</v>
      </c>
      <c r="F119" s="25">
        <f>ROUND(8.12881,5)</f>
        <v>8.12881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42040</v>
      </c>
      <c r="B121" s="22"/>
      <c r="C121" s="25">
        <f>ROUND(1.66,5)</f>
        <v>1.66</v>
      </c>
      <c r="D121" s="25">
        <f>F121</f>
        <v>288.70996</v>
      </c>
      <c r="E121" s="25">
        <f>F121</f>
        <v>288.70996</v>
      </c>
      <c r="F121" s="25">
        <f>ROUND(288.70996,5)</f>
        <v>288.70996</v>
      </c>
      <c r="G121" s="24"/>
      <c r="H121" s="36"/>
    </row>
    <row r="122" spans="1:8" ht="12.75" customHeight="1">
      <c r="A122" s="22">
        <v>42131</v>
      </c>
      <c r="B122" s="22"/>
      <c r="C122" s="25">
        <f>ROUND(1.66,5)</f>
        <v>1.66</v>
      </c>
      <c r="D122" s="25">
        <f>F122</f>
        <v>293.46686</v>
      </c>
      <c r="E122" s="25">
        <f>F122</f>
        <v>293.46686</v>
      </c>
      <c r="F122" s="25">
        <f>ROUND(293.46686,5)</f>
        <v>293.46686</v>
      </c>
      <c r="G122" s="24"/>
      <c r="H122" s="36"/>
    </row>
    <row r="123" spans="1:8" ht="12.75" customHeight="1">
      <c r="A123" s="22">
        <v>42222</v>
      </c>
      <c r="B123" s="22"/>
      <c r="C123" s="25">
        <f>ROUND(1.66,5)</f>
        <v>1.66</v>
      </c>
      <c r="D123" s="25">
        <f>F123</f>
        <v>292.40965</v>
      </c>
      <c r="E123" s="25">
        <f>F123</f>
        <v>292.40965</v>
      </c>
      <c r="F123" s="25">
        <f>ROUND(292.40965,5)</f>
        <v>292.40965</v>
      </c>
      <c r="G123" s="24"/>
      <c r="H123" s="36"/>
    </row>
    <row r="124" spans="1:8" ht="12.75" customHeight="1">
      <c r="A124" s="22">
        <v>42313</v>
      </c>
      <c r="B124" s="22"/>
      <c r="C124" s="25">
        <f>ROUND(1.66,5)</f>
        <v>1.66</v>
      </c>
      <c r="D124" s="25">
        <f>F124</f>
        <v>297.76032</v>
      </c>
      <c r="E124" s="25">
        <f>F124</f>
        <v>297.76032</v>
      </c>
      <c r="F124" s="25">
        <f>ROUND(297.76032,5)</f>
        <v>297.76032</v>
      </c>
      <c r="G124" s="24"/>
      <c r="H124" s="36"/>
    </row>
    <row r="125" spans="1:8" ht="12.75" customHeight="1">
      <c r="A125" s="22">
        <v>42404</v>
      </c>
      <c r="B125" s="22"/>
      <c r="C125" s="25">
        <f>ROUND(1.66,5)</f>
        <v>1.66</v>
      </c>
      <c r="D125" s="25">
        <f>F125</f>
        <v>302.60234</v>
      </c>
      <c r="E125" s="25">
        <f>F125</f>
        <v>302.60234</v>
      </c>
      <c r="F125" s="25">
        <f>ROUND(302.60234,5)</f>
        <v>302.60234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42040</v>
      </c>
      <c r="B127" s="22"/>
      <c r="C127" s="25">
        <f>ROUND(1.75,5)</f>
        <v>1.75</v>
      </c>
      <c r="D127" s="25">
        <f>F127</f>
        <v>235.93308</v>
      </c>
      <c r="E127" s="25">
        <f>F127</f>
        <v>235.93308</v>
      </c>
      <c r="F127" s="25">
        <f>ROUND(235.93308,5)</f>
        <v>235.93308</v>
      </c>
      <c r="G127" s="24"/>
      <c r="H127" s="36"/>
    </row>
    <row r="128" spans="1:8" ht="12.75" customHeight="1">
      <c r="A128" s="22">
        <v>42131</v>
      </c>
      <c r="B128" s="22"/>
      <c r="C128" s="25">
        <f>ROUND(1.75,5)</f>
        <v>1.75</v>
      </c>
      <c r="D128" s="25">
        <f>F128</f>
        <v>239.82033</v>
      </c>
      <c r="E128" s="25">
        <f>F128</f>
        <v>239.82033</v>
      </c>
      <c r="F128" s="25">
        <f>ROUND(239.82033,5)</f>
        <v>239.82033</v>
      </c>
      <c r="G128" s="24"/>
      <c r="H128" s="36"/>
    </row>
    <row r="129" spans="1:8" ht="12.75" customHeight="1">
      <c r="A129" s="22">
        <v>42222</v>
      </c>
      <c r="B129" s="22"/>
      <c r="C129" s="25">
        <f>ROUND(1.75,5)</f>
        <v>1.75</v>
      </c>
      <c r="D129" s="25">
        <f>F129</f>
        <v>240.71847</v>
      </c>
      <c r="E129" s="25">
        <f>F129</f>
        <v>240.71847</v>
      </c>
      <c r="F129" s="25">
        <f>ROUND(240.71847,5)</f>
        <v>240.71847</v>
      </c>
      <c r="G129" s="24"/>
      <c r="H129" s="36"/>
    </row>
    <row r="130" spans="1:8" ht="12.75" customHeight="1">
      <c r="A130" s="22">
        <v>42313</v>
      </c>
      <c r="B130" s="22"/>
      <c r="C130" s="25">
        <f>ROUND(1.75,5)</f>
        <v>1.75</v>
      </c>
      <c r="D130" s="25">
        <f>F130</f>
        <v>245.12163</v>
      </c>
      <c r="E130" s="25">
        <f>F130</f>
        <v>245.12163</v>
      </c>
      <c r="F130" s="25">
        <f>ROUND(245.12163,5)</f>
        <v>245.12163</v>
      </c>
      <c r="G130" s="24"/>
      <c r="H130" s="36"/>
    </row>
    <row r="131" spans="1:8" ht="12.75" customHeight="1">
      <c r="A131" s="22">
        <v>42404</v>
      </c>
      <c r="B131" s="22"/>
      <c r="C131" s="25">
        <f>ROUND(1.75,5)</f>
        <v>1.75</v>
      </c>
      <c r="D131" s="25">
        <f>F131</f>
        <v>249.10886</v>
      </c>
      <c r="E131" s="25">
        <f>F131</f>
        <v>249.10886</v>
      </c>
      <c r="F131" s="25">
        <f>ROUND(249.10886,5)</f>
        <v>249.10886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42040</v>
      </c>
      <c r="B133" s="22"/>
      <c r="C133" s="25">
        <f>ROUND(6.675,5)</f>
        <v>6.675</v>
      </c>
      <c r="D133" s="25">
        <f>F133</f>
        <v>6.72799</v>
      </c>
      <c r="E133" s="25">
        <f>F133</f>
        <v>6.72799</v>
      </c>
      <c r="F133" s="25">
        <f>ROUND(6.72799,5)</f>
        <v>6.72799</v>
      </c>
      <c r="G133" s="24"/>
      <c r="H133" s="36"/>
    </row>
    <row r="134" spans="1:8" ht="12.75" customHeight="1">
      <c r="A134" s="22">
        <v>42131</v>
      </c>
      <c r="B134" s="22"/>
      <c r="C134" s="25">
        <f>ROUND(6.675,5)</f>
        <v>6.675</v>
      </c>
      <c r="D134" s="25">
        <f>F134</f>
        <v>6.73941</v>
      </c>
      <c r="E134" s="25">
        <f>F134</f>
        <v>6.73941</v>
      </c>
      <c r="F134" s="25">
        <f>ROUND(6.73941,5)</f>
        <v>6.73941</v>
      </c>
      <c r="G134" s="24"/>
      <c r="H134" s="36"/>
    </row>
    <row r="135" spans="1:8" ht="12.75" customHeight="1">
      <c r="A135" s="22">
        <v>42222</v>
      </c>
      <c r="B135" s="22"/>
      <c r="C135" s="25">
        <f>ROUND(6.675,5)</f>
        <v>6.675</v>
      </c>
      <c r="D135" s="25">
        <f>F135</f>
        <v>6.70862</v>
      </c>
      <c r="E135" s="25">
        <f>F135</f>
        <v>6.70862</v>
      </c>
      <c r="F135" s="25">
        <f>ROUND(6.70862,5)</f>
        <v>6.70862</v>
      </c>
      <c r="G135" s="24"/>
      <c r="H135" s="36"/>
    </row>
    <row r="136" spans="1:8" ht="12.75" customHeight="1">
      <c r="A136" s="22">
        <v>42313</v>
      </c>
      <c r="B136" s="22"/>
      <c r="C136" s="25">
        <f>ROUND(6.675,5)</f>
        <v>6.675</v>
      </c>
      <c r="D136" s="25">
        <f>F136</f>
        <v>6.59939</v>
      </c>
      <c r="E136" s="25">
        <f>F136</f>
        <v>6.59939</v>
      </c>
      <c r="F136" s="25">
        <f>ROUND(6.59939,5)</f>
        <v>6.59939</v>
      </c>
      <c r="G136" s="24"/>
      <c r="H136" s="36"/>
    </row>
    <row r="137" spans="1:8" ht="12.75" customHeight="1">
      <c r="A137" s="22">
        <v>42404</v>
      </c>
      <c r="B137" s="22"/>
      <c r="C137" s="25">
        <f>ROUND(6.675,5)</f>
        <v>6.675</v>
      </c>
      <c r="D137" s="25">
        <f>F137</f>
        <v>6.61642</v>
      </c>
      <c r="E137" s="25">
        <f>F137</f>
        <v>6.61642</v>
      </c>
      <c r="F137" s="25">
        <f>ROUND(6.61642,5)</f>
        <v>6.61642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42040</v>
      </c>
      <c r="B139" s="22"/>
      <c r="C139" s="25">
        <f>ROUND(6.975,5)</f>
        <v>6.975</v>
      </c>
      <c r="D139" s="25">
        <f>F139</f>
        <v>7.02922</v>
      </c>
      <c r="E139" s="25">
        <f>F139</f>
        <v>7.02922</v>
      </c>
      <c r="F139" s="25">
        <f>ROUND(7.02922,5)</f>
        <v>7.02922</v>
      </c>
      <c r="G139" s="24"/>
      <c r="H139" s="36"/>
    </row>
    <row r="140" spans="1:8" ht="12.75" customHeight="1">
      <c r="A140" s="22">
        <v>42131</v>
      </c>
      <c r="B140" s="22"/>
      <c r="C140" s="25">
        <f>ROUND(6.975,5)</f>
        <v>6.975</v>
      </c>
      <c r="D140" s="25">
        <f>F140</f>
        <v>7.06387</v>
      </c>
      <c r="E140" s="25">
        <f>F140</f>
        <v>7.06387</v>
      </c>
      <c r="F140" s="25">
        <f>ROUND(7.06387,5)</f>
        <v>7.06387</v>
      </c>
      <c r="G140" s="24"/>
      <c r="H140" s="36"/>
    </row>
    <row r="141" spans="1:8" ht="12.75" customHeight="1">
      <c r="A141" s="22">
        <v>42222</v>
      </c>
      <c r="B141" s="22"/>
      <c r="C141" s="25">
        <f>ROUND(6.975,5)</f>
        <v>6.975</v>
      </c>
      <c r="D141" s="25">
        <f>F141</f>
        <v>7.07634</v>
      </c>
      <c r="E141" s="25">
        <f>F141</f>
        <v>7.07634</v>
      </c>
      <c r="F141" s="25">
        <f>ROUND(7.07634,5)</f>
        <v>7.07634</v>
      </c>
      <c r="G141" s="24"/>
      <c r="H141" s="36"/>
    </row>
    <row r="142" spans="1:8" ht="12.75" customHeight="1">
      <c r="A142" s="22">
        <v>42313</v>
      </c>
      <c r="B142" s="22"/>
      <c r="C142" s="25">
        <f>ROUND(6.975,5)</f>
        <v>6.975</v>
      </c>
      <c r="D142" s="25">
        <f>F142</f>
        <v>7.04064</v>
      </c>
      <c r="E142" s="25">
        <f>F142</f>
        <v>7.04064</v>
      </c>
      <c r="F142" s="25">
        <f>ROUND(7.04064,5)</f>
        <v>7.04064</v>
      </c>
      <c r="G142" s="24"/>
      <c r="H142" s="36"/>
    </row>
    <row r="143" spans="1:8" ht="12.75" customHeight="1">
      <c r="A143" s="22">
        <v>42404</v>
      </c>
      <c r="B143" s="22"/>
      <c r="C143" s="25">
        <f>ROUND(6.975,5)</f>
        <v>6.975</v>
      </c>
      <c r="D143" s="25">
        <f>F143</f>
        <v>7.09019</v>
      </c>
      <c r="E143" s="25">
        <f>F143</f>
        <v>7.09019</v>
      </c>
      <c r="F143" s="25">
        <f>ROUND(7.09019,5)</f>
        <v>7.09019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42040</v>
      </c>
      <c r="B145" s="22"/>
      <c r="C145" s="25">
        <f>ROUND(7.23,5)</f>
        <v>7.23</v>
      </c>
      <c r="D145" s="25">
        <f>F145</f>
        <v>7.28665</v>
      </c>
      <c r="E145" s="25">
        <f>F145</f>
        <v>7.28665</v>
      </c>
      <c r="F145" s="25">
        <f>ROUND(7.28665,5)</f>
        <v>7.28665</v>
      </c>
      <c r="G145" s="24"/>
      <c r="H145" s="36"/>
    </row>
    <row r="146" spans="1:8" ht="12.75" customHeight="1">
      <c r="A146" s="22">
        <v>42131</v>
      </c>
      <c r="B146" s="22"/>
      <c r="C146" s="25">
        <f>ROUND(7.23,5)</f>
        <v>7.23</v>
      </c>
      <c r="D146" s="25">
        <f>F146</f>
        <v>7.33277</v>
      </c>
      <c r="E146" s="25">
        <f>F146</f>
        <v>7.33277</v>
      </c>
      <c r="F146" s="25">
        <f>ROUND(7.33277,5)</f>
        <v>7.33277</v>
      </c>
      <c r="G146" s="24"/>
      <c r="H146" s="36"/>
    </row>
    <row r="147" spans="1:8" ht="12.75" customHeight="1">
      <c r="A147" s="22">
        <v>42222</v>
      </c>
      <c r="B147" s="22"/>
      <c r="C147" s="25">
        <f>ROUND(7.23,5)</f>
        <v>7.23</v>
      </c>
      <c r="D147" s="25">
        <f>F147</f>
        <v>7.3626</v>
      </c>
      <c r="E147" s="25">
        <f>F147</f>
        <v>7.3626</v>
      </c>
      <c r="F147" s="25">
        <f>ROUND(7.3626,5)</f>
        <v>7.3626</v>
      </c>
      <c r="G147" s="24"/>
      <c r="H147" s="36"/>
    </row>
    <row r="148" spans="1:8" ht="12.75" customHeight="1">
      <c r="A148" s="22">
        <v>42313</v>
      </c>
      <c r="B148" s="22"/>
      <c r="C148" s="25">
        <f>ROUND(7.23,5)</f>
        <v>7.23</v>
      </c>
      <c r="D148" s="25">
        <f>F148</f>
        <v>7.35202</v>
      </c>
      <c r="E148" s="25">
        <f>F148</f>
        <v>7.35202</v>
      </c>
      <c r="F148" s="25">
        <f>ROUND(7.35202,5)</f>
        <v>7.35202</v>
      </c>
      <c r="G148" s="24"/>
      <c r="H148" s="36"/>
    </row>
    <row r="149" spans="1:8" ht="12.75" customHeight="1">
      <c r="A149" s="22">
        <v>42404</v>
      </c>
      <c r="B149" s="22"/>
      <c r="C149" s="25">
        <f>ROUND(7.23,5)</f>
        <v>7.23</v>
      </c>
      <c r="D149" s="25">
        <f>F149</f>
        <v>7.41063</v>
      </c>
      <c r="E149" s="25">
        <f>F149</f>
        <v>7.41063</v>
      </c>
      <c r="F149" s="25">
        <f>ROUND(7.41063,5)</f>
        <v>7.41063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42040</v>
      </c>
      <c r="B151" s="22"/>
      <c r="C151" s="25">
        <f>ROUND(7.41,5)</f>
        <v>7.41</v>
      </c>
      <c r="D151" s="25">
        <f>F151</f>
        <v>7.46714</v>
      </c>
      <c r="E151" s="25">
        <f>F151</f>
        <v>7.46714</v>
      </c>
      <c r="F151" s="25">
        <f>ROUND(7.46714,5)</f>
        <v>7.46714</v>
      </c>
      <c r="G151" s="24"/>
      <c r="H151" s="36"/>
    </row>
    <row r="152" spans="1:8" ht="12.75" customHeight="1">
      <c r="A152" s="22">
        <v>42131</v>
      </c>
      <c r="B152" s="22"/>
      <c r="C152" s="25">
        <f>ROUND(7.41,5)</f>
        <v>7.41</v>
      </c>
      <c r="D152" s="25">
        <f>F152</f>
        <v>7.51153</v>
      </c>
      <c r="E152" s="25">
        <f>F152</f>
        <v>7.51153</v>
      </c>
      <c r="F152" s="25">
        <f>ROUND(7.51153,5)</f>
        <v>7.51153</v>
      </c>
      <c r="G152" s="24"/>
      <c r="H152" s="36"/>
    </row>
    <row r="153" spans="1:8" ht="12.75" customHeight="1">
      <c r="A153" s="22">
        <v>42222</v>
      </c>
      <c r="B153" s="22"/>
      <c r="C153" s="25">
        <f>ROUND(7.41,5)</f>
        <v>7.41</v>
      </c>
      <c r="D153" s="25">
        <f>F153</f>
        <v>7.54274</v>
      </c>
      <c r="E153" s="25">
        <f>F153</f>
        <v>7.54274</v>
      </c>
      <c r="F153" s="25">
        <f>ROUND(7.54274,5)</f>
        <v>7.54274</v>
      </c>
      <c r="G153" s="24"/>
      <c r="H153" s="36"/>
    </row>
    <row r="154" spans="1:8" ht="12.75" customHeight="1">
      <c r="A154" s="22">
        <v>42313</v>
      </c>
      <c r="B154" s="22"/>
      <c r="C154" s="25">
        <f>ROUND(7.41,5)</f>
        <v>7.41</v>
      </c>
      <c r="D154" s="25">
        <f>F154</f>
        <v>7.5466</v>
      </c>
      <c r="E154" s="25">
        <f>F154</f>
        <v>7.5466</v>
      </c>
      <c r="F154" s="25">
        <f>ROUND(7.5466,5)</f>
        <v>7.5466</v>
      </c>
      <c r="G154" s="24"/>
      <c r="H154" s="36"/>
    </row>
    <row r="155" spans="1:8" ht="12.75" customHeight="1">
      <c r="A155" s="22">
        <v>42404</v>
      </c>
      <c r="B155" s="22"/>
      <c r="C155" s="25">
        <f>ROUND(7.41,5)</f>
        <v>7.41</v>
      </c>
      <c r="D155" s="25">
        <f>F155</f>
        <v>7.60511</v>
      </c>
      <c r="E155" s="25">
        <f>F155</f>
        <v>7.60511</v>
      </c>
      <c r="F155" s="25">
        <f>ROUND(7.60511,5)</f>
        <v>7.60511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42040</v>
      </c>
      <c r="B157" s="22"/>
      <c r="C157" s="25">
        <f>ROUND(8.525,5)</f>
        <v>8.525</v>
      </c>
      <c r="D157" s="25">
        <f>F157</f>
        <v>8.57699</v>
      </c>
      <c r="E157" s="25">
        <f>F157</f>
        <v>8.57699</v>
      </c>
      <c r="F157" s="25">
        <f>ROUND(8.57699,5)</f>
        <v>8.57699</v>
      </c>
      <c r="G157" s="24"/>
      <c r="H157" s="36"/>
    </row>
    <row r="158" spans="1:8" ht="12.75" customHeight="1">
      <c r="A158" s="22">
        <v>42131</v>
      </c>
      <c r="B158" s="22"/>
      <c r="C158" s="25">
        <f>ROUND(8.525,5)</f>
        <v>8.525</v>
      </c>
      <c r="D158" s="25">
        <f>F158</f>
        <v>8.62439</v>
      </c>
      <c r="E158" s="25">
        <f>F158</f>
        <v>8.62439</v>
      </c>
      <c r="F158" s="25">
        <f>ROUND(8.62439,5)</f>
        <v>8.62439</v>
      </c>
      <c r="G158" s="24"/>
      <c r="H158" s="36"/>
    </row>
    <row r="159" spans="1:8" ht="12.75" customHeight="1">
      <c r="A159" s="22">
        <v>42222</v>
      </c>
      <c r="B159" s="22"/>
      <c r="C159" s="25">
        <f>ROUND(8.525,5)</f>
        <v>8.525</v>
      </c>
      <c r="D159" s="25">
        <f>F159</f>
        <v>8.66564</v>
      </c>
      <c r="E159" s="25">
        <f>F159</f>
        <v>8.66564</v>
      </c>
      <c r="F159" s="25">
        <f>ROUND(8.66564,5)</f>
        <v>8.66564</v>
      </c>
      <c r="G159" s="24"/>
      <c r="H159" s="36"/>
    </row>
    <row r="160" spans="1:8" ht="12.75" customHeight="1">
      <c r="A160" s="22">
        <v>42313</v>
      </c>
      <c r="B160" s="22"/>
      <c r="C160" s="25">
        <f>ROUND(8.525,5)</f>
        <v>8.525</v>
      </c>
      <c r="D160" s="25">
        <f>F160</f>
        <v>8.69429</v>
      </c>
      <c r="E160" s="25">
        <f>F160</f>
        <v>8.69429</v>
      </c>
      <c r="F160" s="25">
        <f>ROUND(8.69429,5)</f>
        <v>8.69429</v>
      </c>
      <c r="G160" s="24"/>
      <c r="H160" s="36"/>
    </row>
    <row r="161" spans="1:8" ht="12.75" customHeight="1">
      <c r="A161" s="22">
        <v>42404</v>
      </c>
      <c r="B161" s="22"/>
      <c r="C161" s="25">
        <f>ROUND(8.525,5)</f>
        <v>8.525</v>
      </c>
      <c r="D161" s="25">
        <f>F161</f>
        <v>8.74721</v>
      </c>
      <c r="E161" s="25">
        <f>F161</f>
        <v>8.74721</v>
      </c>
      <c r="F161" s="25">
        <f>ROUND(8.74721,5)</f>
        <v>8.74721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42040</v>
      </c>
      <c r="B163" s="22"/>
      <c r="C163" s="25">
        <f>ROUND(1.68,5)</f>
        <v>1.68</v>
      </c>
      <c r="D163" s="25">
        <f>F163</f>
        <v>177.59063</v>
      </c>
      <c r="E163" s="25">
        <f>F163</f>
        <v>177.59063</v>
      </c>
      <c r="F163" s="25">
        <f>ROUND(177.59063,5)</f>
        <v>177.59063</v>
      </c>
      <c r="G163" s="24"/>
      <c r="H163" s="36"/>
    </row>
    <row r="164" spans="1:8" ht="12.75" customHeight="1">
      <c r="A164" s="22">
        <v>42131</v>
      </c>
      <c r="B164" s="22"/>
      <c r="C164" s="25">
        <f>ROUND(1.68,5)</f>
        <v>1.68</v>
      </c>
      <c r="D164" s="25">
        <f>F164</f>
        <v>178.4387</v>
      </c>
      <c r="E164" s="25">
        <f>F164</f>
        <v>178.4387</v>
      </c>
      <c r="F164" s="25">
        <f>ROUND(178.4387,5)</f>
        <v>178.4387</v>
      </c>
      <c r="G164" s="24"/>
      <c r="H164" s="36"/>
    </row>
    <row r="165" spans="1:8" ht="12.75" customHeight="1">
      <c r="A165" s="22">
        <v>42222</v>
      </c>
      <c r="B165" s="22"/>
      <c r="C165" s="25">
        <f>ROUND(1.68,5)</f>
        <v>1.68</v>
      </c>
      <c r="D165" s="25">
        <f>F165</f>
        <v>181.54254</v>
      </c>
      <c r="E165" s="25">
        <f>F165</f>
        <v>181.54254</v>
      </c>
      <c r="F165" s="25">
        <f>ROUND(181.54254,5)</f>
        <v>181.54254</v>
      </c>
      <c r="G165" s="24"/>
      <c r="H165" s="36"/>
    </row>
    <row r="166" spans="1:8" ht="12.75" customHeight="1">
      <c r="A166" s="22">
        <v>42313</v>
      </c>
      <c r="B166" s="22"/>
      <c r="C166" s="25">
        <f>ROUND(1.68,5)</f>
        <v>1.68</v>
      </c>
      <c r="D166" s="25">
        <f>F166</f>
        <v>184.86218</v>
      </c>
      <c r="E166" s="25">
        <f>F166</f>
        <v>184.86218</v>
      </c>
      <c r="F166" s="25">
        <f>ROUND(184.86218,5)</f>
        <v>184.86218</v>
      </c>
      <c r="G166" s="24"/>
      <c r="H166" s="36"/>
    </row>
    <row r="167" spans="1:8" ht="12.75" customHeight="1">
      <c r="A167" s="22">
        <v>42404</v>
      </c>
      <c r="B167" s="22"/>
      <c r="C167" s="25">
        <f>ROUND(1.68,5)</f>
        <v>1.68</v>
      </c>
      <c r="D167" s="25">
        <f>F167</f>
        <v>187.87</v>
      </c>
      <c r="E167" s="25">
        <f>F167</f>
        <v>187.87</v>
      </c>
      <c r="F167" s="25">
        <f>ROUND(187.87,5)</f>
        <v>187.87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42040</v>
      </c>
      <c r="B169" s="22"/>
      <c r="C169" s="25">
        <f>ROUND(0.83,5)</f>
        <v>0.83</v>
      </c>
      <c r="D169" s="25">
        <f>F169</f>
        <v>133.00848</v>
      </c>
      <c r="E169" s="25">
        <f>F169</f>
        <v>133.00848</v>
      </c>
      <c r="F169" s="25">
        <f>ROUND(133.00848,5)</f>
        <v>133.00848</v>
      </c>
      <c r="G169" s="24"/>
      <c r="H169" s="36"/>
    </row>
    <row r="170" spans="1:8" ht="12.75" customHeight="1">
      <c r="A170" s="22">
        <v>42131</v>
      </c>
      <c r="B170" s="22"/>
      <c r="C170" s="25">
        <f>ROUND(0.83,5)</f>
        <v>0.83</v>
      </c>
      <c r="D170" s="25">
        <f>F170</f>
        <v>135.20028</v>
      </c>
      <c r="E170" s="25">
        <f>F170</f>
        <v>135.20028</v>
      </c>
      <c r="F170" s="25">
        <f>ROUND(135.20028,5)</f>
        <v>135.20028</v>
      </c>
      <c r="G170" s="24"/>
      <c r="H170" s="36"/>
    </row>
    <row r="171" spans="1:8" ht="12.75" customHeight="1">
      <c r="A171" s="22">
        <v>42222</v>
      </c>
      <c r="B171" s="22"/>
      <c r="C171" s="25">
        <f>ROUND(0.83,5)</f>
        <v>0.83</v>
      </c>
      <c r="D171" s="25">
        <f>F171</f>
        <v>137.49871</v>
      </c>
      <c r="E171" s="25">
        <f>F171</f>
        <v>137.49871</v>
      </c>
      <c r="F171" s="25">
        <f>ROUND(137.49871,5)</f>
        <v>137.49871</v>
      </c>
      <c r="G171" s="24"/>
      <c r="H171" s="36"/>
    </row>
    <row r="172" spans="1:8" ht="12.75" customHeight="1">
      <c r="A172" s="22">
        <v>42313</v>
      </c>
      <c r="B172" s="22"/>
      <c r="C172" s="25">
        <f>ROUND(0.83,5)</f>
        <v>0.83</v>
      </c>
      <c r="D172" s="25">
        <f>F172</f>
        <v>140.01265</v>
      </c>
      <c r="E172" s="25">
        <f>F172</f>
        <v>140.01265</v>
      </c>
      <c r="F172" s="25">
        <f>ROUND(140.01265,5)</f>
        <v>140.01265</v>
      </c>
      <c r="G172" s="24"/>
      <c r="H172" s="36"/>
    </row>
    <row r="173" spans="1:8" ht="12.75" customHeight="1">
      <c r="A173" s="22">
        <v>42404</v>
      </c>
      <c r="B173" s="22"/>
      <c r="C173" s="25">
        <f>ROUND(0.83,5)</f>
        <v>0.83</v>
      </c>
      <c r="D173" s="25">
        <f>F173</f>
        <v>142.29097</v>
      </c>
      <c r="E173" s="25">
        <f>F173</f>
        <v>142.29097</v>
      </c>
      <c r="F173" s="25">
        <f>ROUND(142.29097,5)</f>
        <v>142.29097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42040</v>
      </c>
      <c r="B175" s="22"/>
      <c r="C175" s="25">
        <f>ROUND(1.61,5)</f>
        <v>1.61</v>
      </c>
      <c r="D175" s="25">
        <f>F175</f>
        <v>137.91477</v>
      </c>
      <c r="E175" s="25">
        <f>F175</f>
        <v>137.91477</v>
      </c>
      <c r="F175" s="25">
        <f>ROUND(137.91477,5)</f>
        <v>137.91477</v>
      </c>
      <c r="G175" s="24"/>
      <c r="H175" s="36"/>
    </row>
    <row r="176" spans="1:8" ht="12.75" customHeight="1">
      <c r="A176" s="22">
        <v>42131</v>
      </c>
      <c r="B176" s="22"/>
      <c r="C176" s="25">
        <f>ROUND(1.61,5)</f>
        <v>1.61</v>
      </c>
      <c r="D176" s="25">
        <f>F176</f>
        <v>140.18749</v>
      </c>
      <c r="E176" s="25">
        <f>F176</f>
        <v>140.18749</v>
      </c>
      <c r="F176" s="25">
        <f>ROUND(140.18749,5)</f>
        <v>140.18749</v>
      </c>
      <c r="G176" s="24"/>
      <c r="H176" s="36"/>
    </row>
    <row r="177" spans="1:8" ht="12.75" customHeight="1">
      <c r="A177" s="22">
        <v>42222</v>
      </c>
      <c r="B177" s="22"/>
      <c r="C177" s="25">
        <f>ROUND(1.61,5)</f>
        <v>1.61</v>
      </c>
      <c r="D177" s="25">
        <f>F177</f>
        <v>142.56748</v>
      </c>
      <c r="E177" s="25">
        <f>F177</f>
        <v>142.56748</v>
      </c>
      <c r="F177" s="25">
        <f>ROUND(142.56748,5)</f>
        <v>142.56748</v>
      </c>
      <c r="G177" s="24"/>
      <c r="H177" s="36"/>
    </row>
    <row r="178" spans="1:8" ht="12.75" customHeight="1">
      <c r="A178" s="22">
        <v>42313</v>
      </c>
      <c r="B178" s="22"/>
      <c r="C178" s="25">
        <f>ROUND(1.61,5)</f>
        <v>1.61</v>
      </c>
      <c r="D178" s="25">
        <f>F178</f>
        <v>145.17413</v>
      </c>
      <c r="E178" s="25">
        <f>F178</f>
        <v>145.17413</v>
      </c>
      <c r="F178" s="25">
        <f>ROUND(145.17413,5)</f>
        <v>145.17413</v>
      </c>
      <c r="G178" s="24"/>
      <c r="H178" s="36"/>
    </row>
    <row r="179" spans="1:8" ht="12.75" customHeight="1">
      <c r="A179" s="22">
        <v>42404</v>
      </c>
      <c r="B179" s="22"/>
      <c r="C179" s="25">
        <f>ROUND(1.61,5)</f>
        <v>1.61</v>
      </c>
      <c r="D179" s="25">
        <f>F179</f>
        <v>147.53641</v>
      </c>
      <c r="E179" s="25">
        <f>F179</f>
        <v>147.53641</v>
      </c>
      <c r="F179" s="25">
        <f>ROUND(147.53641,5)</f>
        <v>147.53641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42040</v>
      </c>
      <c r="B181" s="22"/>
      <c r="C181" s="25">
        <f>ROUND(8.375,5)</f>
        <v>8.375</v>
      </c>
      <c r="D181" s="25">
        <f>F181</f>
        <v>8.43201</v>
      </c>
      <c r="E181" s="25">
        <f>F181</f>
        <v>8.43201</v>
      </c>
      <c r="F181" s="25">
        <f>ROUND(8.43201,5)</f>
        <v>8.43201</v>
      </c>
      <c r="G181" s="24"/>
      <c r="H181" s="36"/>
    </row>
    <row r="182" spans="1:8" ht="12.75" customHeight="1">
      <c r="A182" s="22">
        <v>42131</v>
      </c>
      <c r="B182" s="22"/>
      <c r="C182" s="25">
        <f>ROUND(8.375,5)</f>
        <v>8.375</v>
      </c>
      <c r="D182" s="25">
        <f>F182</f>
        <v>8.48058</v>
      </c>
      <c r="E182" s="25">
        <f>F182</f>
        <v>8.48058</v>
      </c>
      <c r="F182" s="25">
        <f>ROUND(8.48058,5)</f>
        <v>8.48058</v>
      </c>
      <c r="G182" s="24"/>
      <c r="H182" s="36"/>
    </row>
    <row r="183" spans="1:8" ht="12.75" customHeight="1">
      <c r="A183" s="22">
        <v>42222</v>
      </c>
      <c r="B183" s="22"/>
      <c r="C183" s="25">
        <f>ROUND(8.375,5)</f>
        <v>8.375</v>
      </c>
      <c r="D183" s="25">
        <f>F183</f>
        <v>8.52282</v>
      </c>
      <c r="E183" s="25">
        <f>F183</f>
        <v>8.52282</v>
      </c>
      <c r="F183" s="25">
        <f>ROUND(8.52282,5)</f>
        <v>8.52282</v>
      </c>
      <c r="G183" s="24"/>
      <c r="H183" s="36"/>
    </row>
    <row r="184" spans="1:8" ht="12.75" customHeight="1">
      <c r="A184" s="22">
        <v>42313</v>
      </c>
      <c r="B184" s="22"/>
      <c r="C184" s="25">
        <f>ROUND(8.375,5)</f>
        <v>8.375</v>
      </c>
      <c r="D184" s="25">
        <f>F184</f>
        <v>8.55327</v>
      </c>
      <c r="E184" s="25">
        <f>F184</f>
        <v>8.55327</v>
      </c>
      <c r="F184" s="25">
        <f>ROUND(8.55327,5)</f>
        <v>8.55327</v>
      </c>
      <c r="G184" s="24"/>
      <c r="H184" s="36"/>
    </row>
    <row r="185" spans="1:8" ht="12.75" customHeight="1">
      <c r="A185" s="22">
        <v>42404</v>
      </c>
      <c r="B185" s="22"/>
      <c r="C185" s="25">
        <f>ROUND(8.375,5)</f>
        <v>8.375</v>
      </c>
      <c r="D185" s="25">
        <f>F185</f>
        <v>8.61337</v>
      </c>
      <c r="E185" s="25">
        <f>F185</f>
        <v>8.61337</v>
      </c>
      <c r="F185" s="25">
        <f>ROUND(8.61337,5)</f>
        <v>8.61337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42040</v>
      </c>
      <c r="B187" s="22"/>
      <c r="C187" s="25">
        <f>ROUND(8.625,5)</f>
        <v>8.625</v>
      </c>
      <c r="D187" s="25">
        <f>F187</f>
        <v>8.67826</v>
      </c>
      <c r="E187" s="25">
        <f>F187</f>
        <v>8.67826</v>
      </c>
      <c r="F187" s="25">
        <f>ROUND(8.67826,5)</f>
        <v>8.67826</v>
      </c>
      <c r="G187" s="24"/>
      <c r="H187" s="36"/>
    </row>
    <row r="188" spans="1:8" ht="12.75" customHeight="1">
      <c r="A188" s="22">
        <v>42131</v>
      </c>
      <c r="B188" s="22"/>
      <c r="C188" s="25">
        <f>ROUND(8.625,5)</f>
        <v>8.625</v>
      </c>
      <c r="D188" s="25">
        <f>F188</f>
        <v>8.72448</v>
      </c>
      <c r="E188" s="25">
        <f>F188</f>
        <v>8.72448</v>
      </c>
      <c r="F188" s="25">
        <f>ROUND(8.72448,5)</f>
        <v>8.72448</v>
      </c>
      <c r="G188" s="24"/>
      <c r="H188" s="36"/>
    </row>
    <row r="189" spans="1:8" ht="12.75" customHeight="1">
      <c r="A189" s="22">
        <v>42222</v>
      </c>
      <c r="B189" s="22"/>
      <c r="C189" s="25">
        <f>ROUND(8.625,5)</f>
        <v>8.625</v>
      </c>
      <c r="D189" s="25">
        <f>F189</f>
        <v>8.76537</v>
      </c>
      <c r="E189" s="25">
        <f>F189</f>
        <v>8.76537</v>
      </c>
      <c r="F189" s="25">
        <f>ROUND(8.76537,5)</f>
        <v>8.76537</v>
      </c>
      <c r="G189" s="24"/>
      <c r="H189" s="36"/>
    </row>
    <row r="190" spans="1:8" ht="12.75" customHeight="1">
      <c r="A190" s="22">
        <v>42313</v>
      </c>
      <c r="B190" s="22"/>
      <c r="C190" s="25">
        <f>ROUND(8.625,5)</f>
        <v>8.625</v>
      </c>
      <c r="D190" s="25">
        <f>F190</f>
        <v>8.79615</v>
      </c>
      <c r="E190" s="25">
        <f>F190</f>
        <v>8.79615</v>
      </c>
      <c r="F190" s="25">
        <f>ROUND(8.79615,5)</f>
        <v>8.79615</v>
      </c>
      <c r="G190" s="24"/>
      <c r="H190" s="36"/>
    </row>
    <row r="191" spans="1:8" ht="12.75" customHeight="1">
      <c r="A191" s="22">
        <v>42404</v>
      </c>
      <c r="B191" s="22"/>
      <c r="C191" s="25">
        <f>ROUND(8.625,5)</f>
        <v>8.625</v>
      </c>
      <c r="D191" s="25">
        <f>F191</f>
        <v>8.85157</v>
      </c>
      <c r="E191" s="25">
        <f>F191</f>
        <v>8.85157</v>
      </c>
      <c r="F191" s="25">
        <f>ROUND(8.85157,5)</f>
        <v>8.85157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42040</v>
      </c>
      <c r="B193" s="22"/>
      <c r="C193" s="25">
        <f>ROUND(8.685,5)</f>
        <v>8.685</v>
      </c>
      <c r="D193" s="25">
        <f>F193</f>
        <v>8.7397</v>
      </c>
      <c r="E193" s="25">
        <f>F193</f>
        <v>8.7397</v>
      </c>
      <c r="F193" s="25">
        <f>ROUND(8.7397,5)</f>
        <v>8.7397</v>
      </c>
      <c r="G193" s="24"/>
      <c r="H193" s="36"/>
    </row>
    <row r="194" spans="1:8" ht="12.75" customHeight="1">
      <c r="A194" s="22">
        <v>42131</v>
      </c>
      <c r="B194" s="22"/>
      <c r="C194" s="25">
        <f>ROUND(8.685,5)</f>
        <v>8.685</v>
      </c>
      <c r="D194" s="25">
        <f>F194</f>
        <v>8.78742</v>
      </c>
      <c r="E194" s="25">
        <f>F194</f>
        <v>8.78742</v>
      </c>
      <c r="F194" s="25">
        <f>ROUND(8.78742,5)</f>
        <v>8.78742</v>
      </c>
      <c r="G194" s="24"/>
      <c r="H194" s="36"/>
    </row>
    <row r="195" spans="1:8" ht="12.75" customHeight="1">
      <c r="A195" s="22">
        <v>42222</v>
      </c>
      <c r="B195" s="22"/>
      <c r="C195" s="25">
        <f>ROUND(8.685,5)</f>
        <v>8.685</v>
      </c>
      <c r="D195" s="25">
        <f>F195</f>
        <v>8.82989</v>
      </c>
      <c r="E195" s="25">
        <f>F195</f>
        <v>8.82989</v>
      </c>
      <c r="F195" s="25">
        <f>ROUND(8.82989,5)</f>
        <v>8.82989</v>
      </c>
      <c r="G195" s="24"/>
      <c r="H195" s="36"/>
    </row>
    <row r="196" spans="1:8" ht="12.75" customHeight="1">
      <c r="A196" s="22">
        <v>42313</v>
      </c>
      <c r="B196" s="22"/>
      <c r="C196" s="25">
        <f>ROUND(8.685,5)</f>
        <v>8.685</v>
      </c>
      <c r="D196" s="25">
        <f>F196</f>
        <v>8.86219</v>
      </c>
      <c r="E196" s="25">
        <f>F196</f>
        <v>8.86219</v>
      </c>
      <c r="F196" s="25">
        <f>ROUND(8.86219,5)</f>
        <v>8.86219</v>
      </c>
      <c r="G196" s="24"/>
      <c r="H196" s="36"/>
    </row>
    <row r="197" spans="1:8" ht="12.75" customHeight="1">
      <c r="A197" s="22">
        <v>42404</v>
      </c>
      <c r="B197" s="22"/>
      <c r="C197" s="25">
        <f>ROUND(8.685,5)</f>
        <v>8.685</v>
      </c>
      <c r="D197" s="25">
        <f>F197</f>
        <v>8.91932</v>
      </c>
      <c r="E197" s="25">
        <f>F197</f>
        <v>8.91932</v>
      </c>
      <c r="F197" s="25">
        <f>ROUND(8.91932,5)</f>
        <v>8.91932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ROUND(-9.06416753383452,4)</f>
        <v>-9.0642</v>
      </c>
      <c r="D199" s="27">
        <f>F199</f>
        <v>-9.1098</v>
      </c>
      <c r="E199" s="27">
        <f>F199</f>
        <v>-9.1098</v>
      </c>
      <c r="F199" s="27">
        <f>ROUND(-9.1098,4)</f>
        <v>-9.1098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ROUND(1127.92282514409,4)</f>
        <v>1127.9228</v>
      </c>
      <c r="D201" s="27">
        <f>F201</f>
        <v>1133.6025</v>
      </c>
      <c r="E201" s="27">
        <f>F201</f>
        <v>1133.6025</v>
      </c>
      <c r="F201" s="27">
        <f>ROUND(1133.6025,4)</f>
        <v>1133.6025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ROUND(1028.42029327486,4)</f>
        <v>1028.4203</v>
      </c>
      <c r="D203" s="27">
        <f>F203</f>
        <v>1033.5989</v>
      </c>
      <c r="E203" s="27">
        <f>F203</f>
        <v>1033.5989</v>
      </c>
      <c r="F203" s="27">
        <f>ROUND(1033.5989,4)</f>
        <v>1033.5989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ROUND(1127.92282514409,4)</f>
        <v>1127.9228</v>
      </c>
      <c r="D205" s="27">
        <f>F205</f>
        <v>1133.6025</v>
      </c>
      <c r="E205" s="27">
        <f>F205</f>
        <v>1133.6025</v>
      </c>
      <c r="F205" s="27">
        <f>ROUND(1133.6025,4)</f>
        <v>1133.6025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ROUND(-216.30686044251,4)</f>
        <v>-216.3069</v>
      </c>
      <c r="D207" s="27">
        <f>F207</f>
        <v>-217.3961</v>
      </c>
      <c r="E207" s="27">
        <f>F207</f>
        <v>-217.3961</v>
      </c>
      <c r="F207" s="27">
        <f>ROUND(-217.3961,4)</f>
        <v>-217.3961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ROUND(933.460436963228,4)</f>
        <v>933.4604</v>
      </c>
      <c r="D209" s="27">
        <f>F209</f>
        <v>938.1609</v>
      </c>
      <c r="E209" s="27">
        <f>F209</f>
        <v>938.1609</v>
      </c>
      <c r="F209" s="27">
        <f>ROUND(938.1609,4)</f>
        <v>938.1609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ROUND(10000,4)</f>
        <v>10000</v>
      </c>
      <c r="D211" s="27">
        <f>F211</f>
        <v>10000</v>
      </c>
      <c r="E211" s="27">
        <f>F211</f>
        <v>10000</v>
      </c>
      <c r="F211" s="27">
        <f>ROUND(10000,4)</f>
        <v>10000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ROUND(80.388061312768,4)</f>
        <v>80.3881</v>
      </c>
      <c r="D213" s="27">
        <f>F213</f>
        <v>80.4713</v>
      </c>
      <c r="E213" s="27">
        <f>F213</f>
        <v>80.4713</v>
      </c>
      <c r="F213" s="27">
        <f>ROUND(80.4713,4)</f>
        <v>80.4713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41964</v>
      </c>
      <c r="B215" s="22"/>
      <c r="C215" s="27">
        <f>ROUND(9.78198296428572,4)</f>
        <v>9.782</v>
      </c>
      <c r="D215" s="27">
        <f>F215</f>
        <v>9.7854</v>
      </c>
      <c r="E215" s="27">
        <f>F215</f>
        <v>9.7854</v>
      </c>
      <c r="F215" s="27">
        <f>ROUND(9.7854,4)</f>
        <v>9.7854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41969</v>
      </c>
      <c r="B217" s="22"/>
      <c r="C217" s="27">
        <f>ROUND(13.9477453928571,4)</f>
        <v>13.9477</v>
      </c>
      <c r="D217" s="27">
        <f>F217</f>
        <v>13.9685</v>
      </c>
      <c r="E217" s="27">
        <f>F217</f>
        <v>13.9685</v>
      </c>
      <c r="F217" s="27">
        <f>ROUND(13.9685,4)</f>
        <v>13.9685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42027</v>
      </c>
      <c r="B219" s="22"/>
      <c r="C219" s="27">
        <f>ROUND(17.61962540625,4)</f>
        <v>17.6196</v>
      </c>
      <c r="D219" s="27">
        <f>F219</f>
        <v>17.814</v>
      </c>
      <c r="E219" s="27">
        <f>F219</f>
        <v>17.814</v>
      </c>
      <c r="F219" s="27">
        <f>ROUND(17.814,4)</f>
        <v>17.814</v>
      </c>
      <c r="G219" s="24"/>
      <c r="H219" s="36"/>
    </row>
    <row r="220" spans="1:8" ht="12.75" customHeight="1">
      <c r="A220" s="22" t="s">
        <v>69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41961</v>
      </c>
      <c r="B221" s="22"/>
      <c r="C221" s="27">
        <f>ROUND(11.1889285714286,4)</f>
        <v>11.1889</v>
      </c>
      <c r="D221" s="27">
        <f>F221</f>
        <v>11.1906</v>
      </c>
      <c r="E221" s="27">
        <f>F221</f>
        <v>11.1906</v>
      </c>
      <c r="F221" s="27">
        <f>ROUND(11.1906,4)</f>
        <v>11.1906</v>
      </c>
      <c r="G221" s="24"/>
      <c r="H221" s="36"/>
    </row>
    <row r="222" spans="1:8" ht="12.75" customHeight="1">
      <c r="A222" s="22">
        <v>41962</v>
      </c>
      <c r="B222" s="22"/>
      <c r="C222" s="27">
        <f>ROUND(11.1889285714286,4)</f>
        <v>11.1889</v>
      </c>
      <c r="D222" s="27">
        <f>F222</f>
        <v>11.1924</v>
      </c>
      <c r="E222" s="27">
        <f>F222</f>
        <v>11.1924</v>
      </c>
      <c r="F222" s="27">
        <f>ROUND(11.1924,4)</f>
        <v>11.1924</v>
      </c>
      <c r="G222" s="24"/>
      <c r="H222" s="36"/>
    </row>
    <row r="223" spans="1:8" ht="12.75" customHeight="1">
      <c r="A223" s="22">
        <v>41968</v>
      </c>
      <c r="B223" s="22"/>
      <c r="C223" s="27">
        <f>ROUND(11.1889285714286,4)</f>
        <v>11.1889</v>
      </c>
      <c r="D223" s="27">
        <f>F223</f>
        <v>11.2031</v>
      </c>
      <c r="E223" s="27">
        <f>F223</f>
        <v>11.2031</v>
      </c>
      <c r="F223" s="27">
        <f>ROUND(11.2031,4)</f>
        <v>11.2031</v>
      </c>
      <c r="G223" s="24"/>
      <c r="H223" s="36"/>
    </row>
    <row r="224" spans="1:8" ht="12.75" customHeight="1">
      <c r="A224" s="22">
        <v>41969</v>
      </c>
      <c r="B224" s="22"/>
      <c r="C224" s="27">
        <f>ROUND(11.1889285714286,4)</f>
        <v>11.1889</v>
      </c>
      <c r="D224" s="27">
        <f>F224</f>
        <v>11.2049</v>
      </c>
      <c r="E224" s="27">
        <f>F224</f>
        <v>11.2049</v>
      </c>
      <c r="F224" s="27">
        <f>ROUND(11.2049,4)</f>
        <v>11.2049</v>
      </c>
      <c r="G224" s="24"/>
      <c r="H224" s="36"/>
    </row>
    <row r="225" spans="1:8" ht="12.75" customHeight="1">
      <c r="A225" s="22">
        <v>41970</v>
      </c>
      <c r="B225" s="22"/>
      <c r="C225" s="27">
        <f>ROUND(11.1889285714286,4)</f>
        <v>11.1889</v>
      </c>
      <c r="D225" s="27">
        <f>F225</f>
        <v>11.2068</v>
      </c>
      <c r="E225" s="27">
        <f>F225</f>
        <v>11.2068</v>
      </c>
      <c r="F225" s="27">
        <f>ROUND(11.2068,4)</f>
        <v>11.2068</v>
      </c>
      <c r="G225" s="24"/>
      <c r="H225" s="36"/>
    </row>
    <row r="226" spans="1:8" ht="12.75" customHeight="1">
      <c r="A226" s="22">
        <v>41971</v>
      </c>
      <c r="B226" s="22"/>
      <c r="C226" s="27">
        <f>ROUND(11.1889285714286,4)</f>
        <v>11.1889</v>
      </c>
      <c r="D226" s="27">
        <f>F226</f>
        <v>11.2086</v>
      </c>
      <c r="E226" s="27">
        <f>F226</f>
        <v>11.2086</v>
      </c>
      <c r="F226" s="27">
        <f>ROUND(11.2086,4)</f>
        <v>11.2086</v>
      </c>
      <c r="G226" s="24"/>
      <c r="H226" s="36"/>
    </row>
    <row r="227" spans="1:8" ht="12.75" customHeight="1">
      <c r="A227" s="22">
        <v>41975</v>
      </c>
      <c r="B227" s="22"/>
      <c r="C227" s="27">
        <f>ROUND(11.1889285714286,4)</f>
        <v>11.1889</v>
      </c>
      <c r="D227" s="27">
        <f>F227</f>
        <v>11.2159</v>
      </c>
      <c r="E227" s="27">
        <f>F227</f>
        <v>11.2159</v>
      </c>
      <c r="F227" s="27">
        <f>ROUND(11.2159,4)</f>
        <v>11.2159</v>
      </c>
      <c r="G227" s="24"/>
      <c r="H227" s="36"/>
    </row>
    <row r="228" spans="1:8" ht="12.75" customHeight="1">
      <c r="A228" s="22">
        <v>41983</v>
      </c>
      <c r="B228" s="22"/>
      <c r="C228" s="27">
        <f>ROUND(11.1889285714286,4)</f>
        <v>11.1889</v>
      </c>
      <c r="D228" s="27">
        <f>F228</f>
        <v>11.2306</v>
      </c>
      <c r="E228" s="27">
        <f>F228</f>
        <v>11.2306</v>
      </c>
      <c r="F228" s="27">
        <f>ROUND(11.2306,4)</f>
        <v>11.2306</v>
      </c>
      <c r="G228" s="24"/>
      <c r="H228" s="36"/>
    </row>
    <row r="229" spans="1:8" ht="12.75" customHeight="1">
      <c r="A229" s="22">
        <v>41984</v>
      </c>
      <c r="B229" s="22"/>
      <c r="C229" s="27">
        <f>ROUND(11.1889285714286,4)</f>
        <v>11.1889</v>
      </c>
      <c r="D229" s="27">
        <f>F229</f>
        <v>11.2324</v>
      </c>
      <c r="E229" s="27">
        <f>F229</f>
        <v>11.2324</v>
      </c>
      <c r="F229" s="27">
        <f>ROUND(11.2324,4)</f>
        <v>11.2324</v>
      </c>
      <c r="G229" s="24"/>
      <c r="H229" s="36"/>
    </row>
    <row r="230" spans="1:8" ht="12.75" customHeight="1">
      <c r="A230" s="22">
        <v>41988</v>
      </c>
      <c r="B230" s="22"/>
      <c r="C230" s="27">
        <f>ROUND(11.1889285714286,4)</f>
        <v>11.1889</v>
      </c>
      <c r="D230" s="27">
        <f>F230</f>
        <v>11.2397</v>
      </c>
      <c r="E230" s="27">
        <f>F230</f>
        <v>11.2397</v>
      </c>
      <c r="F230" s="27">
        <f>ROUND(11.2397,4)</f>
        <v>11.2397</v>
      </c>
      <c r="G230" s="24"/>
      <c r="H230" s="36"/>
    </row>
    <row r="231" spans="1:8" ht="12.75" customHeight="1">
      <c r="A231" s="22">
        <v>41992</v>
      </c>
      <c r="B231" s="22"/>
      <c r="C231" s="27">
        <f>ROUND(11.1889285714286,4)</f>
        <v>11.1889</v>
      </c>
      <c r="D231" s="27">
        <f>F231</f>
        <v>11.2474</v>
      </c>
      <c r="E231" s="27">
        <f>F231</f>
        <v>11.2474</v>
      </c>
      <c r="F231" s="27">
        <f>ROUND(11.2474,4)</f>
        <v>11.2474</v>
      </c>
      <c r="G231" s="24"/>
      <c r="H231" s="36"/>
    </row>
    <row r="232" spans="1:8" ht="12.75" customHeight="1">
      <c r="A232" s="22">
        <v>41996</v>
      </c>
      <c r="B232" s="22"/>
      <c r="C232" s="27">
        <f>ROUND(11.1889285714286,4)</f>
        <v>11.1889</v>
      </c>
      <c r="D232" s="27">
        <f>F232</f>
        <v>11.2556</v>
      </c>
      <c r="E232" s="27">
        <f>F232</f>
        <v>11.2556</v>
      </c>
      <c r="F232" s="27">
        <f>ROUND(11.2556,4)</f>
        <v>11.2556</v>
      </c>
      <c r="G232" s="24"/>
      <c r="H232" s="36"/>
    </row>
    <row r="233" spans="1:8" ht="12.75" customHeight="1">
      <c r="A233" s="22">
        <v>42032</v>
      </c>
      <c r="B233" s="22"/>
      <c r="C233" s="27">
        <f>ROUND(11.1889285714286,4)</f>
        <v>11.1889</v>
      </c>
      <c r="D233" s="27">
        <f>F233</f>
        <v>11.3275</v>
      </c>
      <c r="E233" s="27">
        <f>F233</f>
        <v>11.3275</v>
      </c>
      <c r="F233" s="27">
        <f>ROUND(11.3275,4)</f>
        <v>11.3275</v>
      </c>
      <c r="G233" s="24"/>
      <c r="H233" s="36"/>
    </row>
    <row r="234" spans="1:8" ht="12.75" customHeight="1">
      <c r="A234" s="22">
        <v>42060</v>
      </c>
      <c r="B234" s="22"/>
      <c r="C234" s="27">
        <f>ROUND(11.1889285714286,4)</f>
        <v>11.1889</v>
      </c>
      <c r="D234" s="27">
        <f>F234</f>
        <v>11.3807</v>
      </c>
      <c r="E234" s="27">
        <f>F234</f>
        <v>11.3807</v>
      </c>
      <c r="F234" s="27">
        <f>ROUND(11.3807,4)</f>
        <v>11.3807</v>
      </c>
      <c r="G234" s="24"/>
      <c r="H234" s="36"/>
    </row>
    <row r="235" spans="1:8" ht="12.75" customHeight="1">
      <c r="A235" s="22">
        <v>42061</v>
      </c>
      <c r="B235" s="22"/>
      <c r="C235" s="27">
        <f>ROUND(11.1889285714286,4)</f>
        <v>11.1889</v>
      </c>
      <c r="D235" s="27">
        <f>F235</f>
        <v>11.3827</v>
      </c>
      <c r="E235" s="27">
        <f>F235</f>
        <v>11.3827</v>
      </c>
      <c r="F235" s="27">
        <f>ROUND(11.3827,4)</f>
        <v>11.3827</v>
      </c>
      <c r="G235" s="24"/>
      <c r="H235" s="36"/>
    </row>
    <row r="236" spans="1:8" ht="12.75" customHeight="1">
      <c r="A236" s="22">
        <v>42062</v>
      </c>
      <c r="B236" s="22"/>
      <c r="C236" s="27">
        <f>ROUND(11.1889285714286,4)</f>
        <v>11.1889</v>
      </c>
      <c r="D236" s="27">
        <f>F236</f>
        <v>11.3847</v>
      </c>
      <c r="E236" s="27">
        <f>F236</f>
        <v>11.3847</v>
      </c>
      <c r="F236" s="27">
        <f>ROUND(11.3847,4)</f>
        <v>11.3847</v>
      </c>
      <c r="G236" s="24"/>
      <c r="H236" s="36"/>
    </row>
    <row r="237" spans="1:8" ht="12.75" customHeight="1">
      <c r="A237" s="22">
        <v>42090</v>
      </c>
      <c r="B237" s="22"/>
      <c r="C237" s="27">
        <f>ROUND(11.1889285714286,4)</f>
        <v>11.1889</v>
      </c>
      <c r="D237" s="27">
        <f>F237</f>
        <v>11.4398</v>
      </c>
      <c r="E237" s="27">
        <f>F237</f>
        <v>11.4398</v>
      </c>
      <c r="F237" s="27">
        <f>ROUND(11.4398,4)</f>
        <v>11.4398</v>
      </c>
      <c r="G237" s="24"/>
      <c r="H237" s="36"/>
    </row>
    <row r="238" spans="1:8" ht="12.75" customHeight="1">
      <c r="A238" s="22">
        <v>42095</v>
      </c>
      <c r="B238" s="22"/>
      <c r="C238" s="27">
        <f>ROUND(11.1889285714286,4)</f>
        <v>11.1889</v>
      </c>
      <c r="D238" s="27">
        <f>F238</f>
        <v>11.4496</v>
      </c>
      <c r="E238" s="27">
        <f>F238</f>
        <v>11.4496</v>
      </c>
      <c r="F238" s="27">
        <f>ROUND(11.4496,4)</f>
        <v>11.4496</v>
      </c>
      <c r="G238" s="24"/>
      <c r="H238" s="36"/>
    </row>
    <row r="239" spans="1:8" ht="12.75" customHeight="1">
      <c r="A239" s="22">
        <v>42122</v>
      </c>
      <c r="B239" s="22"/>
      <c r="C239" s="27">
        <f>ROUND(11.1889285714286,4)</f>
        <v>11.1889</v>
      </c>
      <c r="D239" s="27">
        <f>F239</f>
        <v>11.5027</v>
      </c>
      <c r="E239" s="27">
        <f>F239</f>
        <v>11.5027</v>
      </c>
      <c r="F239" s="27">
        <f>ROUND(11.5027,4)</f>
        <v>11.5027</v>
      </c>
      <c r="G239" s="24"/>
      <c r="H239" s="36"/>
    </row>
    <row r="240" spans="1:8" ht="12.75" customHeight="1">
      <c r="A240" s="22">
        <v>42151</v>
      </c>
      <c r="B240" s="22"/>
      <c r="C240" s="27">
        <f>ROUND(11.1889285714286,4)</f>
        <v>11.1889</v>
      </c>
      <c r="D240" s="27">
        <f>F240</f>
        <v>11.5603</v>
      </c>
      <c r="E240" s="27">
        <f>F240</f>
        <v>11.5603</v>
      </c>
      <c r="F240" s="27">
        <f>ROUND(11.5603,4)</f>
        <v>11.5603</v>
      </c>
      <c r="G240" s="24"/>
      <c r="H240" s="36"/>
    </row>
    <row r="241" spans="1:8" ht="12.75" customHeight="1">
      <c r="A241" s="22">
        <v>42181</v>
      </c>
      <c r="B241" s="22"/>
      <c r="C241" s="27">
        <f>ROUND(11.1889285714286,4)</f>
        <v>11.1889</v>
      </c>
      <c r="D241" s="27">
        <f>F241</f>
        <v>11.6211</v>
      </c>
      <c r="E241" s="27">
        <f>F241</f>
        <v>11.6211</v>
      </c>
      <c r="F241" s="27">
        <f>ROUND(11.6211,4)</f>
        <v>11.6211</v>
      </c>
      <c r="G241" s="24"/>
      <c r="H241" s="36"/>
    </row>
    <row r="242" spans="1:8" ht="12.75" customHeight="1">
      <c r="A242" s="22">
        <v>42214</v>
      </c>
      <c r="B242" s="22"/>
      <c r="C242" s="27">
        <f>ROUND(11.1889285714286,4)</f>
        <v>11.1889</v>
      </c>
      <c r="D242" s="27">
        <f>F242</f>
        <v>11.6879</v>
      </c>
      <c r="E242" s="27">
        <f>F242</f>
        <v>11.6879</v>
      </c>
      <c r="F242" s="27">
        <f>ROUND(11.6879,4)</f>
        <v>11.6879</v>
      </c>
      <c r="G242" s="24"/>
      <c r="H242" s="36"/>
    </row>
    <row r="243" spans="1:8" ht="12.75" customHeight="1">
      <c r="A243" s="22">
        <v>42243</v>
      </c>
      <c r="B243" s="22"/>
      <c r="C243" s="27">
        <f>ROUND(11.1889285714286,4)</f>
        <v>11.1889</v>
      </c>
      <c r="D243" s="27">
        <f>F243</f>
        <v>11.7474</v>
      </c>
      <c r="E243" s="27">
        <f>F243</f>
        <v>11.7474</v>
      </c>
      <c r="F243" s="27">
        <f>ROUND(11.7474,4)</f>
        <v>11.7474</v>
      </c>
      <c r="G243" s="24"/>
      <c r="H243" s="36"/>
    </row>
    <row r="244" spans="1:8" ht="12.75" customHeight="1">
      <c r="A244" s="22">
        <v>42275</v>
      </c>
      <c r="B244" s="22"/>
      <c r="C244" s="27">
        <f>ROUND(11.1889285714286,4)</f>
        <v>11.1889</v>
      </c>
      <c r="D244" s="27">
        <f>F244</f>
        <v>11.8144</v>
      </c>
      <c r="E244" s="27">
        <f>F244</f>
        <v>11.8144</v>
      </c>
      <c r="F244" s="27">
        <f>ROUND(11.8144,4)</f>
        <v>11.8144</v>
      </c>
      <c r="G244" s="24"/>
      <c r="H244" s="36"/>
    </row>
    <row r="245" spans="1:8" ht="12.75" customHeight="1">
      <c r="A245" s="22">
        <v>42305</v>
      </c>
      <c r="B245" s="22"/>
      <c r="C245" s="27">
        <f>ROUND(11.1889285714286,4)</f>
        <v>11.1889</v>
      </c>
      <c r="D245" s="27">
        <f>F245</f>
        <v>11.8773</v>
      </c>
      <c r="E245" s="27">
        <f>F245</f>
        <v>11.8773</v>
      </c>
      <c r="F245" s="27">
        <f>ROUND(11.8773,4)</f>
        <v>11.8773</v>
      </c>
      <c r="G245" s="24"/>
      <c r="H245" s="36"/>
    </row>
    <row r="246" spans="1:8" ht="12.75" customHeight="1">
      <c r="A246" s="22">
        <v>42333</v>
      </c>
      <c r="B246" s="22"/>
      <c r="C246" s="27">
        <f>ROUND(11.1889285714286,4)</f>
        <v>11.1889</v>
      </c>
      <c r="D246" s="27">
        <f>F246</f>
        <v>11.936</v>
      </c>
      <c r="E246" s="27">
        <f>F246</f>
        <v>11.936</v>
      </c>
      <c r="F246" s="27">
        <f>ROUND(11.936,4)</f>
        <v>11.936</v>
      </c>
      <c r="G246" s="24"/>
      <c r="H246" s="36"/>
    </row>
    <row r="247" spans="1:8" ht="12.75" customHeight="1">
      <c r="A247" s="22">
        <v>42359</v>
      </c>
      <c r="B247" s="22"/>
      <c r="C247" s="27">
        <f>ROUND(11.1889285714286,4)</f>
        <v>11.1889</v>
      </c>
      <c r="D247" s="27">
        <f>F247</f>
        <v>11.9905</v>
      </c>
      <c r="E247" s="27">
        <f>F247</f>
        <v>11.9905</v>
      </c>
      <c r="F247" s="27">
        <f>ROUND(11.9905,4)</f>
        <v>11.9905</v>
      </c>
      <c r="G247" s="24"/>
      <c r="H247" s="36"/>
    </row>
    <row r="248" spans="1:8" ht="12.75" customHeight="1">
      <c r="A248" s="22" t="s">
        <v>70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41985</v>
      </c>
      <c r="B249" s="22"/>
      <c r="C249" s="27">
        <f>ROUND(1.24656666666667,4)</f>
        <v>1.2466</v>
      </c>
      <c r="D249" s="27">
        <f>F249</f>
        <v>1.2467</v>
      </c>
      <c r="E249" s="27">
        <f>F249</f>
        <v>1.2467</v>
      </c>
      <c r="F249" s="27">
        <f>ROUND(1.2467,4)</f>
        <v>1.2467</v>
      </c>
      <c r="G249" s="24"/>
      <c r="H249" s="36"/>
    </row>
    <row r="250" spans="1:8" ht="12.75" customHeight="1">
      <c r="A250" s="22">
        <v>42079</v>
      </c>
      <c r="B250" s="22"/>
      <c r="C250" s="27">
        <f>ROUND(1.24656666666667,4)</f>
        <v>1.2466</v>
      </c>
      <c r="D250" s="27">
        <f>F250</f>
        <v>1.2476</v>
      </c>
      <c r="E250" s="27">
        <f>F250</f>
        <v>1.2476</v>
      </c>
      <c r="F250" s="27">
        <f>ROUND(1.2476,4)</f>
        <v>1.2476</v>
      </c>
      <c r="G250" s="24"/>
      <c r="H250" s="36"/>
    </row>
    <row r="251" spans="1:8" ht="12.75" customHeight="1">
      <c r="A251" s="22">
        <v>42167</v>
      </c>
      <c r="B251" s="22"/>
      <c r="C251" s="27">
        <f>ROUND(1.24656666666667,4)</f>
        <v>1.2466</v>
      </c>
      <c r="D251" s="27">
        <f>F251</f>
        <v>1.2486</v>
      </c>
      <c r="E251" s="27">
        <f>F251</f>
        <v>1.2486</v>
      </c>
      <c r="F251" s="27">
        <f>ROUND(1.2486,4)</f>
        <v>1.2486</v>
      </c>
      <c r="G251" s="24"/>
      <c r="H251" s="36"/>
    </row>
    <row r="252" spans="1:8" ht="12.75" customHeight="1">
      <c r="A252" s="22" t="s">
        <v>71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41985</v>
      </c>
      <c r="B253" s="22"/>
      <c r="C253" s="27">
        <f>ROUND(9.78198296428572,4)</f>
        <v>9.782</v>
      </c>
      <c r="D253" s="27">
        <f>F253</f>
        <v>9.8081</v>
      </c>
      <c r="E253" s="27">
        <f>F253</f>
        <v>9.8081</v>
      </c>
      <c r="F253" s="27">
        <f>ROUND(9.8081,4)</f>
        <v>9.8081</v>
      </c>
      <c r="G253" s="24"/>
      <c r="H253" s="36"/>
    </row>
    <row r="254" spans="1:8" ht="12.75" customHeight="1">
      <c r="A254" s="22">
        <v>42079</v>
      </c>
      <c r="B254" s="22"/>
      <c r="C254" s="27">
        <f>ROUND(9.78198296428572,4)</f>
        <v>9.782</v>
      </c>
      <c r="D254" s="27">
        <f>F254</f>
        <v>9.8955</v>
      </c>
      <c r="E254" s="27">
        <f>F254</f>
        <v>9.8955</v>
      </c>
      <c r="F254" s="27">
        <f>ROUND(9.8955,4)</f>
        <v>9.8955</v>
      </c>
      <c r="G254" s="24"/>
      <c r="H254" s="36"/>
    </row>
    <row r="255" spans="1:8" ht="12.75" customHeight="1">
      <c r="A255" s="22">
        <v>42167</v>
      </c>
      <c r="B255" s="22"/>
      <c r="C255" s="27">
        <f>ROUND(9.78198296428572,4)</f>
        <v>9.782</v>
      </c>
      <c r="D255" s="27">
        <f>F255</f>
        <v>9.9824</v>
      </c>
      <c r="E255" s="27">
        <f>F255</f>
        <v>9.9824</v>
      </c>
      <c r="F255" s="27">
        <f>ROUND(9.9824,4)</f>
        <v>9.9824</v>
      </c>
      <c r="G255" s="24"/>
      <c r="H255" s="36"/>
    </row>
    <row r="256" spans="1:8" ht="12.75" customHeight="1">
      <c r="A256" s="22">
        <v>42261</v>
      </c>
      <c r="B256" s="22"/>
      <c r="C256" s="27">
        <f>ROUND(9.78198296428572,4)</f>
        <v>9.782</v>
      </c>
      <c r="D256" s="27">
        <f>F256</f>
        <v>10.0806</v>
      </c>
      <c r="E256" s="27">
        <f>F256</f>
        <v>10.0806</v>
      </c>
      <c r="F256" s="27">
        <f>ROUND(10.0806,4)</f>
        <v>10.0806</v>
      </c>
      <c r="G256" s="24"/>
      <c r="H256" s="36"/>
    </row>
    <row r="257" spans="1:8" ht="12.75" customHeight="1">
      <c r="A257" s="22">
        <v>42349</v>
      </c>
      <c r="B257" s="22"/>
      <c r="C257" s="27">
        <f>ROUND(9.78198296428572,4)</f>
        <v>9.782</v>
      </c>
      <c r="D257" s="27">
        <f>F257</f>
        <v>10.1797</v>
      </c>
      <c r="E257" s="27">
        <f>F257</f>
        <v>10.1797</v>
      </c>
      <c r="F257" s="27">
        <f>ROUND(10.1797,4)</f>
        <v>10.1797</v>
      </c>
      <c r="G257" s="24"/>
      <c r="H257" s="36"/>
    </row>
    <row r="258" spans="1:8" ht="12.75" customHeight="1">
      <c r="A258" s="22">
        <v>42443</v>
      </c>
      <c r="B258" s="22"/>
      <c r="C258" s="27">
        <f>ROUND(9.78198296428572,4)</f>
        <v>9.782</v>
      </c>
      <c r="D258" s="27">
        <f>F258</f>
        <v>10.2894</v>
      </c>
      <c r="E258" s="27">
        <f>F258</f>
        <v>10.2894</v>
      </c>
      <c r="F258" s="27">
        <f>ROUND(10.2894,4)</f>
        <v>10.2894</v>
      </c>
      <c r="G258" s="24"/>
      <c r="H258" s="36"/>
    </row>
    <row r="259" spans="1:8" ht="12.75" customHeight="1">
      <c r="A259" s="22">
        <v>42534</v>
      </c>
      <c r="B259" s="22"/>
      <c r="C259" s="27">
        <f>ROUND(9.78198296428572,4)</f>
        <v>9.782</v>
      </c>
      <c r="D259" s="27">
        <f>F259</f>
        <v>10.3991</v>
      </c>
      <c r="E259" s="27">
        <f>F259</f>
        <v>10.3991</v>
      </c>
      <c r="F259" s="27">
        <f>ROUND(10.3991,4)</f>
        <v>10.3991</v>
      </c>
      <c r="G259" s="24"/>
      <c r="H259" s="36"/>
    </row>
    <row r="260" spans="1:8" ht="12.75" customHeight="1">
      <c r="A260" s="22" t="s">
        <v>72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41985</v>
      </c>
      <c r="B261" s="22"/>
      <c r="C261" s="27">
        <f>ROUND(9.86982628803297,4)</f>
        <v>9.8698</v>
      </c>
      <c r="D261" s="27">
        <f>F261</f>
        <v>9.9056</v>
      </c>
      <c r="E261" s="27">
        <f>F261</f>
        <v>9.9056</v>
      </c>
      <c r="F261" s="27">
        <f>ROUND(9.9056,4)</f>
        <v>9.9056</v>
      </c>
      <c r="G261" s="24"/>
      <c r="H261" s="36"/>
    </row>
    <row r="262" spans="1:8" ht="12.75" customHeight="1">
      <c r="A262" s="22">
        <v>42079</v>
      </c>
      <c r="B262" s="22"/>
      <c r="C262" s="27">
        <f>ROUND(9.86982628803297,4)</f>
        <v>9.8698</v>
      </c>
      <c r="D262" s="27">
        <f>F262</f>
        <v>10.0425</v>
      </c>
      <c r="E262" s="27">
        <f>F262</f>
        <v>10.0425</v>
      </c>
      <c r="F262" s="27">
        <f>ROUND(10.0425,4)</f>
        <v>10.0425</v>
      </c>
      <c r="G262" s="24"/>
      <c r="H262" s="36"/>
    </row>
    <row r="263" spans="1:8" ht="12.75" customHeight="1">
      <c r="A263" s="22">
        <v>42167</v>
      </c>
      <c r="B263" s="22"/>
      <c r="C263" s="27">
        <f>ROUND(9.86982628803297,4)</f>
        <v>9.8698</v>
      </c>
      <c r="D263" s="27">
        <f>F263</f>
        <v>10.1741</v>
      </c>
      <c r="E263" s="27">
        <f>F263</f>
        <v>10.1741</v>
      </c>
      <c r="F263" s="27">
        <f>ROUND(10.1741,4)</f>
        <v>10.1741</v>
      </c>
      <c r="G263" s="24"/>
      <c r="H263" s="36"/>
    </row>
    <row r="264" spans="1:8" ht="12.75" customHeight="1">
      <c r="A264" s="22">
        <v>42261</v>
      </c>
      <c r="B264" s="22"/>
      <c r="C264" s="27">
        <f>ROUND(9.86982628803297,4)</f>
        <v>9.8698</v>
      </c>
      <c r="D264" s="27">
        <f>F264</f>
        <v>10.3202</v>
      </c>
      <c r="E264" s="27">
        <f>F264</f>
        <v>10.3202</v>
      </c>
      <c r="F264" s="27">
        <f>ROUND(10.3202,4)</f>
        <v>10.3202</v>
      </c>
      <c r="G264" s="24"/>
      <c r="H264" s="36"/>
    </row>
    <row r="265" spans="1:8" ht="12.75" customHeight="1">
      <c r="A265" s="22" t="s">
        <v>73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41985</v>
      </c>
      <c r="B266" s="22"/>
      <c r="C266" s="27">
        <f>ROUND(1.83280854882127,4)</f>
        <v>1.8328</v>
      </c>
      <c r="D266" s="27">
        <f>F266</f>
        <v>1.8287</v>
      </c>
      <c r="E266" s="27">
        <f>F266</f>
        <v>1.8287</v>
      </c>
      <c r="F266" s="27">
        <f>ROUND(1.8287,4)</f>
        <v>1.8287</v>
      </c>
      <c r="G266" s="24"/>
      <c r="H266" s="36"/>
    </row>
    <row r="267" spans="1:8" ht="12.75" customHeight="1">
      <c r="A267" s="22">
        <v>42079</v>
      </c>
      <c r="B267" s="22"/>
      <c r="C267" s="27">
        <f>ROUND(1.83280854882127,4)</f>
        <v>1.8328</v>
      </c>
      <c r="D267" s="27">
        <f>F267</f>
        <v>1.844</v>
      </c>
      <c r="E267" s="27">
        <f>F267</f>
        <v>1.844</v>
      </c>
      <c r="F267" s="27">
        <f>ROUND(1.844,4)</f>
        <v>1.844</v>
      </c>
      <c r="G267" s="24"/>
      <c r="H267" s="36"/>
    </row>
    <row r="268" spans="1:8" ht="12.75" customHeight="1">
      <c r="A268" s="22">
        <v>42167</v>
      </c>
      <c r="B268" s="22"/>
      <c r="C268" s="27">
        <f>ROUND(1.83280854882127,4)</f>
        <v>1.8328</v>
      </c>
      <c r="D268" s="27">
        <f>F268</f>
        <v>1.8604</v>
      </c>
      <c r="E268" s="27">
        <f>F268</f>
        <v>1.8604</v>
      </c>
      <c r="F268" s="27">
        <f>ROUND(1.8604,4)</f>
        <v>1.8604</v>
      </c>
      <c r="G268" s="24"/>
      <c r="H268" s="36"/>
    </row>
    <row r="269" spans="1:8" ht="12.75" customHeight="1">
      <c r="A269" s="22">
        <v>42261</v>
      </c>
      <c r="B269" s="22"/>
      <c r="C269" s="27">
        <f>ROUND(1.83280854882127,4)</f>
        <v>1.8328</v>
      </c>
      <c r="D269" s="27">
        <f>F269</f>
        <v>1.8803</v>
      </c>
      <c r="E269" s="27">
        <f>F269</f>
        <v>1.8803</v>
      </c>
      <c r="F269" s="27">
        <f>ROUND(1.8803,4)</f>
        <v>1.8803</v>
      </c>
      <c r="G269" s="24"/>
      <c r="H269" s="36"/>
    </row>
    <row r="270" spans="1:8" ht="12.75" customHeight="1">
      <c r="A270" s="22" t="s">
        <v>74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41985</v>
      </c>
      <c r="B271" s="22"/>
      <c r="C271" s="27">
        <f>ROUND(13.9477453928571,4)</f>
        <v>13.9477</v>
      </c>
      <c r="D271" s="27">
        <f>F271</f>
        <v>14.006</v>
      </c>
      <c r="E271" s="27">
        <f>F271</f>
        <v>14.006</v>
      </c>
      <c r="F271" s="27">
        <f>ROUND(14.006,4)</f>
        <v>14.006</v>
      </c>
      <c r="G271" s="24"/>
      <c r="H271" s="36"/>
    </row>
    <row r="272" spans="1:8" ht="12.75" customHeight="1">
      <c r="A272" s="22">
        <v>42079</v>
      </c>
      <c r="B272" s="22"/>
      <c r="C272" s="27">
        <f>ROUND(13.9477453928571,4)</f>
        <v>13.9477</v>
      </c>
      <c r="D272" s="27">
        <f>F272</f>
        <v>14.2455</v>
      </c>
      <c r="E272" s="27">
        <f>F272</f>
        <v>14.2455</v>
      </c>
      <c r="F272" s="27">
        <f>ROUND(14.2455,4)</f>
        <v>14.2455</v>
      </c>
      <c r="G272" s="24"/>
      <c r="H272" s="36"/>
    </row>
    <row r="273" spans="1:8" ht="12.75" customHeight="1">
      <c r="A273" s="22">
        <v>42167</v>
      </c>
      <c r="B273" s="22"/>
      <c r="C273" s="27">
        <f>ROUND(13.9477453928571,4)</f>
        <v>13.9477</v>
      </c>
      <c r="D273" s="27">
        <f>F273</f>
        <v>14.4744</v>
      </c>
      <c r="E273" s="27">
        <f>F273</f>
        <v>14.4744</v>
      </c>
      <c r="F273" s="27">
        <f>ROUND(14.4744,4)</f>
        <v>14.4744</v>
      </c>
      <c r="G273" s="24"/>
      <c r="H273" s="36"/>
    </row>
    <row r="274" spans="1:8" ht="12.75" customHeight="1">
      <c r="A274" s="22">
        <v>42261</v>
      </c>
      <c r="B274" s="22"/>
      <c r="C274" s="27">
        <f>ROUND(13.9477453928571,4)</f>
        <v>13.9477</v>
      </c>
      <c r="D274" s="27">
        <f>F274</f>
        <v>14.7325</v>
      </c>
      <c r="E274" s="27">
        <f>F274</f>
        <v>14.7325</v>
      </c>
      <c r="F274" s="27">
        <f>ROUND(14.7325,4)</f>
        <v>14.7325</v>
      </c>
      <c r="G274" s="24"/>
      <c r="H274" s="36"/>
    </row>
    <row r="275" spans="1:8" ht="12.75" customHeight="1">
      <c r="A275" s="22">
        <v>42349</v>
      </c>
      <c r="B275" s="22"/>
      <c r="C275" s="27">
        <f>ROUND(13.9477453928571,4)</f>
        <v>13.9477</v>
      </c>
      <c r="D275" s="27">
        <f>F275</f>
        <v>14.9848</v>
      </c>
      <c r="E275" s="27">
        <f>F275</f>
        <v>14.9848</v>
      </c>
      <c r="F275" s="27">
        <f>ROUND(14.9848,4)</f>
        <v>14.9848</v>
      </c>
      <c r="G275" s="24"/>
      <c r="H275" s="36"/>
    </row>
    <row r="276" spans="1:8" ht="12.75" customHeight="1">
      <c r="A276" s="22">
        <v>42443</v>
      </c>
      <c r="B276" s="22"/>
      <c r="C276" s="27">
        <f>ROUND(13.9477453928571,4)</f>
        <v>13.9477</v>
      </c>
      <c r="D276" s="27">
        <f>F276</f>
        <v>15.2606</v>
      </c>
      <c r="E276" s="27">
        <f>F276</f>
        <v>15.2606</v>
      </c>
      <c r="F276" s="27">
        <f>ROUND(15.2606,4)</f>
        <v>15.2606</v>
      </c>
      <c r="G276" s="24"/>
      <c r="H276" s="36"/>
    </row>
    <row r="277" spans="1:8" ht="12.75" customHeight="1">
      <c r="A277" s="22">
        <v>42534</v>
      </c>
      <c r="B277" s="22"/>
      <c r="C277" s="27">
        <f>ROUND(13.9477453928571,4)</f>
        <v>13.9477</v>
      </c>
      <c r="D277" s="27">
        <f>F277</f>
        <v>15.5595</v>
      </c>
      <c r="E277" s="27">
        <f>F277</f>
        <v>15.5595</v>
      </c>
      <c r="F277" s="27">
        <f>ROUND(15.5595,4)</f>
        <v>15.5595</v>
      </c>
      <c r="G277" s="24"/>
      <c r="H277" s="36"/>
    </row>
    <row r="278" spans="1:8" ht="12.75" customHeight="1">
      <c r="A278" s="22" t="s">
        <v>75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41985</v>
      </c>
      <c r="B279" s="22"/>
      <c r="C279" s="27">
        <f>ROUND(11.6055684798554,4)</f>
        <v>11.6056</v>
      </c>
      <c r="D279" s="27">
        <f>F279</f>
        <v>11.6542</v>
      </c>
      <c r="E279" s="27">
        <f>F279</f>
        <v>11.6542</v>
      </c>
      <c r="F279" s="27">
        <f>ROUND(11.6542,4)</f>
        <v>11.6542</v>
      </c>
      <c r="G279" s="24"/>
      <c r="H279" s="36"/>
    </row>
    <row r="280" spans="1:8" ht="12.75" customHeight="1">
      <c r="A280" s="22">
        <v>42079</v>
      </c>
      <c r="B280" s="22"/>
      <c r="C280" s="27">
        <f>ROUND(11.6055684798554,4)</f>
        <v>11.6056</v>
      </c>
      <c r="D280" s="27">
        <f>F280</f>
        <v>11.8617</v>
      </c>
      <c r="E280" s="27">
        <f>F280</f>
        <v>11.8617</v>
      </c>
      <c r="F280" s="27">
        <f>ROUND(11.8617,4)</f>
        <v>11.8617</v>
      </c>
      <c r="G280" s="24"/>
      <c r="H280" s="36"/>
    </row>
    <row r="281" spans="1:8" ht="12.75" customHeight="1">
      <c r="A281" s="22">
        <v>42167</v>
      </c>
      <c r="B281" s="22"/>
      <c r="C281" s="27">
        <f>ROUND(11.6055684798554,4)</f>
        <v>11.6056</v>
      </c>
      <c r="D281" s="27">
        <f>F281</f>
        <v>12.0615</v>
      </c>
      <c r="E281" s="27">
        <f>F281</f>
        <v>12.0615</v>
      </c>
      <c r="F281" s="27">
        <f>ROUND(12.0615,4)</f>
        <v>12.0615</v>
      </c>
      <c r="G281" s="24"/>
      <c r="H281" s="36"/>
    </row>
    <row r="282" spans="1:8" ht="12.75" customHeight="1">
      <c r="A282" s="22">
        <v>42261</v>
      </c>
      <c r="B282" s="22"/>
      <c r="C282" s="27">
        <f>ROUND(11.6055684798554,4)</f>
        <v>11.6056</v>
      </c>
      <c r="D282" s="27">
        <f>F282</f>
        <v>12.2851</v>
      </c>
      <c r="E282" s="27">
        <f>F282</f>
        <v>12.2851</v>
      </c>
      <c r="F282" s="27">
        <f>ROUND(12.2851,4)</f>
        <v>12.2851</v>
      </c>
      <c r="G282" s="24"/>
      <c r="H282" s="36"/>
    </row>
    <row r="283" spans="1:8" ht="12.75" customHeight="1">
      <c r="A283" s="22">
        <v>42349</v>
      </c>
      <c r="B283" s="22"/>
      <c r="C283" s="27">
        <f>ROUND(11.6055684798554,4)</f>
        <v>11.6056</v>
      </c>
      <c r="D283" s="27">
        <f>F283</f>
        <v>12.5025</v>
      </c>
      <c r="E283" s="27">
        <f>F283</f>
        <v>12.5025</v>
      </c>
      <c r="F283" s="27">
        <f>ROUND(12.5025,4)</f>
        <v>12.5025</v>
      </c>
      <c r="G283" s="24"/>
      <c r="H283" s="36"/>
    </row>
    <row r="284" spans="1:8" ht="12.75" customHeight="1">
      <c r="A284" s="22" t="s">
        <v>76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41985</v>
      </c>
      <c r="B285" s="22"/>
      <c r="C285" s="27">
        <f>ROUND(17.61962540625,4)</f>
        <v>17.6196</v>
      </c>
      <c r="D285" s="27">
        <f>F285</f>
        <v>17.6883</v>
      </c>
      <c r="E285" s="27">
        <f>F285</f>
        <v>17.6883</v>
      </c>
      <c r="F285" s="27">
        <f>ROUND(17.6883,4)</f>
        <v>17.6883</v>
      </c>
      <c r="G285" s="24"/>
      <c r="H285" s="36"/>
    </row>
    <row r="286" spans="1:8" ht="12.75" customHeight="1">
      <c r="A286" s="22">
        <v>42079</v>
      </c>
      <c r="B286" s="22"/>
      <c r="C286" s="27">
        <f>ROUND(17.61962540625,4)</f>
        <v>17.6196</v>
      </c>
      <c r="D286" s="27">
        <f>F286</f>
        <v>17.963</v>
      </c>
      <c r="E286" s="27">
        <f>F286</f>
        <v>17.963</v>
      </c>
      <c r="F286" s="27">
        <f>ROUND(17.963,4)</f>
        <v>17.963</v>
      </c>
      <c r="G286" s="24"/>
      <c r="H286" s="36"/>
    </row>
    <row r="287" spans="1:8" ht="12.75" customHeight="1">
      <c r="A287" s="22">
        <v>42167</v>
      </c>
      <c r="B287" s="22"/>
      <c r="C287" s="27">
        <f>ROUND(17.61962540625,4)</f>
        <v>17.6196</v>
      </c>
      <c r="D287" s="27">
        <f>F287</f>
        <v>18.2229</v>
      </c>
      <c r="E287" s="27">
        <f>F287</f>
        <v>18.2229</v>
      </c>
      <c r="F287" s="27">
        <f>ROUND(18.2229,4)</f>
        <v>18.2229</v>
      </c>
      <c r="G287" s="24"/>
      <c r="H287" s="36"/>
    </row>
    <row r="288" spans="1:8" ht="12.75" customHeight="1">
      <c r="A288" s="22">
        <v>42261</v>
      </c>
      <c r="B288" s="22"/>
      <c r="C288" s="27">
        <f>ROUND(17.61962540625,4)</f>
        <v>17.6196</v>
      </c>
      <c r="D288" s="27">
        <f>F288</f>
        <v>18.5101</v>
      </c>
      <c r="E288" s="27">
        <f>F288</f>
        <v>18.5101</v>
      </c>
      <c r="F288" s="27">
        <f>ROUND(18.5101,4)</f>
        <v>18.5101</v>
      </c>
      <c r="G288" s="24"/>
      <c r="H288" s="36"/>
    </row>
    <row r="289" spans="1:8" ht="12.75" customHeight="1">
      <c r="A289" s="22">
        <v>42349</v>
      </c>
      <c r="B289" s="22"/>
      <c r="C289" s="27">
        <f>ROUND(17.61962540625,4)</f>
        <v>17.6196</v>
      </c>
      <c r="D289" s="27">
        <f>F289</f>
        <v>18.7891</v>
      </c>
      <c r="E289" s="27">
        <f>F289</f>
        <v>18.7891</v>
      </c>
      <c r="F289" s="27">
        <f>ROUND(18.7891,4)</f>
        <v>18.7891</v>
      </c>
      <c r="G289" s="24"/>
      <c r="H289" s="36"/>
    </row>
    <row r="290" spans="1:8" ht="12.75" customHeight="1">
      <c r="A290" s="22">
        <v>42443</v>
      </c>
      <c r="B290" s="22"/>
      <c r="C290" s="27">
        <f>ROUND(17.61962540625,4)</f>
        <v>17.6196</v>
      </c>
      <c r="D290" s="27">
        <f>F290</f>
        <v>19.0908</v>
      </c>
      <c r="E290" s="27">
        <f>F290</f>
        <v>19.0908</v>
      </c>
      <c r="F290" s="27">
        <f>ROUND(19.0908,4)</f>
        <v>19.0908</v>
      </c>
      <c r="G290" s="24"/>
      <c r="H290" s="36"/>
    </row>
    <row r="291" spans="1:8" ht="12.75" customHeight="1">
      <c r="A291" s="22" t="s">
        <v>77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41985</v>
      </c>
      <c r="B292" s="22"/>
      <c r="C292" s="28">
        <f>ROUND(0.0967551652786214,6)</f>
        <v>0.096755</v>
      </c>
      <c r="D292" s="28">
        <f>F292</f>
        <v>0.097158</v>
      </c>
      <c r="E292" s="28">
        <f>F292</f>
        <v>0.097158</v>
      </c>
      <c r="F292" s="28">
        <f>ROUND(0.097158,6)</f>
        <v>0.097158</v>
      </c>
      <c r="G292" s="24"/>
      <c r="H292" s="36"/>
    </row>
    <row r="293" spans="1:8" ht="12.75" customHeight="1">
      <c r="A293" s="22">
        <v>42079</v>
      </c>
      <c r="B293" s="22"/>
      <c r="C293" s="28">
        <f>ROUND(0.0967551652786214,6)</f>
        <v>0.096755</v>
      </c>
      <c r="D293" s="28">
        <f>F293</f>
        <v>0.09887</v>
      </c>
      <c r="E293" s="28">
        <f>F293</f>
        <v>0.09887</v>
      </c>
      <c r="F293" s="28">
        <f>ROUND(0.09887,6)</f>
        <v>0.09887</v>
      </c>
      <c r="G293" s="24"/>
      <c r="H293" s="36"/>
    </row>
    <row r="294" spans="1:8" ht="12.75" customHeight="1">
      <c r="A294" s="22">
        <v>42167</v>
      </c>
      <c r="B294" s="22"/>
      <c r="C294" s="28">
        <f>ROUND(0.0967551652786214,6)</f>
        <v>0.096755</v>
      </c>
      <c r="D294" s="28">
        <f>F294</f>
        <v>0.100494</v>
      </c>
      <c r="E294" s="28">
        <f>F294</f>
        <v>0.100494</v>
      </c>
      <c r="F294" s="28">
        <f>ROUND(0.100494,6)</f>
        <v>0.100494</v>
      </c>
      <c r="G294" s="24"/>
      <c r="H294" s="36"/>
    </row>
    <row r="295" spans="1:8" ht="12.75" customHeight="1">
      <c r="A295" s="22">
        <v>42261</v>
      </c>
      <c r="B295" s="22"/>
      <c r="C295" s="28">
        <f>ROUND(0.0967551652786214,6)</f>
        <v>0.096755</v>
      </c>
      <c r="D295" s="28">
        <f>F295</f>
        <v>0.102326</v>
      </c>
      <c r="E295" s="28">
        <f>F295</f>
        <v>0.102326</v>
      </c>
      <c r="F295" s="28">
        <f>ROUND(0.102326,6)</f>
        <v>0.102326</v>
      </c>
      <c r="G295" s="24"/>
      <c r="H295" s="36"/>
    </row>
    <row r="296" spans="1:8" ht="12.75" customHeight="1">
      <c r="A296" s="22">
        <v>42349</v>
      </c>
      <c r="B296" s="22"/>
      <c r="C296" s="28">
        <f>ROUND(0.0967551652786214,6)</f>
        <v>0.096755</v>
      </c>
      <c r="D296" s="28">
        <f>F296</f>
        <v>0.104151</v>
      </c>
      <c r="E296" s="28">
        <f>F296</f>
        <v>0.104151</v>
      </c>
      <c r="F296" s="28">
        <f>ROUND(0.104151,6)</f>
        <v>0.104151</v>
      </c>
      <c r="G296" s="24"/>
      <c r="H296" s="36"/>
    </row>
    <row r="297" spans="1:8" ht="12.75" customHeight="1">
      <c r="A297" s="22" t="s">
        <v>78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41985</v>
      </c>
      <c r="B298" s="22"/>
      <c r="C298" s="27">
        <f>ROUND(0.124183446963691,4)</f>
        <v>0.1242</v>
      </c>
      <c r="D298" s="27">
        <f>F298</f>
        <v>0.1241</v>
      </c>
      <c r="E298" s="27">
        <f>F298</f>
        <v>0.1241</v>
      </c>
      <c r="F298" s="27">
        <f>ROUND(0.1241,4)</f>
        <v>0.1241</v>
      </c>
      <c r="G298" s="24"/>
      <c r="H298" s="36"/>
    </row>
    <row r="299" spans="1:8" ht="12.75" customHeight="1">
      <c r="A299" s="22" t="s">
        <v>79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41985</v>
      </c>
      <c r="B300" s="22"/>
      <c r="C300" s="27">
        <f>ROUND(0.0647226526185311,4)</f>
        <v>0.0647</v>
      </c>
      <c r="D300" s="27">
        <f>F300</f>
        <v>0.0645</v>
      </c>
      <c r="E300" s="27">
        <f>F300</f>
        <v>0.0645</v>
      </c>
      <c r="F300" s="27">
        <f>ROUND(0.0645,4)</f>
        <v>0.0645</v>
      </c>
      <c r="G300" s="24"/>
      <c r="H300" s="36"/>
    </row>
    <row r="301" spans="1:8" ht="12.75" customHeight="1">
      <c r="A301" s="22">
        <v>42079</v>
      </c>
      <c r="B301" s="22"/>
      <c r="C301" s="27">
        <f>ROUND(0.0647226526185311,4)</f>
        <v>0.0647</v>
      </c>
      <c r="D301" s="27">
        <f>F301</f>
        <v>0.0634</v>
      </c>
      <c r="E301" s="27">
        <f>F301</f>
        <v>0.0634</v>
      </c>
      <c r="F301" s="27">
        <f>ROUND(0.0634,4)</f>
        <v>0.0634</v>
      </c>
      <c r="G301" s="24"/>
      <c r="H301" s="36"/>
    </row>
    <row r="302" spans="1:8" ht="12.75" customHeight="1">
      <c r="A302" s="22">
        <v>42167</v>
      </c>
      <c r="B302" s="22"/>
      <c r="C302" s="27">
        <f>ROUND(0.0647226526185311,4)</f>
        <v>0.0647</v>
      </c>
      <c r="D302" s="27">
        <f>F302</f>
        <v>0.0619</v>
      </c>
      <c r="E302" s="27">
        <f>F302</f>
        <v>0.0619</v>
      </c>
      <c r="F302" s="27">
        <f>ROUND(0.0619,4)</f>
        <v>0.0619</v>
      </c>
      <c r="G302" s="24"/>
      <c r="H302" s="36"/>
    </row>
    <row r="303" spans="1:8" ht="12.75" customHeight="1">
      <c r="A303" s="22">
        <v>42261</v>
      </c>
      <c r="B303" s="22"/>
      <c r="C303" s="27">
        <f>ROUND(0.0647226526185311,4)</f>
        <v>0.0647</v>
      </c>
      <c r="D303" s="27">
        <f>F303</f>
        <v>0.0602</v>
      </c>
      <c r="E303" s="27">
        <f>F303</f>
        <v>0.0602</v>
      </c>
      <c r="F303" s="27">
        <f>ROUND(0.0602,4)</f>
        <v>0.0602</v>
      </c>
      <c r="G303" s="24"/>
      <c r="H303" s="36"/>
    </row>
    <row r="304" spans="1:8" ht="12.75" customHeight="1">
      <c r="A304" s="22">
        <v>42349</v>
      </c>
      <c r="B304" s="22"/>
      <c r="C304" s="27">
        <f>ROUND(0.0647226526185311,4)</f>
        <v>0.0647</v>
      </c>
      <c r="D304" s="27">
        <f>F304</f>
        <v>0.0611</v>
      </c>
      <c r="E304" s="27">
        <f>F304</f>
        <v>0.0611</v>
      </c>
      <c r="F304" s="27">
        <f>ROUND(0.0611,4)</f>
        <v>0.0611</v>
      </c>
      <c r="G304" s="24"/>
      <c r="H304" s="36"/>
    </row>
    <row r="305" spans="1:8" ht="12.75" customHeight="1">
      <c r="A305" s="22" t="s">
        <v>80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41985</v>
      </c>
      <c r="B306" s="22"/>
      <c r="C306" s="27">
        <f>ROUND(8.84093191071429,4)</f>
        <v>8.8409</v>
      </c>
      <c r="D306" s="27">
        <f>F306</f>
        <v>8.8645</v>
      </c>
      <c r="E306" s="27">
        <f>F306</f>
        <v>8.8645</v>
      </c>
      <c r="F306" s="27">
        <f>ROUND(8.8645,4)</f>
        <v>8.8645</v>
      </c>
      <c r="G306" s="24"/>
      <c r="H306" s="36"/>
    </row>
    <row r="307" spans="1:8" ht="12.75" customHeight="1">
      <c r="A307" s="22" t="s">
        <v>81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41985</v>
      </c>
      <c r="B308" s="22"/>
      <c r="C308" s="27">
        <f>ROUND(4.99282845668388,4)</f>
        <v>4.9928</v>
      </c>
      <c r="D308" s="27">
        <f>F308</f>
        <v>4.9843</v>
      </c>
      <c r="E308" s="27">
        <f>F308</f>
        <v>4.9843</v>
      </c>
      <c r="F308" s="27">
        <f>ROUND(4.9843,4)</f>
        <v>4.9843</v>
      </c>
      <c r="G308" s="24"/>
      <c r="H308" s="36"/>
    </row>
    <row r="309" spans="1:8" ht="12.75" customHeight="1">
      <c r="A309" s="22">
        <v>42079</v>
      </c>
      <c r="B309" s="22"/>
      <c r="C309" s="27">
        <f>ROUND(4.99282845668388,4)</f>
        <v>4.9928</v>
      </c>
      <c r="D309" s="27">
        <f>F309</f>
        <v>4.9608</v>
      </c>
      <c r="E309" s="27">
        <f>F309</f>
        <v>4.9608</v>
      </c>
      <c r="F309" s="27">
        <f>ROUND(4.9608,4)</f>
        <v>4.9608</v>
      </c>
      <c r="G309" s="24"/>
      <c r="H309" s="36"/>
    </row>
    <row r="310" spans="1:8" ht="12.75" customHeight="1">
      <c r="A310" s="22">
        <v>42167</v>
      </c>
      <c r="B310" s="22"/>
      <c r="C310" s="27">
        <f>ROUND(4.99282845668388,4)</f>
        <v>4.9928</v>
      </c>
      <c r="D310" s="27">
        <f>F310</f>
        <v>4.9437</v>
      </c>
      <c r="E310" s="27">
        <f>F310</f>
        <v>4.9437</v>
      </c>
      <c r="F310" s="27">
        <f>ROUND(4.9437,4)</f>
        <v>4.9437</v>
      </c>
      <c r="G310" s="24"/>
      <c r="H310" s="36"/>
    </row>
    <row r="311" spans="1:8" ht="12.75" customHeight="1">
      <c r="A311" s="22" t="s">
        <v>82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41985</v>
      </c>
      <c r="B312" s="22"/>
      <c r="C312" s="27">
        <f>ROUND(11.1889285714286,4)</f>
        <v>11.1889</v>
      </c>
      <c r="D312" s="27">
        <f>F312</f>
        <v>11.2342</v>
      </c>
      <c r="E312" s="27">
        <f>F312</f>
        <v>11.2342</v>
      </c>
      <c r="F312" s="27">
        <f>ROUND(11.2342,4)</f>
        <v>11.2342</v>
      </c>
      <c r="G312" s="24"/>
      <c r="H312" s="36"/>
    </row>
    <row r="313" spans="1:8" ht="12.75" customHeight="1">
      <c r="A313" s="22">
        <v>42079</v>
      </c>
      <c r="B313" s="22"/>
      <c r="C313" s="27">
        <f>ROUND(11.1889285714286,4)</f>
        <v>11.1889</v>
      </c>
      <c r="D313" s="27">
        <f>F313</f>
        <v>11.4181</v>
      </c>
      <c r="E313" s="27">
        <f>F313</f>
        <v>11.4181</v>
      </c>
      <c r="F313" s="27">
        <f>ROUND(11.4181,4)</f>
        <v>11.4181</v>
      </c>
      <c r="G313" s="24"/>
      <c r="H313" s="36"/>
    </row>
    <row r="314" spans="1:8" ht="12.75" customHeight="1">
      <c r="A314" s="22">
        <v>42167</v>
      </c>
      <c r="B314" s="22"/>
      <c r="C314" s="27">
        <f>ROUND(11.1889285714286,4)</f>
        <v>11.1889</v>
      </c>
      <c r="D314" s="27">
        <f>F314</f>
        <v>11.5927</v>
      </c>
      <c r="E314" s="27">
        <f>F314</f>
        <v>11.5927</v>
      </c>
      <c r="F314" s="27">
        <f>ROUND(11.5927,4)</f>
        <v>11.5927</v>
      </c>
      <c r="G314" s="24"/>
      <c r="H314" s="36"/>
    </row>
    <row r="315" spans="1:8" ht="12.75" customHeight="1">
      <c r="A315" s="22">
        <v>42261</v>
      </c>
      <c r="B315" s="22"/>
      <c r="C315" s="27">
        <f>ROUND(11.1889285714286,4)</f>
        <v>11.1889</v>
      </c>
      <c r="D315" s="27">
        <f>F315</f>
        <v>11.7851</v>
      </c>
      <c r="E315" s="27">
        <f>F315</f>
        <v>11.7851</v>
      </c>
      <c r="F315" s="27">
        <f>ROUND(11.7851,4)</f>
        <v>11.7851</v>
      </c>
      <c r="G315" s="24"/>
      <c r="H315" s="36"/>
    </row>
    <row r="316" spans="1:8" ht="12.75" customHeight="1">
      <c r="A316" s="22" t="s">
        <v>83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41985</v>
      </c>
      <c r="B317" s="22"/>
      <c r="C317" s="27">
        <f>ROUND(11.1889285714286,4)</f>
        <v>11.1889</v>
      </c>
      <c r="D317" s="27">
        <f>F317</f>
        <v>11.2342</v>
      </c>
      <c r="E317" s="27">
        <f>F317</f>
        <v>11.2342</v>
      </c>
      <c r="F317" s="27">
        <f>ROUND(11.2342,4)</f>
        <v>11.2342</v>
      </c>
      <c r="G317" s="24"/>
      <c r="H317" s="36"/>
    </row>
    <row r="318" spans="1:8" ht="12.75" customHeight="1">
      <c r="A318" s="22">
        <v>42079</v>
      </c>
      <c r="B318" s="22"/>
      <c r="C318" s="27">
        <f>ROUND(11.1889285714286,4)</f>
        <v>11.1889</v>
      </c>
      <c r="D318" s="27">
        <f>F318</f>
        <v>11.4181</v>
      </c>
      <c r="E318" s="27">
        <f>F318</f>
        <v>11.4181</v>
      </c>
      <c r="F318" s="27">
        <f>ROUND(11.4181,4)</f>
        <v>11.4181</v>
      </c>
      <c r="G318" s="24"/>
      <c r="H318" s="36"/>
    </row>
    <row r="319" spans="1:8" ht="12.75" customHeight="1">
      <c r="A319" s="22">
        <v>42167</v>
      </c>
      <c r="B319" s="22"/>
      <c r="C319" s="27">
        <f>ROUND(11.1889285714286,4)</f>
        <v>11.1889</v>
      </c>
      <c r="D319" s="27">
        <f>F319</f>
        <v>11.5927</v>
      </c>
      <c r="E319" s="27">
        <f>F319</f>
        <v>11.5927</v>
      </c>
      <c r="F319" s="27">
        <f>ROUND(11.5927,4)</f>
        <v>11.5927</v>
      </c>
      <c r="G319" s="24"/>
      <c r="H319" s="36"/>
    </row>
    <row r="320" spans="1:8" ht="12.75" customHeight="1">
      <c r="A320" s="22">
        <v>42261</v>
      </c>
      <c r="B320" s="22"/>
      <c r="C320" s="27">
        <f>ROUND(11.1889285714286,4)</f>
        <v>11.1889</v>
      </c>
      <c r="D320" s="27">
        <f>F320</f>
        <v>11.7851</v>
      </c>
      <c r="E320" s="27">
        <f>F320</f>
        <v>11.7851</v>
      </c>
      <c r="F320" s="27">
        <f>ROUND(11.7851,4)</f>
        <v>11.7851</v>
      </c>
      <c r="G320" s="24"/>
      <c r="H320" s="36"/>
    </row>
    <row r="321" spans="1:8" ht="12.75" customHeight="1">
      <c r="A321" s="22">
        <v>42349</v>
      </c>
      <c r="B321" s="22"/>
      <c r="C321" s="27">
        <f>ROUND(11.1889285714286,4)</f>
        <v>11.1889</v>
      </c>
      <c r="D321" s="27">
        <f>F321</f>
        <v>11.9695</v>
      </c>
      <c r="E321" s="27">
        <f>F321</f>
        <v>11.9695</v>
      </c>
      <c r="F321" s="27">
        <f>ROUND(11.9695,4)</f>
        <v>11.9695</v>
      </c>
      <c r="G321" s="24"/>
      <c r="H321" s="36"/>
    </row>
    <row r="322" spans="1:8" ht="12.75" customHeight="1">
      <c r="A322" s="22">
        <v>42443</v>
      </c>
      <c r="B322" s="22"/>
      <c r="C322" s="27">
        <f>ROUND(11.1889285714286,4)</f>
        <v>11.1889</v>
      </c>
      <c r="D322" s="27">
        <f>F322</f>
        <v>12.1666</v>
      </c>
      <c r="E322" s="27">
        <f>F322</f>
        <v>12.1666</v>
      </c>
      <c r="F322" s="27">
        <f>ROUND(12.1666,4)</f>
        <v>12.1666</v>
      </c>
      <c r="G322" s="24"/>
      <c r="H322" s="36"/>
    </row>
    <row r="323" spans="1:8" ht="12.75" customHeight="1">
      <c r="A323" s="22">
        <v>42534</v>
      </c>
      <c r="B323" s="22"/>
      <c r="C323" s="27">
        <f>ROUND(11.1889285714286,4)</f>
        <v>11.1889</v>
      </c>
      <c r="D323" s="27">
        <f>F323</f>
        <v>12.3573</v>
      </c>
      <c r="E323" s="27">
        <f>F323</f>
        <v>12.3573</v>
      </c>
      <c r="F323" s="27">
        <f>ROUND(12.3573,4)</f>
        <v>12.3573</v>
      </c>
      <c r="G323" s="24"/>
      <c r="H323" s="36"/>
    </row>
    <row r="324" spans="1:8" ht="12.75" customHeight="1">
      <c r="A324" s="22">
        <v>42632</v>
      </c>
      <c r="B324" s="22"/>
      <c r="C324" s="27">
        <f>ROUND(11.1889285714286,4)</f>
        <v>11.1889</v>
      </c>
      <c r="D324" s="27">
        <f>F324</f>
        <v>12.5628</v>
      </c>
      <c r="E324" s="27">
        <f>F324</f>
        <v>12.5628</v>
      </c>
      <c r="F324" s="27">
        <f>ROUND(12.5628,4)</f>
        <v>12.5628</v>
      </c>
      <c r="G324" s="24"/>
      <c r="H324" s="36"/>
    </row>
    <row r="325" spans="1:8" ht="12.75" customHeight="1">
      <c r="A325" s="22">
        <v>42723</v>
      </c>
      <c r="B325" s="22"/>
      <c r="C325" s="27">
        <f>ROUND(11.1889285714286,4)</f>
        <v>11.1889</v>
      </c>
      <c r="D325" s="27">
        <f>F325</f>
        <v>12.7536</v>
      </c>
      <c r="E325" s="27">
        <f>F325</f>
        <v>12.7536</v>
      </c>
      <c r="F325" s="27">
        <f>ROUND(12.7536,4)</f>
        <v>12.7536</v>
      </c>
      <c r="G325" s="24"/>
      <c r="H325" s="36"/>
    </row>
    <row r="326" spans="1:8" ht="12.75" customHeight="1">
      <c r="A326" s="22">
        <v>42807</v>
      </c>
      <c r="B326" s="22"/>
      <c r="C326" s="27">
        <f>ROUND(11.1889285714286,4)</f>
        <v>11.1889</v>
      </c>
      <c r="D326" s="27">
        <f>F326</f>
        <v>12.9297</v>
      </c>
      <c r="E326" s="27">
        <f>F326</f>
        <v>12.9297</v>
      </c>
      <c r="F326" s="27">
        <f>ROUND(12.9297,4)</f>
        <v>12.9297</v>
      </c>
      <c r="G326" s="24"/>
      <c r="H326" s="36"/>
    </row>
    <row r="327" spans="1:8" ht="12.75" customHeight="1">
      <c r="A327" s="22" t="s">
        <v>84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41985</v>
      </c>
      <c r="B328" s="22"/>
      <c r="C328" s="27">
        <f>ROUND(1.75733132895062,4)</f>
        <v>1.7573</v>
      </c>
      <c r="D328" s="27">
        <f>F328</f>
        <v>1.7487</v>
      </c>
      <c r="E328" s="27">
        <f>F328</f>
        <v>1.7487</v>
      </c>
      <c r="F328" s="27">
        <f>ROUND(1.7487,4)</f>
        <v>1.7487</v>
      </c>
      <c r="G328" s="24"/>
      <c r="H328" s="36"/>
    </row>
    <row r="329" spans="1:8" ht="12.75" customHeight="1">
      <c r="A329" s="22" t="s">
        <v>85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42040</v>
      </c>
      <c r="B330" s="22"/>
      <c r="C330" s="26">
        <f>ROUND(527.852,3)</f>
        <v>527.852</v>
      </c>
      <c r="D330" s="26">
        <f>F330</f>
        <v>535.32</v>
      </c>
      <c r="E330" s="26">
        <f>F330</f>
        <v>535.32</v>
      </c>
      <c r="F330" s="26">
        <f>ROUND(535.32,3)</f>
        <v>535.32</v>
      </c>
      <c r="G330" s="24"/>
      <c r="H330" s="36"/>
    </row>
    <row r="331" spans="1:8" ht="12.75" customHeight="1">
      <c r="A331" s="22">
        <v>42131</v>
      </c>
      <c r="B331" s="22"/>
      <c r="C331" s="26">
        <f>ROUND(527.852,3)</f>
        <v>527.852</v>
      </c>
      <c r="D331" s="26">
        <f>F331</f>
        <v>544.074</v>
      </c>
      <c r="E331" s="26">
        <f>F331</f>
        <v>544.074</v>
      </c>
      <c r="F331" s="26">
        <f>ROUND(544.074,3)</f>
        <v>544.074</v>
      </c>
      <c r="G331" s="24"/>
      <c r="H331" s="36"/>
    </row>
    <row r="332" spans="1:8" ht="12.75" customHeight="1">
      <c r="A332" s="22">
        <v>42222</v>
      </c>
      <c r="B332" s="22"/>
      <c r="C332" s="26">
        <f>ROUND(527.852,3)</f>
        <v>527.852</v>
      </c>
      <c r="D332" s="26">
        <f>F332</f>
        <v>553.376</v>
      </c>
      <c r="E332" s="26">
        <f>F332</f>
        <v>553.376</v>
      </c>
      <c r="F332" s="26">
        <f>ROUND(553.376,3)</f>
        <v>553.376</v>
      </c>
      <c r="G332" s="24"/>
      <c r="H332" s="36"/>
    </row>
    <row r="333" spans="1:8" ht="12.75" customHeight="1">
      <c r="A333" s="22">
        <v>42313</v>
      </c>
      <c r="B333" s="22"/>
      <c r="C333" s="26">
        <f>ROUND(527.852,3)</f>
        <v>527.852</v>
      </c>
      <c r="D333" s="26">
        <f>F333</f>
        <v>563.527</v>
      </c>
      <c r="E333" s="26">
        <f>F333</f>
        <v>563.527</v>
      </c>
      <c r="F333" s="26">
        <f>ROUND(563.527,3)</f>
        <v>563.527</v>
      </c>
      <c r="G333" s="24"/>
      <c r="H333" s="36"/>
    </row>
    <row r="334" spans="1:8" ht="12.75" customHeight="1">
      <c r="A334" s="22" t="s">
        <v>86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42040</v>
      </c>
      <c r="B335" s="22"/>
      <c r="C335" s="26">
        <f>ROUND(443.347,3)</f>
        <v>443.347</v>
      </c>
      <c r="D335" s="26">
        <f>F335</f>
        <v>449.619</v>
      </c>
      <c r="E335" s="26">
        <f>F335</f>
        <v>449.619</v>
      </c>
      <c r="F335" s="26">
        <f>ROUND(449.619,3)</f>
        <v>449.619</v>
      </c>
      <c r="G335" s="24"/>
      <c r="H335" s="36"/>
    </row>
    <row r="336" spans="1:8" ht="12.75" customHeight="1">
      <c r="A336" s="22">
        <v>42131</v>
      </c>
      <c r="B336" s="22"/>
      <c r="C336" s="26">
        <f>ROUND(443.347,3)</f>
        <v>443.347</v>
      </c>
      <c r="D336" s="26">
        <f>F336</f>
        <v>456.972</v>
      </c>
      <c r="E336" s="26">
        <f>F336</f>
        <v>456.972</v>
      </c>
      <c r="F336" s="26">
        <f>ROUND(456.972,3)</f>
        <v>456.972</v>
      </c>
      <c r="G336" s="24"/>
      <c r="H336" s="36"/>
    </row>
    <row r="337" spans="1:8" ht="12.75" customHeight="1">
      <c r="A337" s="22">
        <v>42222</v>
      </c>
      <c r="B337" s="22"/>
      <c r="C337" s="26">
        <f>ROUND(443.347,3)</f>
        <v>443.347</v>
      </c>
      <c r="D337" s="26">
        <f>F337</f>
        <v>464.784</v>
      </c>
      <c r="E337" s="26">
        <f>F337</f>
        <v>464.784</v>
      </c>
      <c r="F337" s="26">
        <f>ROUND(464.784,3)</f>
        <v>464.784</v>
      </c>
      <c r="G337" s="24"/>
      <c r="H337" s="36"/>
    </row>
    <row r="338" spans="1:8" ht="12.75" customHeight="1">
      <c r="A338" s="22">
        <v>42313</v>
      </c>
      <c r="B338" s="22"/>
      <c r="C338" s="26">
        <f>ROUND(443.347,3)</f>
        <v>443.347</v>
      </c>
      <c r="D338" s="26">
        <f>F338</f>
        <v>473.311</v>
      </c>
      <c r="E338" s="26">
        <f>F338</f>
        <v>473.311</v>
      </c>
      <c r="F338" s="26">
        <f>ROUND(473.311,3)</f>
        <v>473.311</v>
      </c>
      <c r="G338" s="24"/>
      <c r="H338" s="36"/>
    </row>
    <row r="339" spans="1:8" ht="12.75" customHeight="1">
      <c r="A339" s="22" t="s">
        <v>87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42040</v>
      </c>
      <c r="B340" s="22"/>
      <c r="C340" s="26">
        <f>ROUND(524.301,3)</f>
        <v>524.301</v>
      </c>
      <c r="D340" s="26">
        <f>F340</f>
        <v>531.719</v>
      </c>
      <c r="E340" s="26">
        <f>F340</f>
        <v>531.719</v>
      </c>
      <c r="F340" s="26">
        <f>ROUND(531.719,3)</f>
        <v>531.719</v>
      </c>
      <c r="G340" s="24"/>
      <c r="H340" s="36"/>
    </row>
    <row r="341" spans="1:8" ht="12.75" customHeight="1">
      <c r="A341" s="22">
        <v>42131</v>
      </c>
      <c r="B341" s="22"/>
      <c r="C341" s="26">
        <f>ROUND(524.301,3)</f>
        <v>524.301</v>
      </c>
      <c r="D341" s="26">
        <f>F341</f>
        <v>540.414</v>
      </c>
      <c r="E341" s="26">
        <f>F341</f>
        <v>540.414</v>
      </c>
      <c r="F341" s="26">
        <f>ROUND(540.414,3)</f>
        <v>540.414</v>
      </c>
      <c r="G341" s="24"/>
      <c r="H341" s="36"/>
    </row>
    <row r="342" spans="1:8" ht="12.75" customHeight="1">
      <c r="A342" s="22">
        <v>42222</v>
      </c>
      <c r="B342" s="22"/>
      <c r="C342" s="26">
        <f>ROUND(524.301,3)</f>
        <v>524.301</v>
      </c>
      <c r="D342" s="26">
        <f>F342</f>
        <v>549.653</v>
      </c>
      <c r="E342" s="26">
        <f>F342</f>
        <v>549.653</v>
      </c>
      <c r="F342" s="26">
        <f>ROUND(549.653,3)</f>
        <v>549.653</v>
      </c>
      <c r="G342" s="24"/>
      <c r="H342" s="36"/>
    </row>
    <row r="343" spans="1:8" ht="12.75" customHeight="1">
      <c r="A343" s="22">
        <v>42313</v>
      </c>
      <c r="B343" s="22"/>
      <c r="C343" s="26">
        <f>ROUND(524.301,3)</f>
        <v>524.301</v>
      </c>
      <c r="D343" s="26">
        <f>F343</f>
        <v>559.736</v>
      </c>
      <c r="E343" s="26">
        <f>F343</f>
        <v>559.736</v>
      </c>
      <c r="F343" s="26">
        <f>ROUND(559.736,3)</f>
        <v>559.736</v>
      </c>
      <c r="G343" s="24"/>
      <c r="H343" s="36"/>
    </row>
    <row r="344" spans="1:8" ht="12.75" customHeight="1">
      <c r="A344" s="22" t="s">
        <v>88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42040</v>
      </c>
      <c r="B345" s="22"/>
      <c r="C345" s="26">
        <f>ROUND(477.843,3)</f>
        <v>477.843</v>
      </c>
      <c r="D345" s="26">
        <f>F345</f>
        <v>484.603</v>
      </c>
      <c r="E345" s="26">
        <f>F345</f>
        <v>484.603</v>
      </c>
      <c r="F345" s="26">
        <f>ROUND(484.603,3)</f>
        <v>484.603</v>
      </c>
      <c r="G345" s="24"/>
      <c r="H345" s="36"/>
    </row>
    <row r="346" spans="1:8" ht="12.75" customHeight="1">
      <c r="A346" s="22">
        <v>42131</v>
      </c>
      <c r="B346" s="22"/>
      <c r="C346" s="26">
        <f>ROUND(477.843,3)</f>
        <v>477.843</v>
      </c>
      <c r="D346" s="26">
        <f>F346</f>
        <v>492.528</v>
      </c>
      <c r="E346" s="26">
        <f>F346</f>
        <v>492.528</v>
      </c>
      <c r="F346" s="26">
        <f>ROUND(492.528,3)</f>
        <v>492.528</v>
      </c>
      <c r="G346" s="24"/>
      <c r="H346" s="36"/>
    </row>
    <row r="347" spans="1:8" ht="12.75" customHeight="1">
      <c r="A347" s="22">
        <v>42222</v>
      </c>
      <c r="B347" s="22"/>
      <c r="C347" s="26">
        <f>ROUND(477.843,3)</f>
        <v>477.843</v>
      </c>
      <c r="D347" s="26">
        <f>F347</f>
        <v>500.948</v>
      </c>
      <c r="E347" s="26">
        <f>F347</f>
        <v>500.948</v>
      </c>
      <c r="F347" s="26">
        <f>ROUND(500.948,3)</f>
        <v>500.948</v>
      </c>
      <c r="G347" s="24"/>
      <c r="H347" s="36"/>
    </row>
    <row r="348" spans="1:8" ht="12.75" customHeight="1">
      <c r="A348" s="22">
        <v>42313</v>
      </c>
      <c r="B348" s="22"/>
      <c r="C348" s="26">
        <f>ROUND(477.843,3)</f>
        <v>477.843</v>
      </c>
      <c r="D348" s="26">
        <f>F348</f>
        <v>510.138</v>
      </c>
      <c r="E348" s="26">
        <f>F348</f>
        <v>510.138</v>
      </c>
      <c r="F348" s="26">
        <f>ROUND(510.138,3)</f>
        <v>510.138</v>
      </c>
      <c r="G348" s="24"/>
      <c r="H348" s="36"/>
    </row>
    <row r="349" spans="1:8" ht="12.75" customHeight="1">
      <c r="A349" s="22" t="s">
        <v>89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42040</v>
      </c>
      <c r="B350" s="22"/>
      <c r="C350" s="26">
        <f>ROUND(222.478518610854,3)</f>
        <v>222.479</v>
      </c>
      <c r="D350" s="26">
        <f>F350</f>
        <v>225.652</v>
      </c>
      <c r="E350" s="26">
        <f>F350</f>
        <v>225.652</v>
      </c>
      <c r="F350" s="26">
        <f>ROUND(225.652,3)</f>
        <v>225.652</v>
      </c>
      <c r="G350" s="24"/>
      <c r="H350" s="36"/>
    </row>
    <row r="351" spans="1:8" ht="12.75" customHeight="1">
      <c r="A351" s="22">
        <v>42131</v>
      </c>
      <c r="B351" s="22"/>
      <c r="C351" s="26">
        <f>ROUND(222.478518610854,3)</f>
        <v>222.479</v>
      </c>
      <c r="D351" s="26">
        <f>F351</f>
        <v>229.369</v>
      </c>
      <c r="E351" s="26">
        <f>F351</f>
        <v>229.369</v>
      </c>
      <c r="F351" s="26">
        <f>ROUND(229.369,3)</f>
        <v>229.369</v>
      </c>
      <c r="G351" s="24"/>
      <c r="H351" s="36"/>
    </row>
    <row r="352" spans="1:8" ht="12.75" customHeight="1">
      <c r="A352" s="22">
        <v>42222</v>
      </c>
      <c r="B352" s="22"/>
      <c r="C352" s="26">
        <f>ROUND(222.478518610854,3)</f>
        <v>222.479</v>
      </c>
      <c r="D352" s="26">
        <f>F352</f>
        <v>233.317</v>
      </c>
      <c r="E352" s="26">
        <f>F352</f>
        <v>233.317</v>
      </c>
      <c r="F352" s="26">
        <f>ROUND(233.317,3)</f>
        <v>233.317</v>
      </c>
      <c r="G352" s="24"/>
      <c r="H352" s="36"/>
    </row>
    <row r="353" spans="1:8" ht="12.75" customHeight="1">
      <c r="A353" s="22">
        <v>42313</v>
      </c>
      <c r="B353" s="22"/>
      <c r="C353" s="26">
        <f>ROUND(222.478518610854,3)</f>
        <v>222.479</v>
      </c>
      <c r="D353" s="26">
        <f>F353</f>
        <v>237.624</v>
      </c>
      <c r="E353" s="26">
        <f>F353</f>
        <v>237.624</v>
      </c>
      <c r="F353" s="26">
        <f>ROUND(237.624,3)</f>
        <v>237.624</v>
      </c>
      <c r="G353" s="24"/>
      <c r="H353" s="36"/>
    </row>
    <row r="354" spans="1:8" ht="12.75" customHeight="1">
      <c r="A354" s="22" t="s">
        <v>90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42040</v>
      </c>
      <c r="B355" s="22"/>
      <c r="C355" s="26">
        <f>ROUND(602.796453618442,3)</f>
        <v>602.796</v>
      </c>
      <c r="D355" s="26">
        <f>F355</f>
        <v>611.409</v>
      </c>
      <c r="E355" s="26">
        <f>F355</f>
        <v>611.409</v>
      </c>
      <c r="F355" s="26">
        <f>ROUND(611.409,3)</f>
        <v>611.409</v>
      </c>
      <c r="G355" s="24"/>
      <c r="H355" s="36"/>
    </row>
    <row r="356" spans="1:8" ht="12.75" customHeight="1">
      <c r="A356" s="22">
        <v>42131</v>
      </c>
      <c r="B356" s="22"/>
      <c r="C356" s="26">
        <f>ROUND(602.796453618442,3)</f>
        <v>602.796</v>
      </c>
      <c r="D356" s="26">
        <f>F356</f>
        <v>621.462</v>
      </c>
      <c r="E356" s="26">
        <f>F356</f>
        <v>621.462</v>
      </c>
      <c r="F356" s="26">
        <f>ROUND(621.462,3)</f>
        <v>621.462</v>
      </c>
      <c r="G356" s="24"/>
      <c r="H356" s="36"/>
    </row>
    <row r="357" spans="1:8" ht="12.75" customHeight="1">
      <c r="A357" s="22">
        <v>42222</v>
      </c>
      <c r="B357" s="22"/>
      <c r="C357" s="26">
        <f>ROUND(602.796453618442,3)</f>
        <v>602.796</v>
      </c>
      <c r="D357" s="26">
        <f>F357</f>
        <v>631.806</v>
      </c>
      <c r="E357" s="26">
        <f>F357</f>
        <v>631.806</v>
      </c>
      <c r="F357" s="26">
        <f>ROUND(631.806,3)</f>
        <v>631.806</v>
      </c>
      <c r="G357" s="24"/>
      <c r="H357" s="36"/>
    </row>
    <row r="358" spans="1:8" ht="12.75" customHeight="1">
      <c r="A358" s="22">
        <v>42313</v>
      </c>
      <c r="B358" s="22"/>
      <c r="C358" s="26">
        <f>ROUND(602.796453618442,3)</f>
        <v>602.796</v>
      </c>
      <c r="D358" s="26">
        <f>F358</f>
        <v>643.521</v>
      </c>
      <c r="E358" s="26">
        <f>F358</f>
        <v>643.521</v>
      </c>
      <c r="F358" s="26">
        <f>ROUND(643.521,3)</f>
        <v>643.521</v>
      </c>
      <c r="G358" s="24"/>
      <c r="H358" s="36"/>
    </row>
    <row r="359" spans="1:8" ht="12.75" customHeight="1">
      <c r="A359" s="22" t="s">
        <v>91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41985</v>
      </c>
      <c r="B360" s="22"/>
      <c r="C360" s="24">
        <f>ROUND(20890.21,2)</f>
        <v>20890.21</v>
      </c>
      <c r="D360" s="24">
        <f>F360</f>
        <v>20971.95</v>
      </c>
      <c r="E360" s="24">
        <f>F360</f>
        <v>20971.95</v>
      </c>
      <c r="F360" s="24">
        <f>ROUND(20971.95,2)</f>
        <v>20971.95</v>
      </c>
      <c r="G360" s="24"/>
      <c r="H360" s="36"/>
    </row>
    <row r="361" spans="1:8" ht="12.75" customHeight="1">
      <c r="A361" s="22">
        <v>42079</v>
      </c>
      <c r="B361" s="22"/>
      <c r="C361" s="24">
        <f>ROUND(20890.21,2)</f>
        <v>20890.21</v>
      </c>
      <c r="D361" s="24">
        <f>F361</f>
        <v>21278.43</v>
      </c>
      <c r="E361" s="24">
        <f>F361</f>
        <v>21278.43</v>
      </c>
      <c r="F361" s="24">
        <f>ROUND(21278.43,2)</f>
        <v>21278.43</v>
      </c>
      <c r="G361" s="24"/>
      <c r="H361" s="36"/>
    </row>
    <row r="362" spans="1:8" ht="12.75" customHeight="1">
      <c r="A362" s="22">
        <v>42167</v>
      </c>
      <c r="B362" s="22"/>
      <c r="C362" s="24">
        <f>ROUND(20890.21,2)</f>
        <v>20890.21</v>
      </c>
      <c r="D362" s="24">
        <f>F362</f>
        <v>21575.82</v>
      </c>
      <c r="E362" s="24">
        <f>F362</f>
        <v>21575.82</v>
      </c>
      <c r="F362" s="24">
        <f>ROUND(21575.82,2)</f>
        <v>21575.82</v>
      </c>
      <c r="G362" s="24"/>
      <c r="H362" s="36"/>
    </row>
    <row r="363" spans="1:8" ht="12.75" customHeight="1">
      <c r="A363" s="22" t="s">
        <v>92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41962</v>
      </c>
      <c r="B364" s="22"/>
      <c r="C364" s="26">
        <f>ROUND(6.092,3)</f>
        <v>6.092</v>
      </c>
      <c r="D364" s="26">
        <f>ROUND(6.17,3)</f>
        <v>6.17</v>
      </c>
      <c r="E364" s="26">
        <f>ROUND(6.07,3)</f>
        <v>6.07</v>
      </c>
      <c r="F364" s="26">
        <f>ROUND(6.12,3)</f>
        <v>6.12</v>
      </c>
      <c r="G364" s="24"/>
      <c r="H364" s="36"/>
    </row>
    <row r="365" spans="1:8" ht="12.75" customHeight="1">
      <c r="A365" s="22">
        <v>41990</v>
      </c>
      <c r="B365" s="22"/>
      <c r="C365" s="26">
        <f>ROUND(6.092,3)</f>
        <v>6.092</v>
      </c>
      <c r="D365" s="26">
        <f>ROUND(6.25,3)</f>
        <v>6.25</v>
      </c>
      <c r="E365" s="26">
        <f>ROUND(6.15,3)</f>
        <v>6.15</v>
      </c>
      <c r="F365" s="26">
        <f>ROUND(6.2,3)</f>
        <v>6.2</v>
      </c>
      <c r="G365" s="24"/>
      <c r="H365" s="36"/>
    </row>
    <row r="366" spans="1:8" ht="12.75" customHeight="1">
      <c r="A366" s="22">
        <v>42025</v>
      </c>
      <c r="B366" s="22"/>
      <c r="C366" s="26">
        <f>ROUND(6.092,3)</f>
        <v>6.092</v>
      </c>
      <c r="D366" s="26">
        <f>ROUND(6.3,3)</f>
        <v>6.3</v>
      </c>
      <c r="E366" s="26">
        <f>ROUND(6.2,3)</f>
        <v>6.2</v>
      </c>
      <c r="F366" s="26">
        <f>ROUND(6.25,3)</f>
        <v>6.25</v>
      </c>
      <c r="G366" s="24"/>
      <c r="H366" s="36"/>
    </row>
    <row r="367" spans="1:8" ht="12.75" customHeight="1">
      <c r="A367" s="22">
        <v>42053</v>
      </c>
      <c r="B367" s="22"/>
      <c r="C367" s="26">
        <f>ROUND(6.092,3)</f>
        <v>6.092</v>
      </c>
      <c r="D367" s="26">
        <f>ROUND(6.37,3)</f>
        <v>6.37</v>
      </c>
      <c r="E367" s="26">
        <f>ROUND(6.27,3)</f>
        <v>6.27</v>
      </c>
      <c r="F367" s="26">
        <f>ROUND(6.32,3)</f>
        <v>6.32</v>
      </c>
      <c r="G367" s="24"/>
      <c r="H367" s="36"/>
    </row>
    <row r="368" spans="1:8" ht="12.75" customHeight="1">
      <c r="A368" s="22">
        <v>42081</v>
      </c>
      <c r="B368" s="22"/>
      <c r="C368" s="26">
        <f>ROUND(6.092,3)</f>
        <v>6.092</v>
      </c>
      <c r="D368" s="26">
        <f>ROUND(6.41,3)</f>
        <v>6.41</v>
      </c>
      <c r="E368" s="26">
        <f>ROUND(6.31,3)</f>
        <v>6.31</v>
      </c>
      <c r="F368" s="26">
        <f>ROUND(6.36,3)</f>
        <v>6.36</v>
      </c>
      <c r="G368" s="24"/>
      <c r="H368" s="36"/>
    </row>
    <row r="369" spans="1:8" ht="12.75" customHeight="1">
      <c r="A369" s="22">
        <v>42109</v>
      </c>
      <c r="B369" s="22"/>
      <c r="C369" s="26">
        <f>ROUND(6.092,3)</f>
        <v>6.092</v>
      </c>
      <c r="D369" s="26">
        <f>ROUND(6.48,3)</f>
        <v>6.48</v>
      </c>
      <c r="E369" s="26">
        <f>ROUND(6.38,3)</f>
        <v>6.38</v>
      </c>
      <c r="F369" s="26">
        <f>ROUND(6.43,3)</f>
        <v>6.43</v>
      </c>
      <c r="G369" s="24"/>
      <c r="H369" s="36"/>
    </row>
    <row r="370" spans="1:8" ht="12.75" customHeight="1">
      <c r="A370" s="22">
        <v>42172</v>
      </c>
      <c r="B370" s="22"/>
      <c r="C370" s="26">
        <f>ROUND(6.092,3)</f>
        <v>6.092</v>
      </c>
      <c r="D370" s="26">
        <f>ROUND(6.61,3)</f>
        <v>6.61</v>
      </c>
      <c r="E370" s="26">
        <f>ROUND(6.51,3)</f>
        <v>6.51</v>
      </c>
      <c r="F370" s="26">
        <f>ROUND(6.56,3)</f>
        <v>6.56</v>
      </c>
      <c r="G370" s="24"/>
      <c r="H370" s="36"/>
    </row>
    <row r="371" spans="1:8" ht="12.75" customHeight="1">
      <c r="A371" s="22">
        <v>42263</v>
      </c>
      <c r="B371" s="22"/>
      <c r="C371" s="26">
        <f>ROUND(6.092,3)</f>
        <v>6.092</v>
      </c>
      <c r="D371" s="26">
        <f>ROUND(6.76,3)</f>
        <v>6.76</v>
      </c>
      <c r="E371" s="26">
        <f>ROUND(6.66,3)</f>
        <v>6.66</v>
      </c>
      <c r="F371" s="26">
        <f>ROUND(6.71,3)</f>
        <v>6.71</v>
      </c>
      <c r="G371" s="24"/>
      <c r="H371" s="36"/>
    </row>
    <row r="372" spans="1:8" ht="12.75" customHeight="1">
      <c r="A372" s="22">
        <v>42353</v>
      </c>
      <c r="B372" s="22"/>
      <c r="C372" s="26">
        <f>ROUND(6.092,3)</f>
        <v>6.092</v>
      </c>
      <c r="D372" s="26">
        <f>ROUND(6.88,3)</f>
        <v>6.88</v>
      </c>
      <c r="E372" s="26">
        <f>ROUND(6.78,3)</f>
        <v>6.78</v>
      </c>
      <c r="F372" s="26">
        <f>ROUND(6.83,3)</f>
        <v>6.83</v>
      </c>
      <c r="G372" s="24"/>
      <c r="H372" s="36"/>
    </row>
    <row r="373" spans="1:8" ht="12.75" customHeight="1">
      <c r="A373" s="22">
        <v>42445</v>
      </c>
      <c r="B373" s="22"/>
      <c r="C373" s="26">
        <f>ROUND(6.092,3)</f>
        <v>6.092</v>
      </c>
      <c r="D373" s="26">
        <f>ROUND(7.01,3)</f>
        <v>7.01</v>
      </c>
      <c r="E373" s="26">
        <f>ROUND(6.91,3)</f>
        <v>6.91</v>
      </c>
      <c r="F373" s="26">
        <f>ROUND(6.96,3)</f>
        <v>6.96</v>
      </c>
      <c r="G373" s="24"/>
      <c r="H373" s="36"/>
    </row>
    <row r="374" spans="1:8" ht="12.75" customHeight="1">
      <c r="A374" s="22">
        <v>42536</v>
      </c>
      <c r="B374" s="22"/>
      <c r="C374" s="26">
        <f>ROUND(6.092,3)</f>
        <v>6.092</v>
      </c>
      <c r="D374" s="26">
        <f>ROUND(7.13,3)</f>
        <v>7.13</v>
      </c>
      <c r="E374" s="26">
        <f>ROUND(7.03,3)</f>
        <v>7.03</v>
      </c>
      <c r="F374" s="26">
        <f>ROUND(7.08,3)</f>
        <v>7.08</v>
      </c>
      <c r="G374" s="24"/>
      <c r="H374" s="36"/>
    </row>
    <row r="375" spans="1:8" ht="12.75" customHeight="1">
      <c r="A375" s="22">
        <v>42634</v>
      </c>
      <c r="B375" s="22"/>
      <c r="C375" s="26">
        <f>ROUND(6.092,3)</f>
        <v>6.092</v>
      </c>
      <c r="D375" s="26">
        <f>ROUND(7.26,3)</f>
        <v>7.26</v>
      </c>
      <c r="E375" s="26">
        <f>ROUND(7.16,3)</f>
        <v>7.16</v>
      </c>
      <c r="F375" s="26">
        <f>ROUND(7.21,3)</f>
        <v>7.21</v>
      </c>
      <c r="G375" s="24"/>
      <c r="H375" s="36"/>
    </row>
    <row r="376" spans="1:8" ht="12.75" customHeight="1">
      <c r="A376" s="22" t="s">
        <v>93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42040</v>
      </c>
      <c r="B377" s="22"/>
      <c r="C377" s="26">
        <f>ROUND(476.055,3)</f>
        <v>476.055</v>
      </c>
      <c r="D377" s="26">
        <f>F377</f>
        <v>482.79</v>
      </c>
      <c r="E377" s="26">
        <f>F377</f>
        <v>482.79</v>
      </c>
      <c r="F377" s="26">
        <f>ROUND(482.79,3)</f>
        <v>482.79</v>
      </c>
      <c r="G377" s="24"/>
      <c r="H377" s="36"/>
    </row>
    <row r="378" spans="1:8" ht="12.75" customHeight="1">
      <c r="A378" s="22">
        <v>42131</v>
      </c>
      <c r="B378" s="22"/>
      <c r="C378" s="26">
        <f>ROUND(476.055,3)</f>
        <v>476.055</v>
      </c>
      <c r="D378" s="26">
        <f>F378</f>
        <v>490.686</v>
      </c>
      <c r="E378" s="26">
        <f>F378</f>
        <v>490.686</v>
      </c>
      <c r="F378" s="26">
        <f>ROUND(490.686,3)</f>
        <v>490.686</v>
      </c>
      <c r="G378" s="24"/>
      <c r="H378" s="36"/>
    </row>
    <row r="379" spans="1:8" ht="12.75" customHeight="1">
      <c r="A379" s="22">
        <v>42222</v>
      </c>
      <c r="B379" s="22"/>
      <c r="C379" s="26">
        <f>ROUND(476.055,3)</f>
        <v>476.055</v>
      </c>
      <c r="D379" s="26">
        <f>F379</f>
        <v>499.074</v>
      </c>
      <c r="E379" s="26">
        <f>F379</f>
        <v>499.074</v>
      </c>
      <c r="F379" s="26">
        <f>ROUND(499.074,3)</f>
        <v>499.074</v>
      </c>
      <c r="G379" s="24"/>
      <c r="H379" s="36"/>
    </row>
    <row r="380" spans="1:8" ht="12.75" customHeight="1" thickBot="1">
      <c r="A380" s="32">
        <v>42313</v>
      </c>
      <c r="B380" s="32"/>
      <c r="C380" s="33">
        <f>ROUND(476.055,3)</f>
        <v>476.055</v>
      </c>
      <c r="D380" s="33">
        <f>F380</f>
        <v>508.229</v>
      </c>
      <c r="E380" s="33">
        <f>F380</f>
        <v>508.229</v>
      </c>
      <c r="F380" s="33">
        <f>ROUND(508.229,3)</f>
        <v>508.229</v>
      </c>
      <c r="G380" s="34"/>
      <c r="H380" s="37"/>
    </row>
  </sheetData>
  <sheetProtection/>
  <mergeCells count="379">
    <mergeCell ref="A380:B380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2014-11-13T15:47:47Z</dcterms:modified>
  <cp:category/>
  <cp:version/>
  <cp:contentType/>
  <cp:contentStatus/>
</cp:coreProperties>
</file>