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'Jerry'!$A$1:$H$468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<sst xmlns="http://schemas.openxmlformats.org/spreadsheetml/2006/main" count="100" uniqueCount="100">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</sst>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7"/>
  <sheetViews>
    <sheetView tabSelected="1" zoomScaleSheetLayoutView="75" zoomScalePageLayoutView="0" workbookViewId="0" topLeftCell="A1">
      <selection activeCell="O12" sqref="O1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42384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ROUND(1.9,5)</f>
        <v>1.9</v>
      </c>
      <c r="D6" s="25">
        <f>F6</f>
        <v>1.9</v>
      </c>
      <c r="E6" s="25">
        <f>F6</f>
        <v>1.9</v>
      </c>
      <c r="F6" s="25">
        <f>ROUND(1.9,5)</f>
        <v>1.9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ROUND(1.945,5)</f>
        <v>1.945</v>
      </c>
      <c r="D8" s="25">
        <f>F8</f>
        <v>1.945</v>
      </c>
      <c r="E8" s="25">
        <f>F8</f>
        <v>1.945</v>
      </c>
      <c r="F8" s="25">
        <f>ROUND(1.945,5)</f>
        <v>1.945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ROUND(1.97,5)</f>
        <v>1.97</v>
      </c>
      <c r="D10" s="25">
        <f>F10</f>
        <v>1.97</v>
      </c>
      <c r="E10" s="25">
        <f>F10</f>
        <v>1.97</v>
      </c>
      <c r="F10" s="25">
        <f>ROUND(1.97,5)</f>
        <v>1.97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ROUND(2.325,5)</f>
        <v>2.325</v>
      </c>
      <c r="D12" s="25">
        <f>F12</f>
        <v>2.325</v>
      </c>
      <c r="E12" s="25">
        <f>F12</f>
        <v>2.325</v>
      </c>
      <c r="F12" s="25">
        <f>ROUND(2.325,5)</f>
        <v>2.325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ROUND(11.075,5)</f>
        <v>11.075</v>
      </c>
      <c r="D14" s="25">
        <f>F14</f>
        <v>11.075</v>
      </c>
      <c r="E14" s="25">
        <f>F14</f>
        <v>11.075</v>
      </c>
      <c r="F14" s="25">
        <f>ROUND(11.075,5)</f>
        <v>11.075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ROUND(9.585,5)</f>
        <v>9.585</v>
      </c>
      <c r="D16" s="25">
        <f>F16</f>
        <v>9.585</v>
      </c>
      <c r="E16" s="25">
        <f>F16</f>
        <v>9.585</v>
      </c>
      <c r="F16" s="25">
        <f>ROUND(9.585,5)</f>
        <v>9.585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ROUND(9.7,3)</f>
        <v>9.7</v>
      </c>
      <c r="D18" s="27">
        <f>F18</f>
        <v>9.7</v>
      </c>
      <c r="E18" s="27">
        <f>F18</f>
        <v>9.7</v>
      </c>
      <c r="F18" s="27">
        <f>ROUND(9.7,3)</f>
        <v>9.7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ROUND(1.87,3)</f>
        <v>1.87</v>
      </c>
      <c r="D20" s="27">
        <f>F20</f>
        <v>1.87</v>
      </c>
      <c r="E20" s="27">
        <f>F20</f>
        <v>1.87</v>
      </c>
      <c r="F20" s="27">
        <f>ROUND(1.87,3)</f>
        <v>1.87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ROUND(1.92,3)</f>
        <v>1.92</v>
      </c>
      <c r="D22" s="27">
        <f>F22</f>
        <v>1.92</v>
      </c>
      <c r="E22" s="27">
        <f>F22</f>
        <v>1.92</v>
      </c>
      <c r="F22" s="27">
        <f>ROUND(1.92,3)</f>
        <v>1.92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ROUND(8.505,3)</f>
        <v>8.505</v>
      </c>
      <c r="D24" s="27">
        <f>F24</f>
        <v>8.505</v>
      </c>
      <c r="E24" s="27">
        <f>F24</f>
        <v>8.505</v>
      </c>
      <c r="F24" s="27">
        <f>ROUND(8.505,3)</f>
        <v>8.505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ROUND(8.945,3)</f>
        <v>8.945</v>
      </c>
      <c r="D26" s="27">
        <f>F26</f>
        <v>8.945</v>
      </c>
      <c r="E26" s="27">
        <f>F26</f>
        <v>8.945</v>
      </c>
      <c r="F26" s="27">
        <f>ROUND(8.945,3)</f>
        <v>8.945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ROUND(9.21,3)</f>
        <v>9.21</v>
      </c>
      <c r="D28" s="27">
        <f>F28</f>
        <v>9.21</v>
      </c>
      <c r="E28" s="27">
        <f>F28</f>
        <v>9.21</v>
      </c>
      <c r="F28" s="27">
        <f>ROUND(9.21,3)</f>
        <v>9.21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ROUND(9.39,3)</f>
        <v>9.39</v>
      </c>
      <c r="D30" s="27">
        <f>F30</f>
        <v>9.39</v>
      </c>
      <c r="E30" s="27">
        <f>F30</f>
        <v>9.39</v>
      </c>
      <c r="F30" s="27">
        <f>ROUND(9.39,3)</f>
        <v>9.39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ROUND(10.16,3)</f>
        <v>10.16</v>
      </c>
      <c r="D32" s="27">
        <f>F32</f>
        <v>10.16</v>
      </c>
      <c r="E32" s="27">
        <f>F32</f>
        <v>10.16</v>
      </c>
      <c r="F32" s="27">
        <f>ROUND(10.16,3)</f>
        <v>10.16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ROUND(1.85,3)</f>
        <v>1.85</v>
      </c>
      <c r="D34" s="27">
        <f>F34</f>
        <v>1.85</v>
      </c>
      <c r="E34" s="27">
        <f>F34</f>
        <v>1.85</v>
      </c>
      <c r="F34" s="27">
        <f>ROUND(1.85,3)</f>
        <v>1.85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ROUND(1.85,5)</f>
        <v>1.85</v>
      </c>
      <c r="D36" s="25">
        <f>F36</f>
        <v>1.85</v>
      </c>
      <c r="E36" s="25">
        <f>F36</f>
        <v>1.85</v>
      </c>
      <c r="F36" s="25">
        <f>ROUND(1.85,5)</f>
        <v>1.85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ROUND(1.9,3)</f>
        <v>1.9</v>
      </c>
      <c r="D38" s="27">
        <f>F38</f>
        <v>1.9</v>
      </c>
      <c r="E38" s="27">
        <f>F38</f>
        <v>1.9</v>
      </c>
      <c r="F38" s="27">
        <f>ROUND(1.9,3)</f>
        <v>1.9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ROUND(10.09,3)</f>
        <v>10.09</v>
      </c>
      <c r="D40" s="27">
        <f>F40</f>
        <v>10.09</v>
      </c>
      <c r="E40" s="27">
        <f>F40</f>
        <v>10.09</v>
      </c>
      <c r="F40" s="27">
        <f>ROUND(10.09,3)</f>
        <v>10.09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42404</v>
      </c>
      <c r="B42" s="22"/>
      <c r="C42" s="25">
        <f>ROUND(1.9,5)</f>
        <v>1.9</v>
      </c>
      <c r="D42" s="25">
        <f>F42</f>
        <v>121.51126</v>
      </c>
      <c r="E42" s="25">
        <f>F42</f>
        <v>121.51126</v>
      </c>
      <c r="F42" s="25">
        <f>ROUND(121.51126,5)</f>
        <v>121.51126</v>
      </c>
      <c r="G42" s="24"/>
      <c r="H42" s="36"/>
    </row>
    <row r="43" spans="1:8" ht="12.75" customHeight="1">
      <c r="A43" s="22">
        <v>42495</v>
      </c>
      <c r="B43" s="22"/>
      <c r="C43" s="25">
        <f>ROUND(1.9,5)</f>
        <v>1.9</v>
      </c>
      <c r="D43" s="25">
        <f>F43</f>
        <v>123.67529</v>
      </c>
      <c r="E43" s="25">
        <f>F43</f>
        <v>123.67529</v>
      </c>
      <c r="F43" s="25">
        <f>ROUND(123.67529,5)</f>
        <v>123.67529</v>
      </c>
      <c r="G43" s="24"/>
      <c r="H43" s="36"/>
    </row>
    <row r="44" spans="1:8" ht="12.75" customHeight="1">
      <c r="A44" s="22">
        <v>42586</v>
      </c>
      <c r="B44" s="22"/>
      <c r="C44" s="25">
        <f>ROUND(1.9,5)</f>
        <v>1.9</v>
      </c>
      <c r="D44" s="25">
        <f>F44</f>
        <v>124.80608</v>
      </c>
      <c r="E44" s="25">
        <f>F44</f>
        <v>124.80608</v>
      </c>
      <c r="F44" s="25">
        <f>ROUND(124.80608,5)</f>
        <v>124.80608</v>
      </c>
      <c r="G44" s="24"/>
      <c r="H44" s="36"/>
    </row>
    <row r="45" spans="1:8" ht="12.75" customHeight="1">
      <c r="A45" s="22">
        <v>42677</v>
      </c>
      <c r="B45" s="22"/>
      <c r="C45" s="25">
        <f>ROUND(1.9,5)</f>
        <v>1.9</v>
      </c>
      <c r="D45" s="25">
        <f>F45</f>
        <v>127.29394</v>
      </c>
      <c r="E45" s="25">
        <f>F45</f>
        <v>127.29394</v>
      </c>
      <c r="F45" s="25">
        <f>ROUND(127.29394,5)</f>
        <v>127.29394</v>
      </c>
      <c r="G45" s="24"/>
      <c r="H45" s="36"/>
    </row>
    <row r="46" spans="1:8" ht="12.75" customHeight="1">
      <c r="A46" s="22">
        <v>42768</v>
      </c>
      <c r="B46" s="22"/>
      <c r="C46" s="25">
        <f>ROUND(1.9,5)</f>
        <v>1.9</v>
      </c>
      <c r="D46" s="25">
        <f>F46</f>
        <v>130</v>
      </c>
      <c r="E46" s="25">
        <f>F46</f>
        <v>130</v>
      </c>
      <c r="F46" s="25">
        <f>ROUND(130,5)</f>
        <v>130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5">
        <f>ROUND(10.065,5)</f>
        <v>10.065</v>
      </c>
      <c r="D48" s="25">
        <f>F48</f>
        <v>10.08529</v>
      </c>
      <c r="E48" s="25">
        <f>F48</f>
        <v>10.08529</v>
      </c>
      <c r="F48" s="25">
        <f>ROUND(10.08529,5)</f>
        <v>10.08529</v>
      </c>
      <c r="G48" s="24"/>
      <c r="H48" s="36"/>
    </row>
    <row r="49" spans="1:8" ht="12.75" customHeight="1">
      <c r="A49" s="22">
        <v>42495</v>
      </c>
      <c r="B49" s="22"/>
      <c r="C49" s="25">
        <f>ROUND(10.065,5)</f>
        <v>10.065</v>
      </c>
      <c r="D49" s="25">
        <f>F49</f>
        <v>10.17583</v>
      </c>
      <c r="E49" s="25">
        <f>F49</f>
        <v>10.17583</v>
      </c>
      <c r="F49" s="25">
        <f>ROUND(10.17583,5)</f>
        <v>10.17583</v>
      </c>
      <c r="G49" s="24"/>
      <c r="H49" s="36"/>
    </row>
    <row r="50" spans="1:8" ht="12.75" customHeight="1">
      <c r="A50" s="22">
        <v>42586</v>
      </c>
      <c r="B50" s="22"/>
      <c r="C50" s="25">
        <f>ROUND(10.065,5)</f>
        <v>10.065</v>
      </c>
      <c r="D50" s="25">
        <f>F50</f>
        <v>10.25784</v>
      </c>
      <c r="E50" s="25">
        <f>F50</f>
        <v>10.25784</v>
      </c>
      <c r="F50" s="25">
        <f>ROUND(10.25784,5)</f>
        <v>10.25784</v>
      </c>
      <c r="G50" s="24"/>
      <c r="H50" s="36"/>
    </row>
    <row r="51" spans="1:8" ht="12.75" customHeight="1">
      <c r="A51" s="22">
        <v>42677</v>
      </c>
      <c r="B51" s="22"/>
      <c r="C51" s="25">
        <f>ROUND(10.065,5)</f>
        <v>10.065</v>
      </c>
      <c r="D51" s="25">
        <f>F51</f>
        <v>10.32082</v>
      </c>
      <c r="E51" s="25">
        <f>F51</f>
        <v>10.32082</v>
      </c>
      <c r="F51" s="25">
        <f>ROUND(10.32082,5)</f>
        <v>10.32082</v>
      </c>
      <c r="G51" s="24"/>
      <c r="H51" s="36"/>
    </row>
    <row r="52" spans="1:8" ht="12.75" customHeight="1">
      <c r="A52" s="22">
        <v>42768</v>
      </c>
      <c r="B52" s="22"/>
      <c r="C52" s="25">
        <f>ROUND(10.065,5)</f>
        <v>10.065</v>
      </c>
      <c r="D52" s="25">
        <f>F52</f>
        <v>10.37382</v>
      </c>
      <c r="E52" s="25">
        <f>F52</f>
        <v>10.37382</v>
      </c>
      <c r="F52" s="25">
        <f>ROUND(10.37382,5)</f>
        <v>10.37382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42404</v>
      </c>
      <c r="B54" s="22"/>
      <c r="C54" s="25">
        <f>ROUND(10.175,5)</f>
        <v>10.175</v>
      </c>
      <c r="D54" s="25">
        <f>F54</f>
        <v>10.19517</v>
      </c>
      <c r="E54" s="25">
        <f>F54</f>
        <v>10.19517</v>
      </c>
      <c r="F54" s="25">
        <f>ROUND(10.19517,5)</f>
        <v>10.19517</v>
      </c>
      <c r="G54" s="24"/>
      <c r="H54" s="36"/>
    </row>
    <row r="55" spans="1:8" ht="12.75" customHeight="1">
      <c r="A55" s="22">
        <v>42495</v>
      </c>
      <c r="B55" s="22"/>
      <c r="C55" s="25">
        <f>ROUND(10.175,5)</f>
        <v>10.175</v>
      </c>
      <c r="D55" s="25">
        <f>F55</f>
        <v>10.28372</v>
      </c>
      <c r="E55" s="25">
        <f>F55</f>
        <v>10.28372</v>
      </c>
      <c r="F55" s="25">
        <f>ROUND(10.28372,5)</f>
        <v>10.28372</v>
      </c>
      <c r="G55" s="24"/>
      <c r="H55" s="36"/>
    </row>
    <row r="56" spans="1:8" ht="12.75" customHeight="1">
      <c r="A56" s="22">
        <v>42586</v>
      </c>
      <c r="B56" s="22"/>
      <c r="C56" s="25">
        <f>ROUND(10.175,5)</f>
        <v>10.175</v>
      </c>
      <c r="D56" s="25">
        <f>F56</f>
        <v>10.36241</v>
      </c>
      <c r="E56" s="25">
        <f>F56</f>
        <v>10.36241</v>
      </c>
      <c r="F56" s="25">
        <f>ROUND(10.36241,5)</f>
        <v>10.36241</v>
      </c>
      <c r="G56" s="24"/>
      <c r="H56" s="36"/>
    </row>
    <row r="57" spans="1:8" ht="12.75" customHeight="1">
      <c r="A57" s="22">
        <v>42677</v>
      </c>
      <c r="B57" s="22"/>
      <c r="C57" s="25">
        <f>ROUND(10.175,5)</f>
        <v>10.175</v>
      </c>
      <c r="D57" s="25">
        <f>F57</f>
        <v>10.42851</v>
      </c>
      <c r="E57" s="25">
        <f>F57</f>
        <v>10.42851</v>
      </c>
      <c r="F57" s="25">
        <f>ROUND(10.42851,5)</f>
        <v>10.42851</v>
      </c>
      <c r="G57" s="24"/>
      <c r="H57" s="36"/>
    </row>
    <row r="58" spans="1:8" ht="12.75" customHeight="1">
      <c r="A58" s="22">
        <v>42768</v>
      </c>
      <c r="B58" s="22"/>
      <c r="C58" s="25">
        <f>ROUND(10.175,5)</f>
        <v>10.175</v>
      </c>
      <c r="D58" s="25">
        <f>F58</f>
        <v>10.48422</v>
      </c>
      <c r="E58" s="25">
        <f>F58</f>
        <v>10.48422</v>
      </c>
      <c r="F58" s="25">
        <f>ROUND(10.48422,5)</f>
        <v>10.48422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42404</v>
      </c>
      <c r="B60" s="22"/>
      <c r="C60" s="25">
        <f>ROUND(102.19346,5)</f>
        <v>102.19346</v>
      </c>
      <c r="D60" s="25">
        <f>F60</f>
        <v>102.5854</v>
      </c>
      <c r="E60" s="25">
        <f>F60</f>
        <v>102.5854</v>
      </c>
      <c r="F60" s="25">
        <f>ROUND(102.5854,5)</f>
        <v>102.5854</v>
      </c>
      <c r="G60" s="24"/>
      <c r="H60" s="36"/>
    </row>
    <row r="61" spans="1:8" ht="12.75" customHeight="1">
      <c r="A61" s="22">
        <v>42495</v>
      </c>
      <c r="B61" s="22"/>
      <c r="C61" s="25">
        <f>ROUND(102.19346,5)</f>
        <v>102.19346</v>
      </c>
      <c r="D61" s="25">
        <f>F61</f>
        <v>103.43707</v>
      </c>
      <c r="E61" s="25">
        <f>F61</f>
        <v>103.43707</v>
      </c>
      <c r="F61" s="25">
        <f>ROUND(103.43707,5)</f>
        <v>103.43707</v>
      </c>
      <c r="G61" s="24"/>
      <c r="H61" s="36"/>
    </row>
    <row r="62" spans="1:8" ht="12.75" customHeight="1">
      <c r="A62" s="22">
        <v>42586</v>
      </c>
      <c r="B62" s="22"/>
      <c r="C62" s="25">
        <f>ROUND(102.19346,5)</f>
        <v>102.19346</v>
      </c>
      <c r="D62" s="25">
        <f>F62</f>
        <v>105.42734</v>
      </c>
      <c r="E62" s="25">
        <f>F62</f>
        <v>105.42734</v>
      </c>
      <c r="F62" s="25">
        <f>ROUND(105.42734,5)</f>
        <v>105.42734</v>
      </c>
      <c r="G62" s="24"/>
      <c r="H62" s="36"/>
    </row>
    <row r="63" spans="1:8" ht="12.75" customHeight="1">
      <c r="A63" s="22">
        <v>42677</v>
      </c>
      <c r="B63" s="22"/>
      <c r="C63" s="25">
        <f>ROUND(102.19346,5)</f>
        <v>102.19346</v>
      </c>
      <c r="D63" s="25">
        <f>F63</f>
        <v>106.51289</v>
      </c>
      <c r="E63" s="25">
        <f>F63</f>
        <v>106.51289</v>
      </c>
      <c r="F63" s="25">
        <f>ROUND(106.51289,5)</f>
        <v>106.51289</v>
      </c>
      <c r="G63" s="24"/>
      <c r="H63" s="36"/>
    </row>
    <row r="64" spans="1:8" ht="12.75" customHeight="1">
      <c r="A64" s="22">
        <v>42768</v>
      </c>
      <c r="B64" s="22"/>
      <c r="C64" s="25">
        <f>ROUND(102.19346,5)</f>
        <v>102.19346</v>
      </c>
      <c r="D64" s="25">
        <f>F64</f>
        <v>108.77738</v>
      </c>
      <c r="E64" s="25">
        <f>F64</f>
        <v>108.77738</v>
      </c>
      <c r="F64" s="25">
        <f>ROUND(108.77738,5)</f>
        <v>108.77738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5">
        <f>ROUND(10.27,5)</f>
        <v>10.27</v>
      </c>
      <c r="D66" s="25">
        <f>F66</f>
        <v>10.28915</v>
      </c>
      <c r="E66" s="25">
        <f>F66</f>
        <v>10.28915</v>
      </c>
      <c r="F66" s="25">
        <f>ROUND(10.28915,5)</f>
        <v>10.28915</v>
      </c>
      <c r="G66" s="24"/>
      <c r="H66" s="36"/>
    </row>
    <row r="67" spans="1:8" ht="12.75" customHeight="1">
      <c r="A67" s="22">
        <v>42495</v>
      </c>
      <c r="B67" s="22"/>
      <c r="C67" s="25">
        <f>ROUND(10.27,5)</f>
        <v>10.27</v>
      </c>
      <c r="D67" s="25">
        <f>F67</f>
        <v>10.3744</v>
      </c>
      <c r="E67" s="25">
        <f>F67</f>
        <v>10.3744</v>
      </c>
      <c r="F67" s="25">
        <f>ROUND(10.3744,5)</f>
        <v>10.3744</v>
      </c>
      <c r="G67" s="24"/>
      <c r="H67" s="36"/>
    </row>
    <row r="68" spans="1:8" ht="12.75" customHeight="1">
      <c r="A68" s="22">
        <v>42586</v>
      </c>
      <c r="B68" s="22"/>
      <c r="C68" s="25">
        <f>ROUND(10.27,5)</f>
        <v>10.27</v>
      </c>
      <c r="D68" s="25">
        <f>F68</f>
        <v>10.45201</v>
      </c>
      <c r="E68" s="25">
        <f>F68</f>
        <v>10.45201</v>
      </c>
      <c r="F68" s="25">
        <f>ROUND(10.45201,5)</f>
        <v>10.45201</v>
      </c>
      <c r="G68" s="24"/>
      <c r="H68" s="36"/>
    </row>
    <row r="69" spans="1:8" ht="12.75" customHeight="1">
      <c r="A69" s="22">
        <v>42677</v>
      </c>
      <c r="B69" s="22"/>
      <c r="C69" s="25">
        <f>ROUND(10.27,5)</f>
        <v>10.27</v>
      </c>
      <c r="D69" s="25">
        <f>F69</f>
        <v>10.51227</v>
      </c>
      <c r="E69" s="25">
        <f>F69</f>
        <v>10.51227</v>
      </c>
      <c r="F69" s="25">
        <f>ROUND(10.51227,5)</f>
        <v>10.51227</v>
      </c>
      <c r="G69" s="24"/>
      <c r="H69" s="36"/>
    </row>
    <row r="70" spans="1:8" ht="12.75" customHeight="1">
      <c r="A70" s="22">
        <v>42768</v>
      </c>
      <c r="B70" s="22"/>
      <c r="C70" s="25">
        <f>ROUND(10.27,5)</f>
        <v>10.27</v>
      </c>
      <c r="D70" s="25">
        <f>F70</f>
        <v>10.5638</v>
      </c>
      <c r="E70" s="25">
        <f>F70</f>
        <v>10.5638</v>
      </c>
      <c r="F70" s="25">
        <f>ROUND(10.5638,5)</f>
        <v>10.5638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5">
        <f>ROUND(1.945,5)</f>
        <v>1.945</v>
      </c>
      <c r="D72" s="25">
        <f>F72</f>
        <v>127.07067</v>
      </c>
      <c r="E72" s="25">
        <f>F72</f>
        <v>127.07067</v>
      </c>
      <c r="F72" s="25">
        <f>ROUND(127.07067,5)</f>
        <v>127.07067</v>
      </c>
      <c r="G72" s="24"/>
      <c r="H72" s="36"/>
    </row>
    <row r="73" spans="1:8" ht="12.75" customHeight="1">
      <c r="A73" s="22">
        <v>42495</v>
      </c>
      <c r="B73" s="22"/>
      <c r="C73" s="25">
        <f>ROUND(1.945,5)</f>
        <v>1.945</v>
      </c>
      <c r="D73" s="25">
        <f>F73</f>
        <v>129.33355</v>
      </c>
      <c r="E73" s="25">
        <f>F73</f>
        <v>129.33355</v>
      </c>
      <c r="F73" s="25">
        <f>ROUND(129.33355,5)</f>
        <v>129.33355</v>
      </c>
      <c r="G73" s="24"/>
      <c r="H73" s="36"/>
    </row>
    <row r="74" spans="1:8" ht="12.75" customHeight="1">
      <c r="A74" s="22">
        <v>42586</v>
      </c>
      <c r="B74" s="22"/>
      <c r="C74" s="25">
        <f>ROUND(1.945,5)</f>
        <v>1.945</v>
      </c>
      <c r="D74" s="25">
        <f>F74</f>
        <v>130.41705</v>
      </c>
      <c r="E74" s="25">
        <f>F74</f>
        <v>130.41705</v>
      </c>
      <c r="F74" s="25">
        <f>ROUND(130.41705,5)</f>
        <v>130.41705</v>
      </c>
      <c r="G74" s="24"/>
      <c r="H74" s="36"/>
    </row>
    <row r="75" spans="1:8" ht="12.75" customHeight="1">
      <c r="A75" s="22">
        <v>42677</v>
      </c>
      <c r="B75" s="22"/>
      <c r="C75" s="25">
        <f>ROUND(1.945,5)</f>
        <v>1.945</v>
      </c>
      <c r="D75" s="25">
        <f>F75</f>
        <v>133.01694</v>
      </c>
      <c r="E75" s="25">
        <f>F75</f>
        <v>133.01694</v>
      </c>
      <c r="F75" s="25">
        <f>ROUND(133.01694,5)</f>
        <v>133.01694</v>
      </c>
      <c r="G75" s="24"/>
      <c r="H75" s="36"/>
    </row>
    <row r="76" spans="1:8" ht="12.75" customHeight="1">
      <c r="A76" s="22">
        <v>42768</v>
      </c>
      <c r="B76" s="22"/>
      <c r="C76" s="25">
        <f>ROUND(1.945,5)</f>
        <v>1.945</v>
      </c>
      <c r="D76" s="25">
        <f>F76</f>
        <v>135.84474</v>
      </c>
      <c r="E76" s="25">
        <f>F76</f>
        <v>135.84474</v>
      </c>
      <c r="F76" s="25">
        <f>ROUND(135.84474,5)</f>
        <v>135.84474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42404</v>
      </c>
      <c r="B78" s="22"/>
      <c r="C78" s="25">
        <f>ROUND(10.345,5)</f>
        <v>10.345</v>
      </c>
      <c r="D78" s="25">
        <f>F78</f>
        <v>10.36427</v>
      </c>
      <c r="E78" s="25">
        <f>F78</f>
        <v>10.36427</v>
      </c>
      <c r="F78" s="25">
        <f>ROUND(10.36427,5)</f>
        <v>10.36427</v>
      </c>
      <c r="G78" s="24"/>
      <c r="H78" s="36"/>
    </row>
    <row r="79" spans="1:8" ht="12.75" customHeight="1">
      <c r="A79" s="22">
        <v>42495</v>
      </c>
      <c r="B79" s="22"/>
      <c r="C79" s="25">
        <f>ROUND(10.345,5)</f>
        <v>10.345</v>
      </c>
      <c r="D79" s="25">
        <f>F79</f>
        <v>10.45005</v>
      </c>
      <c r="E79" s="25">
        <f>F79</f>
        <v>10.45005</v>
      </c>
      <c r="F79" s="25">
        <f>ROUND(10.45005,5)</f>
        <v>10.45005</v>
      </c>
      <c r="G79" s="24"/>
      <c r="H79" s="36"/>
    </row>
    <row r="80" spans="1:8" ht="12.75" customHeight="1">
      <c r="A80" s="22">
        <v>42586</v>
      </c>
      <c r="B80" s="22"/>
      <c r="C80" s="25">
        <f>ROUND(10.345,5)</f>
        <v>10.345</v>
      </c>
      <c r="D80" s="25">
        <f>F80</f>
        <v>10.52843</v>
      </c>
      <c r="E80" s="25">
        <f>F80</f>
        <v>10.52843</v>
      </c>
      <c r="F80" s="25">
        <f>ROUND(10.52843,5)</f>
        <v>10.52843</v>
      </c>
      <c r="G80" s="24"/>
      <c r="H80" s="36"/>
    </row>
    <row r="81" spans="1:8" ht="12.75" customHeight="1">
      <c r="A81" s="22">
        <v>42677</v>
      </c>
      <c r="B81" s="22"/>
      <c r="C81" s="25">
        <f>ROUND(10.345,5)</f>
        <v>10.345</v>
      </c>
      <c r="D81" s="25">
        <f>F81</f>
        <v>10.58963</v>
      </c>
      <c r="E81" s="25">
        <f>F81</f>
        <v>10.58963</v>
      </c>
      <c r="F81" s="25">
        <f>ROUND(10.58963,5)</f>
        <v>10.58963</v>
      </c>
      <c r="G81" s="24"/>
      <c r="H81" s="36"/>
    </row>
    <row r="82" spans="1:8" ht="12.75" customHeight="1">
      <c r="A82" s="22">
        <v>42768</v>
      </c>
      <c r="B82" s="22"/>
      <c r="C82" s="25">
        <f>ROUND(10.345,5)</f>
        <v>10.345</v>
      </c>
      <c r="D82" s="25">
        <f>F82</f>
        <v>10.64236</v>
      </c>
      <c r="E82" s="25">
        <f>F82</f>
        <v>10.64236</v>
      </c>
      <c r="F82" s="25">
        <f>ROUND(10.64236,5)</f>
        <v>10.64236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5">
        <f>ROUND(10.34,5)</f>
        <v>10.34</v>
      </c>
      <c r="D84" s="25">
        <f>F84</f>
        <v>10.35864</v>
      </c>
      <c r="E84" s="25">
        <f>F84</f>
        <v>10.35864</v>
      </c>
      <c r="F84" s="25">
        <f>ROUND(10.35864,5)</f>
        <v>10.35864</v>
      </c>
      <c r="G84" s="24"/>
      <c r="H84" s="36"/>
    </row>
    <row r="85" spans="1:8" ht="12.75" customHeight="1">
      <c r="A85" s="22">
        <v>42495</v>
      </c>
      <c r="B85" s="22"/>
      <c r="C85" s="25">
        <f>ROUND(10.34,5)</f>
        <v>10.34</v>
      </c>
      <c r="D85" s="25">
        <f>F85</f>
        <v>10.44152</v>
      </c>
      <c r="E85" s="25">
        <f>F85</f>
        <v>10.44152</v>
      </c>
      <c r="F85" s="25">
        <f>ROUND(10.44152,5)</f>
        <v>10.44152</v>
      </c>
      <c r="G85" s="24"/>
      <c r="H85" s="36"/>
    </row>
    <row r="86" spans="1:8" ht="12.75" customHeight="1">
      <c r="A86" s="22">
        <v>42586</v>
      </c>
      <c r="B86" s="22"/>
      <c r="C86" s="25">
        <f>ROUND(10.34,5)</f>
        <v>10.34</v>
      </c>
      <c r="D86" s="25">
        <f>F86</f>
        <v>10.51712</v>
      </c>
      <c r="E86" s="25">
        <f>F86</f>
        <v>10.51712</v>
      </c>
      <c r="F86" s="25">
        <f>ROUND(10.51712,5)</f>
        <v>10.51712</v>
      </c>
      <c r="G86" s="24"/>
      <c r="H86" s="36"/>
    </row>
    <row r="87" spans="1:8" ht="12.75" customHeight="1">
      <c r="A87" s="22">
        <v>42677</v>
      </c>
      <c r="B87" s="22"/>
      <c r="C87" s="25">
        <f>ROUND(10.34,5)</f>
        <v>10.34</v>
      </c>
      <c r="D87" s="25">
        <f>F87</f>
        <v>10.57601</v>
      </c>
      <c r="E87" s="25">
        <f>F87</f>
        <v>10.57601</v>
      </c>
      <c r="F87" s="25">
        <f>ROUND(10.57601,5)</f>
        <v>10.57601</v>
      </c>
      <c r="G87" s="24"/>
      <c r="H87" s="36"/>
    </row>
    <row r="88" spans="1:8" ht="12.75" customHeight="1">
      <c r="A88" s="22">
        <v>42768</v>
      </c>
      <c r="B88" s="22"/>
      <c r="C88" s="25">
        <f>ROUND(10.34,5)</f>
        <v>10.34</v>
      </c>
      <c r="D88" s="25">
        <f>F88</f>
        <v>10.6266</v>
      </c>
      <c r="E88" s="25">
        <f>F88</f>
        <v>10.6266</v>
      </c>
      <c r="F88" s="25">
        <f>ROUND(10.6266,5)</f>
        <v>10.6266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42404</v>
      </c>
      <c r="B90" s="22"/>
      <c r="C90" s="25">
        <f>ROUND(127.69162,5)</f>
        <v>127.69162</v>
      </c>
      <c r="D90" s="25">
        <f>F90</f>
        <v>128.18132</v>
      </c>
      <c r="E90" s="25">
        <f>F90</f>
        <v>128.18132</v>
      </c>
      <c r="F90" s="25">
        <f>ROUND(128.18132,5)</f>
        <v>128.18132</v>
      </c>
      <c r="G90" s="24"/>
      <c r="H90" s="36"/>
    </row>
    <row r="91" spans="1:8" ht="12.75" customHeight="1">
      <c r="A91" s="22">
        <v>42495</v>
      </c>
      <c r="B91" s="22"/>
      <c r="C91" s="25">
        <f>ROUND(127.69162,5)</f>
        <v>127.69162</v>
      </c>
      <c r="D91" s="25">
        <f>F91</f>
        <v>129.0347</v>
      </c>
      <c r="E91" s="25">
        <f>F91</f>
        <v>129.0347</v>
      </c>
      <c r="F91" s="25">
        <f>ROUND(129.0347,5)</f>
        <v>129.0347</v>
      </c>
      <c r="G91" s="24"/>
      <c r="H91" s="36"/>
    </row>
    <row r="92" spans="1:8" ht="12.75" customHeight="1">
      <c r="A92" s="22">
        <v>42586</v>
      </c>
      <c r="B92" s="22"/>
      <c r="C92" s="25">
        <f>ROUND(127.69162,5)</f>
        <v>127.69162</v>
      </c>
      <c r="D92" s="25">
        <f>F92</f>
        <v>131.51743</v>
      </c>
      <c r="E92" s="25">
        <f>F92</f>
        <v>131.51743</v>
      </c>
      <c r="F92" s="25">
        <f>ROUND(131.51743,5)</f>
        <v>131.51743</v>
      </c>
      <c r="G92" s="24"/>
      <c r="H92" s="36"/>
    </row>
    <row r="93" spans="1:8" ht="12.75" customHeight="1">
      <c r="A93" s="22">
        <v>42677</v>
      </c>
      <c r="B93" s="22"/>
      <c r="C93" s="25">
        <f>ROUND(127.69162,5)</f>
        <v>127.69162</v>
      </c>
      <c r="D93" s="25">
        <f>F93</f>
        <v>132.6356</v>
      </c>
      <c r="E93" s="25">
        <f>F93</f>
        <v>132.6356</v>
      </c>
      <c r="F93" s="25">
        <f>ROUND(132.6356,5)</f>
        <v>132.6356</v>
      </c>
      <c r="G93" s="24"/>
      <c r="H93" s="36"/>
    </row>
    <row r="94" spans="1:8" ht="12.75" customHeight="1">
      <c r="A94" s="22">
        <v>42768</v>
      </c>
      <c r="B94" s="22"/>
      <c r="C94" s="25">
        <f>ROUND(127.69162,5)</f>
        <v>127.69162</v>
      </c>
      <c r="D94" s="25">
        <f>F94</f>
        <v>135.45608</v>
      </c>
      <c r="E94" s="25">
        <f>F94</f>
        <v>135.45608</v>
      </c>
      <c r="F94" s="25">
        <f>ROUND(135.45608,5)</f>
        <v>135.45608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42404</v>
      </c>
      <c r="B96" s="22"/>
      <c r="C96" s="25">
        <f>ROUND(1.97,5)</f>
        <v>1.97</v>
      </c>
      <c r="D96" s="25">
        <f>F96</f>
        <v>136.71413</v>
      </c>
      <c r="E96" s="25">
        <f>F96</f>
        <v>136.71413</v>
      </c>
      <c r="F96" s="25">
        <f>ROUND(136.71413,5)</f>
        <v>136.71413</v>
      </c>
      <c r="G96" s="24"/>
      <c r="H96" s="36"/>
    </row>
    <row r="97" spans="1:8" ht="12.75" customHeight="1">
      <c r="A97" s="22">
        <v>42495</v>
      </c>
      <c r="B97" s="22"/>
      <c r="C97" s="25">
        <f>ROUND(1.97,5)</f>
        <v>1.97</v>
      </c>
      <c r="D97" s="25">
        <f>F97</f>
        <v>139.14891</v>
      </c>
      <c r="E97" s="25">
        <f>F97</f>
        <v>139.14891</v>
      </c>
      <c r="F97" s="25">
        <f>ROUND(139.14891,5)</f>
        <v>139.14891</v>
      </c>
      <c r="G97" s="24"/>
      <c r="H97" s="36"/>
    </row>
    <row r="98" spans="1:8" ht="12.75" customHeight="1">
      <c r="A98" s="22">
        <v>42586</v>
      </c>
      <c r="B98" s="22"/>
      <c r="C98" s="25">
        <f>ROUND(1.97,5)</f>
        <v>1.97</v>
      </c>
      <c r="D98" s="25">
        <f>F98</f>
        <v>140.26156</v>
      </c>
      <c r="E98" s="25">
        <f>F98</f>
        <v>140.26156</v>
      </c>
      <c r="F98" s="25">
        <f>ROUND(140.26156,5)</f>
        <v>140.26156</v>
      </c>
      <c r="G98" s="24"/>
      <c r="H98" s="36"/>
    </row>
    <row r="99" spans="1:8" ht="12.75" customHeight="1">
      <c r="A99" s="22">
        <v>42677</v>
      </c>
      <c r="B99" s="22"/>
      <c r="C99" s="25">
        <f>ROUND(1.97,5)</f>
        <v>1.97</v>
      </c>
      <c r="D99" s="25">
        <f>F99</f>
        <v>143.05749</v>
      </c>
      <c r="E99" s="25">
        <f>F99</f>
        <v>143.05749</v>
      </c>
      <c r="F99" s="25">
        <f>ROUND(143.05749,5)</f>
        <v>143.05749</v>
      </c>
      <c r="G99" s="24"/>
      <c r="H99" s="36"/>
    </row>
    <row r="100" spans="1:8" ht="12.75" customHeight="1">
      <c r="A100" s="22">
        <v>42768</v>
      </c>
      <c r="B100" s="22"/>
      <c r="C100" s="25">
        <f>ROUND(1.97,5)</f>
        <v>1.97</v>
      </c>
      <c r="D100" s="25">
        <f>F100</f>
        <v>146.09852</v>
      </c>
      <c r="E100" s="25">
        <f>F100</f>
        <v>146.09852</v>
      </c>
      <c r="F100" s="25">
        <f>ROUND(146.09852,5)</f>
        <v>146.09852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42404</v>
      </c>
      <c r="B102" s="22"/>
      <c r="C102" s="25">
        <f>ROUND(2.325,5)</f>
        <v>2.325</v>
      </c>
      <c r="D102" s="25">
        <f>F102</f>
        <v>126.22046</v>
      </c>
      <c r="E102" s="25">
        <f>F102</f>
        <v>126.22046</v>
      </c>
      <c r="F102" s="25">
        <f>ROUND(126.22046,5)</f>
        <v>126.22046</v>
      </c>
      <c r="G102" s="24"/>
      <c r="H102" s="36"/>
    </row>
    <row r="103" spans="1:8" ht="12.75" customHeight="1">
      <c r="A103" s="22">
        <v>42495</v>
      </c>
      <c r="B103" s="22"/>
      <c r="C103" s="25">
        <f>ROUND(2.325,5)</f>
        <v>2.325</v>
      </c>
      <c r="D103" s="25">
        <f>F103</f>
        <v>126.89321</v>
      </c>
      <c r="E103" s="25">
        <f>F103</f>
        <v>126.89321</v>
      </c>
      <c r="F103" s="25">
        <f>ROUND(126.89321,5)</f>
        <v>126.89321</v>
      </c>
      <c r="G103" s="24"/>
      <c r="H103" s="36"/>
    </row>
    <row r="104" spans="1:8" ht="12.75" customHeight="1">
      <c r="A104" s="22">
        <v>42586</v>
      </c>
      <c r="B104" s="22"/>
      <c r="C104" s="25">
        <f>ROUND(2.325,5)</f>
        <v>2.325</v>
      </c>
      <c r="D104" s="25">
        <f>F104</f>
        <v>129.33524</v>
      </c>
      <c r="E104" s="25">
        <f>F104</f>
        <v>129.33524</v>
      </c>
      <c r="F104" s="25">
        <f>ROUND(129.33524,5)</f>
        <v>129.33524</v>
      </c>
      <c r="G104" s="24"/>
      <c r="H104" s="36"/>
    </row>
    <row r="105" spans="1:8" ht="12.75" customHeight="1">
      <c r="A105" s="22">
        <v>42677</v>
      </c>
      <c r="B105" s="22"/>
      <c r="C105" s="25">
        <f>ROUND(2.325,5)</f>
        <v>2.325</v>
      </c>
      <c r="D105" s="25">
        <f>F105</f>
        <v>131.91294</v>
      </c>
      <c r="E105" s="25">
        <f>F105</f>
        <v>131.91294</v>
      </c>
      <c r="F105" s="25">
        <f>ROUND(131.91294,5)</f>
        <v>131.91294</v>
      </c>
      <c r="G105" s="24"/>
      <c r="H105" s="36"/>
    </row>
    <row r="106" spans="1:8" ht="12.75" customHeight="1">
      <c r="A106" s="22">
        <v>42768</v>
      </c>
      <c r="B106" s="22"/>
      <c r="C106" s="25">
        <f>ROUND(2.325,5)</f>
        <v>2.325</v>
      </c>
      <c r="D106" s="25">
        <f>F106</f>
        <v>134.71679</v>
      </c>
      <c r="E106" s="25">
        <f>F106</f>
        <v>134.71679</v>
      </c>
      <c r="F106" s="25">
        <f>ROUND(134.71679,5)</f>
        <v>134.71679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42404</v>
      </c>
      <c r="B108" s="22"/>
      <c r="C108" s="25">
        <f>ROUND(11.075,5)</f>
        <v>11.075</v>
      </c>
      <c r="D108" s="25">
        <f>F108</f>
        <v>11.10137</v>
      </c>
      <c r="E108" s="25">
        <f>F108</f>
        <v>11.10137</v>
      </c>
      <c r="F108" s="25">
        <f>ROUND(11.10137,5)</f>
        <v>11.10137</v>
      </c>
      <c r="G108" s="24"/>
      <c r="H108" s="36"/>
    </row>
    <row r="109" spans="1:8" ht="12.75" customHeight="1">
      <c r="A109" s="22">
        <v>42495</v>
      </c>
      <c r="B109" s="22"/>
      <c r="C109" s="25">
        <f>ROUND(11.075,5)</f>
        <v>11.075</v>
      </c>
      <c r="D109" s="25">
        <f>F109</f>
        <v>11.2153</v>
      </c>
      <c r="E109" s="25">
        <f>F109</f>
        <v>11.2153</v>
      </c>
      <c r="F109" s="25">
        <f>ROUND(11.2153,5)</f>
        <v>11.2153</v>
      </c>
      <c r="G109" s="24"/>
      <c r="H109" s="36"/>
    </row>
    <row r="110" spans="1:8" ht="12.75" customHeight="1">
      <c r="A110" s="22">
        <v>42586</v>
      </c>
      <c r="B110" s="22"/>
      <c r="C110" s="25">
        <f>ROUND(11.075,5)</f>
        <v>11.075</v>
      </c>
      <c r="D110" s="25">
        <f>F110</f>
        <v>11.32013</v>
      </c>
      <c r="E110" s="25">
        <f>F110</f>
        <v>11.32013</v>
      </c>
      <c r="F110" s="25">
        <f>ROUND(11.32013,5)</f>
        <v>11.32013</v>
      </c>
      <c r="G110" s="24"/>
      <c r="H110" s="36"/>
    </row>
    <row r="111" spans="1:8" ht="12.75" customHeight="1">
      <c r="A111" s="22">
        <v>42677</v>
      </c>
      <c r="B111" s="22"/>
      <c r="C111" s="25">
        <f>ROUND(11.075,5)</f>
        <v>11.075</v>
      </c>
      <c r="D111" s="25">
        <f>F111</f>
        <v>11.41467</v>
      </c>
      <c r="E111" s="25">
        <f>F111</f>
        <v>11.41467</v>
      </c>
      <c r="F111" s="25">
        <f>ROUND(11.41467,5)</f>
        <v>11.41467</v>
      </c>
      <c r="G111" s="24"/>
      <c r="H111" s="36"/>
    </row>
    <row r="112" spans="1:8" ht="12.75" customHeight="1">
      <c r="A112" s="22">
        <v>42768</v>
      </c>
      <c r="B112" s="22"/>
      <c r="C112" s="25">
        <f>ROUND(11.075,5)</f>
        <v>11.075</v>
      </c>
      <c r="D112" s="25">
        <f>F112</f>
        <v>11.50254</v>
      </c>
      <c r="E112" s="25">
        <f>F112</f>
        <v>11.50254</v>
      </c>
      <c r="F112" s="25">
        <f>ROUND(11.50254,5)</f>
        <v>11.50254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42404</v>
      </c>
      <c r="B114" s="22"/>
      <c r="C114" s="25">
        <f>ROUND(11.2,5)</f>
        <v>11.2</v>
      </c>
      <c r="D114" s="25">
        <f>F114</f>
        <v>11.22521</v>
      </c>
      <c r="E114" s="25">
        <f>F114</f>
        <v>11.22521</v>
      </c>
      <c r="F114" s="25">
        <f>ROUND(11.22521,5)</f>
        <v>11.22521</v>
      </c>
      <c r="G114" s="24"/>
      <c r="H114" s="36"/>
    </row>
    <row r="115" spans="1:8" ht="12.75" customHeight="1">
      <c r="A115" s="22">
        <v>42495</v>
      </c>
      <c r="B115" s="22"/>
      <c r="C115" s="25">
        <f>ROUND(11.2,5)</f>
        <v>11.2</v>
      </c>
      <c r="D115" s="25">
        <f>F115</f>
        <v>11.3388</v>
      </c>
      <c r="E115" s="25">
        <f>F115</f>
        <v>11.3388</v>
      </c>
      <c r="F115" s="25">
        <f>ROUND(11.3388,5)</f>
        <v>11.3388</v>
      </c>
      <c r="G115" s="24"/>
      <c r="H115" s="36"/>
    </row>
    <row r="116" spans="1:8" ht="12.75" customHeight="1">
      <c r="A116" s="22">
        <v>42586</v>
      </c>
      <c r="B116" s="22"/>
      <c r="C116" s="25">
        <f>ROUND(11.2,5)</f>
        <v>11.2</v>
      </c>
      <c r="D116" s="25">
        <f>F116</f>
        <v>11.44245</v>
      </c>
      <c r="E116" s="25">
        <f>F116</f>
        <v>11.44245</v>
      </c>
      <c r="F116" s="25">
        <f>ROUND(11.44245,5)</f>
        <v>11.44245</v>
      </c>
      <c r="G116" s="24"/>
      <c r="H116" s="36"/>
    </row>
    <row r="117" spans="1:8" ht="12.75" customHeight="1">
      <c r="A117" s="22">
        <v>42677</v>
      </c>
      <c r="B117" s="22"/>
      <c r="C117" s="25">
        <f>ROUND(11.2,5)</f>
        <v>11.2</v>
      </c>
      <c r="D117" s="25">
        <f>F117</f>
        <v>11.53576</v>
      </c>
      <c r="E117" s="25">
        <f>F117</f>
        <v>11.53576</v>
      </c>
      <c r="F117" s="25">
        <f>ROUND(11.53576,5)</f>
        <v>11.53576</v>
      </c>
      <c r="G117" s="24"/>
      <c r="H117" s="36"/>
    </row>
    <row r="118" spans="1:8" ht="12.75" customHeight="1">
      <c r="A118" s="22">
        <v>42768</v>
      </c>
      <c r="B118" s="22"/>
      <c r="C118" s="25">
        <f>ROUND(11.2,5)</f>
        <v>11.2</v>
      </c>
      <c r="D118" s="25">
        <f>F118</f>
        <v>11.61936</v>
      </c>
      <c r="E118" s="25">
        <f>F118</f>
        <v>11.61936</v>
      </c>
      <c r="F118" s="25">
        <f>ROUND(11.61936,5)</f>
        <v>11.61936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5">
        <f>ROUND(148.0207032,5)</f>
        <v>148.0207</v>
      </c>
      <c r="D120" s="25">
        <f>F120</f>
        <v>147.05024</v>
      </c>
      <c r="E120" s="25">
        <f>F120</f>
        <v>147.05024</v>
      </c>
      <c r="F120" s="25">
        <f>ROUND(147.05024,5)</f>
        <v>147.05024</v>
      </c>
      <c r="G120" s="24"/>
      <c r="H120" s="36"/>
    </row>
    <row r="121" spans="1:8" ht="12.75" customHeight="1">
      <c r="A121" s="22">
        <v>42495</v>
      </c>
      <c r="B121" s="22"/>
      <c r="C121" s="25">
        <f>ROUND(148.0207032,5)</f>
        <v>148.0207</v>
      </c>
      <c r="D121" s="25">
        <f>F121</f>
        <v>149.66915</v>
      </c>
      <c r="E121" s="25">
        <f>F121</f>
        <v>149.66915</v>
      </c>
      <c r="F121" s="25">
        <f>ROUND(149.66915,5)</f>
        <v>149.66915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42404</v>
      </c>
      <c r="B123" s="22"/>
      <c r="C123" s="25">
        <f>ROUND(9.585,5)</f>
        <v>9.585</v>
      </c>
      <c r="D123" s="25">
        <f>F123</f>
        <v>9.6117</v>
      </c>
      <c r="E123" s="25">
        <f>F123</f>
        <v>9.6117</v>
      </c>
      <c r="F123" s="25">
        <f>ROUND(9.6117,5)</f>
        <v>9.6117</v>
      </c>
      <c r="G123" s="24"/>
      <c r="H123" s="36"/>
    </row>
    <row r="124" spans="1:8" ht="12.75" customHeight="1">
      <c r="A124" s="22">
        <v>42495</v>
      </c>
      <c r="B124" s="22"/>
      <c r="C124" s="25">
        <f>ROUND(9.585,5)</f>
        <v>9.585</v>
      </c>
      <c r="D124" s="25">
        <f>F124</f>
        <v>9.72048</v>
      </c>
      <c r="E124" s="25">
        <f>F124</f>
        <v>9.72048</v>
      </c>
      <c r="F124" s="25">
        <f>ROUND(9.72048,5)</f>
        <v>9.72048</v>
      </c>
      <c r="G124" s="24"/>
      <c r="H124" s="36"/>
    </row>
    <row r="125" spans="1:8" ht="12.75" customHeight="1">
      <c r="A125" s="22">
        <v>42586</v>
      </c>
      <c r="B125" s="22"/>
      <c r="C125" s="25">
        <f>ROUND(9.585,5)</f>
        <v>9.585</v>
      </c>
      <c r="D125" s="25">
        <f>F125</f>
        <v>9.81519</v>
      </c>
      <c r="E125" s="25">
        <f>F125</f>
        <v>9.81519</v>
      </c>
      <c r="F125" s="25">
        <f>ROUND(9.81519,5)</f>
        <v>9.81519</v>
      </c>
      <c r="G125" s="24"/>
      <c r="H125" s="36"/>
    </row>
    <row r="126" spans="1:8" ht="12.75" customHeight="1">
      <c r="A126" s="22">
        <v>42677</v>
      </c>
      <c r="B126" s="22"/>
      <c r="C126" s="25">
        <f>ROUND(9.585,5)</f>
        <v>9.585</v>
      </c>
      <c r="D126" s="25">
        <f>F126</f>
        <v>9.89781</v>
      </c>
      <c r="E126" s="25">
        <f>F126</f>
        <v>9.89781</v>
      </c>
      <c r="F126" s="25">
        <f>ROUND(9.89781,5)</f>
        <v>9.89781</v>
      </c>
      <c r="G126" s="24"/>
      <c r="H126" s="36"/>
    </row>
    <row r="127" spans="1:8" ht="12.75" customHeight="1">
      <c r="A127" s="22">
        <v>42768</v>
      </c>
      <c r="B127" s="22"/>
      <c r="C127" s="25">
        <f>ROUND(9.585,5)</f>
        <v>9.585</v>
      </c>
      <c r="D127" s="25">
        <f>F127</f>
        <v>9.96788</v>
      </c>
      <c r="E127" s="25">
        <f>F127</f>
        <v>9.96788</v>
      </c>
      <c r="F127" s="25">
        <f>ROUND(9.96788,5)</f>
        <v>9.96788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5">
        <f>ROUND(9.7,5)</f>
        <v>9.7</v>
      </c>
      <c r="D129" s="25">
        <f>F129</f>
        <v>9.72094</v>
      </c>
      <c r="E129" s="25">
        <f>F129</f>
        <v>9.72094</v>
      </c>
      <c r="F129" s="25">
        <f>ROUND(9.72094,5)</f>
        <v>9.72094</v>
      </c>
      <c r="G129" s="24"/>
      <c r="H129" s="36"/>
    </row>
    <row r="130" spans="1:8" ht="12.75" customHeight="1">
      <c r="A130" s="22">
        <v>42495</v>
      </c>
      <c r="B130" s="22"/>
      <c r="C130" s="25">
        <f>ROUND(9.7,5)</f>
        <v>9.7</v>
      </c>
      <c r="D130" s="25">
        <f>F130</f>
        <v>9.81465</v>
      </c>
      <c r="E130" s="25">
        <f>F130</f>
        <v>9.81465</v>
      </c>
      <c r="F130" s="25">
        <f>ROUND(9.81465,5)</f>
        <v>9.81465</v>
      </c>
      <c r="G130" s="24"/>
      <c r="H130" s="36"/>
    </row>
    <row r="131" spans="1:8" ht="12.75" customHeight="1">
      <c r="A131" s="22">
        <v>42586</v>
      </c>
      <c r="B131" s="22"/>
      <c r="C131" s="25">
        <f>ROUND(9.7,5)</f>
        <v>9.7</v>
      </c>
      <c r="D131" s="25">
        <f>F131</f>
        <v>9.89648</v>
      </c>
      <c r="E131" s="25">
        <f>F131</f>
        <v>9.89648</v>
      </c>
      <c r="F131" s="25">
        <f>ROUND(9.89648,5)</f>
        <v>9.89648</v>
      </c>
      <c r="G131" s="24"/>
      <c r="H131" s="36"/>
    </row>
    <row r="132" spans="1:8" ht="12.75" customHeight="1">
      <c r="A132" s="22">
        <v>42677</v>
      </c>
      <c r="B132" s="22"/>
      <c r="C132" s="25">
        <f>ROUND(9.7,5)</f>
        <v>9.7</v>
      </c>
      <c r="D132" s="25">
        <f>F132</f>
        <v>9.96186</v>
      </c>
      <c r="E132" s="25">
        <f>F132</f>
        <v>9.96186</v>
      </c>
      <c r="F132" s="25">
        <f>ROUND(9.96186,5)</f>
        <v>9.96186</v>
      </c>
      <c r="G132" s="24"/>
      <c r="H132" s="36"/>
    </row>
    <row r="133" spans="1:8" ht="12.75" customHeight="1">
      <c r="A133" s="22">
        <v>42768</v>
      </c>
      <c r="B133" s="22"/>
      <c r="C133" s="25">
        <f>ROUND(9.7,5)</f>
        <v>9.7</v>
      </c>
      <c r="D133" s="25">
        <f>F133</f>
        <v>10.014</v>
      </c>
      <c r="E133" s="25">
        <f>F133</f>
        <v>10.014</v>
      </c>
      <c r="F133" s="25">
        <f>ROUND(10.014,5)</f>
        <v>10.014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5">
        <f>ROUND(1.87,5)</f>
        <v>1.87</v>
      </c>
      <c r="D135" s="25">
        <f>F135</f>
        <v>289.06221</v>
      </c>
      <c r="E135" s="25">
        <f>F135</f>
        <v>289.06221</v>
      </c>
      <c r="F135" s="25">
        <f>ROUND(289.06221,5)</f>
        <v>289.06221</v>
      </c>
      <c r="G135" s="24"/>
      <c r="H135" s="36"/>
    </row>
    <row r="136" spans="1:8" ht="12.75" customHeight="1">
      <c r="A136" s="22">
        <v>42495</v>
      </c>
      <c r="B136" s="22"/>
      <c r="C136" s="25">
        <f>ROUND(1.87,5)</f>
        <v>1.87</v>
      </c>
      <c r="D136" s="25">
        <f>F136</f>
        <v>294.21037</v>
      </c>
      <c r="E136" s="25">
        <f>F136</f>
        <v>294.21037</v>
      </c>
      <c r="F136" s="25">
        <f>ROUND(294.21037,5)</f>
        <v>294.21037</v>
      </c>
      <c r="G136" s="24"/>
      <c r="H136" s="36"/>
    </row>
    <row r="137" spans="1:8" ht="12.75" customHeight="1">
      <c r="A137" s="22">
        <v>42586</v>
      </c>
      <c r="B137" s="22"/>
      <c r="C137" s="25">
        <f>ROUND(1.87,5)</f>
        <v>1.87</v>
      </c>
      <c r="D137" s="25">
        <f>F137</f>
        <v>293.39301</v>
      </c>
      <c r="E137" s="25">
        <f>F137</f>
        <v>293.39301</v>
      </c>
      <c r="F137" s="25">
        <f>ROUND(293.39301,5)</f>
        <v>293.39301</v>
      </c>
      <c r="G137" s="24"/>
      <c r="H137" s="36"/>
    </row>
    <row r="138" spans="1:8" ht="12.75" customHeight="1">
      <c r="A138" s="22">
        <v>42677</v>
      </c>
      <c r="B138" s="22"/>
      <c r="C138" s="25">
        <f>ROUND(1.87,5)</f>
        <v>1.87</v>
      </c>
      <c r="D138" s="25">
        <f>F138</f>
        <v>299.24274</v>
      </c>
      <c r="E138" s="25">
        <f>F138</f>
        <v>299.24274</v>
      </c>
      <c r="F138" s="25">
        <f>ROUND(299.24274,5)</f>
        <v>299.24274</v>
      </c>
      <c r="G138" s="24"/>
      <c r="H138" s="36"/>
    </row>
    <row r="139" spans="1:8" ht="12.75" customHeight="1">
      <c r="A139" s="22">
        <v>42768</v>
      </c>
      <c r="B139" s="22"/>
      <c r="C139" s="25">
        <f>ROUND(1.87,5)</f>
        <v>1.87</v>
      </c>
      <c r="D139" s="25">
        <f>F139</f>
        <v>305.60533</v>
      </c>
      <c r="E139" s="25">
        <f>F139</f>
        <v>305.60533</v>
      </c>
      <c r="F139" s="25">
        <f>ROUND(305.60533,5)</f>
        <v>305.60533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5">
        <f>ROUND(1.92,5)</f>
        <v>1.92</v>
      </c>
      <c r="D141" s="25">
        <f>F141</f>
        <v>237.71124</v>
      </c>
      <c r="E141" s="25">
        <f>F141</f>
        <v>237.71124</v>
      </c>
      <c r="F141" s="25">
        <f>ROUND(237.71124,5)</f>
        <v>237.71124</v>
      </c>
      <c r="G141" s="24"/>
      <c r="H141" s="36"/>
    </row>
    <row r="142" spans="1:8" ht="12.75" customHeight="1">
      <c r="A142" s="22">
        <v>42495</v>
      </c>
      <c r="B142" s="22"/>
      <c r="C142" s="25">
        <f>ROUND(1.92,5)</f>
        <v>1.92</v>
      </c>
      <c r="D142" s="25">
        <f>F142</f>
        <v>241.94503</v>
      </c>
      <c r="E142" s="25">
        <f>F142</f>
        <v>241.94503</v>
      </c>
      <c r="F142" s="25">
        <f>ROUND(241.94503,5)</f>
        <v>241.94503</v>
      </c>
      <c r="G142" s="24"/>
      <c r="H142" s="36"/>
    </row>
    <row r="143" spans="1:8" ht="12.75" customHeight="1">
      <c r="A143" s="22">
        <v>42586</v>
      </c>
      <c r="B143" s="22"/>
      <c r="C143" s="25">
        <f>ROUND(1.92,5)</f>
        <v>1.92</v>
      </c>
      <c r="D143" s="25">
        <f>F143</f>
        <v>243.15922</v>
      </c>
      <c r="E143" s="25">
        <f>F143</f>
        <v>243.15922</v>
      </c>
      <c r="F143" s="25">
        <f>ROUND(243.15922,5)</f>
        <v>243.15922</v>
      </c>
      <c r="G143" s="24"/>
      <c r="H143" s="36"/>
    </row>
    <row r="144" spans="1:8" ht="12.75" customHeight="1">
      <c r="A144" s="22">
        <v>42677</v>
      </c>
      <c r="B144" s="22"/>
      <c r="C144" s="25">
        <f>ROUND(1.92,5)</f>
        <v>1.92</v>
      </c>
      <c r="D144" s="25">
        <f>F144</f>
        <v>248.0061</v>
      </c>
      <c r="E144" s="25">
        <f>F144</f>
        <v>248.0061</v>
      </c>
      <c r="F144" s="25">
        <f>ROUND(248.0061,5)</f>
        <v>248.0061</v>
      </c>
      <c r="G144" s="24"/>
      <c r="H144" s="36"/>
    </row>
    <row r="145" spans="1:8" ht="12.75" customHeight="1">
      <c r="A145" s="22">
        <v>42768</v>
      </c>
      <c r="B145" s="22"/>
      <c r="C145" s="25">
        <f>ROUND(1.92,5)</f>
        <v>1.92</v>
      </c>
      <c r="D145" s="25">
        <f>F145</f>
        <v>253.27822</v>
      </c>
      <c r="E145" s="25">
        <f>F145</f>
        <v>253.27822</v>
      </c>
      <c r="F145" s="25">
        <f>ROUND(253.27822,5)</f>
        <v>253.27822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5">
        <f>ROUND(8.505,5)</f>
        <v>8.505</v>
      </c>
      <c r="D147" s="25">
        <f>F147</f>
        <v>8.5577</v>
      </c>
      <c r="E147" s="25">
        <f>F147</f>
        <v>8.5577</v>
      </c>
      <c r="F147" s="25">
        <f>ROUND(8.5577,5)</f>
        <v>8.5577</v>
      </c>
      <c r="G147" s="24"/>
      <c r="H147" s="36"/>
    </row>
    <row r="148" spans="1:8" ht="12.75" customHeight="1">
      <c r="A148" s="22">
        <v>42495</v>
      </c>
      <c r="B148" s="22"/>
      <c r="C148" s="25">
        <f>ROUND(8.505,5)</f>
        <v>8.505</v>
      </c>
      <c r="D148" s="25">
        <f>F148</f>
        <v>8.80527</v>
      </c>
      <c r="E148" s="25">
        <f>F148</f>
        <v>8.80527</v>
      </c>
      <c r="F148" s="25">
        <f>ROUND(8.80527,5)</f>
        <v>8.80527</v>
      </c>
      <c r="G148" s="24"/>
      <c r="H148" s="36"/>
    </row>
    <row r="149" spans="1:8" ht="12.75" customHeight="1">
      <c r="A149" s="22">
        <v>42586</v>
      </c>
      <c r="B149" s="22"/>
      <c r="C149" s="25">
        <f>ROUND(8.505,5)</f>
        <v>8.505</v>
      </c>
      <c r="D149" s="25">
        <f>F149</f>
        <v>9.0516</v>
      </c>
      <c r="E149" s="25">
        <f>F149</f>
        <v>9.0516</v>
      </c>
      <c r="F149" s="25">
        <f>ROUND(9.0516,5)</f>
        <v>9.0516</v>
      </c>
      <c r="G149" s="24"/>
      <c r="H149" s="36"/>
    </row>
    <row r="150" spans="1:8" ht="12.75" customHeight="1">
      <c r="A150" s="22">
        <v>42677</v>
      </c>
      <c r="B150" s="22"/>
      <c r="C150" s="25">
        <f>ROUND(8.505,5)</f>
        <v>8.505</v>
      </c>
      <c r="D150" s="25">
        <f>F150</f>
        <v>9.31168</v>
      </c>
      <c r="E150" s="25">
        <f>F150</f>
        <v>9.31168</v>
      </c>
      <c r="F150" s="25">
        <f>ROUND(9.31168,5)</f>
        <v>9.31168</v>
      </c>
      <c r="G150" s="24"/>
      <c r="H150" s="36"/>
    </row>
    <row r="151" spans="1:8" ht="12.75" customHeight="1">
      <c r="A151" s="22">
        <v>42768</v>
      </c>
      <c r="B151" s="22"/>
      <c r="C151" s="25">
        <f>ROUND(8.505,5)</f>
        <v>8.505</v>
      </c>
      <c r="D151" s="25">
        <f>F151</f>
        <v>9.62409</v>
      </c>
      <c r="E151" s="25">
        <f>F151</f>
        <v>9.62409</v>
      </c>
      <c r="F151" s="25">
        <f>ROUND(9.62409,5)</f>
        <v>9.62409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5">
        <f>ROUND(8.945,5)</f>
        <v>8.945</v>
      </c>
      <c r="D153" s="25">
        <f>F153</f>
        <v>8.98354</v>
      </c>
      <c r="E153" s="25">
        <f>F153</f>
        <v>8.98354</v>
      </c>
      <c r="F153" s="25">
        <f>ROUND(8.98354,5)</f>
        <v>8.98354</v>
      </c>
      <c r="G153" s="24"/>
      <c r="H153" s="36"/>
    </row>
    <row r="154" spans="1:8" ht="12.75" customHeight="1">
      <c r="A154" s="22">
        <v>42495</v>
      </c>
      <c r="B154" s="22"/>
      <c r="C154" s="25">
        <f>ROUND(8.945,5)</f>
        <v>8.945</v>
      </c>
      <c r="D154" s="25">
        <f>F154</f>
        <v>9.16466</v>
      </c>
      <c r="E154" s="25">
        <f>F154</f>
        <v>9.16466</v>
      </c>
      <c r="F154" s="25">
        <f>ROUND(9.16466,5)</f>
        <v>9.16466</v>
      </c>
      <c r="G154" s="24"/>
      <c r="H154" s="36"/>
    </row>
    <row r="155" spans="1:8" ht="12.75" customHeight="1">
      <c r="A155" s="22">
        <v>42586</v>
      </c>
      <c r="B155" s="22"/>
      <c r="C155" s="25">
        <f>ROUND(8.945,5)</f>
        <v>8.945</v>
      </c>
      <c r="D155" s="25">
        <f>F155</f>
        <v>9.33287</v>
      </c>
      <c r="E155" s="25">
        <f>F155</f>
        <v>9.33287</v>
      </c>
      <c r="F155" s="25">
        <f>ROUND(9.33287,5)</f>
        <v>9.33287</v>
      </c>
      <c r="G155" s="24"/>
      <c r="H155" s="36"/>
    </row>
    <row r="156" spans="1:8" ht="12.75" customHeight="1">
      <c r="A156" s="22">
        <v>42677</v>
      </c>
      <c r="B156" s="22"/>
      <c r="C156" s="25">
        <f>ROUND(8.945,5)</f>
        <v>8.945</v>
      </c>
      <c r="D156" s="25">
        <f>F156</f>
        <v>9.47412</v>
      </c>
      <c r="E156" s="25">
        <f>F156</f>
        <v>9.47412</v>
      </c>
      <c r="F156" s="25">
        <f>ROUND(9.47412,5)</f>
        <v>9.47412</v>
      </c>
      <c r="G156" s="24"/>
      <c r="H156" s="36"/>
    </row>
    <row r="157" spans="1:8" ht="12.75" customHeight="1">
      <c r="A157" s="22">
        <v>42768</v>
      </c>
      <c r="B157" s="22"/>
      <c r="C157" s="25">
        <f>ROUND(8.945,5)</f>
        <v>8.945</v>
      </c>
      <c r="D157" s="25">
        <f>F157</f>
        <v>9.59166</v>
      </c>
      <c r="E157" s="25">
        <f>F157</f>
        <v>9.59166</v>
      </c>
      <c r="F157" s="25">
        <f>ROUND(9.59166,5)</f>
        <v>9.59166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5">
        <f>ROUND(9.21,5)</f>
        <v>9.21</v>
      </c>
      <c r="D159" s="25">
        <f>F159</f>
        <v>9.24388</v>
      </c>
      <c r="E159" s="25">
        <f>F159</f>
        <v>9.24388</v>
      </c>
      <c r="F159" s="25">
        <f>ROUND(9.24388,5)</f>
        <v>9.24388</v>
      </c>
      <c r="G159" s="24"/>
      <c r="H159" s="36"/>
    </row>
    <row r="160" spans="1:8" ht="12.75" customHeight="1">
      <c r="A160" s="22">
        <v>42495</v>
      </c>
      <c r="B160" s="22"/>
      <c r="C160" s="25">
        <f>ROUND(9.21,5)</f>
        <v>9.21</v>
      </c>
      <c r="D160" s="25">
        <f>F160</f>
        <v>9.4003</v>
      </c>
      <c r="E160" s="25">
        <f>F160</f>
        <v>9.4003</v>
      </c>
      <c r="F160" s="25">
        <f>ROUND(9.4003,5)</f>
        <v>9.4003</v>
      </c>
      <c r="G160" s="24"/>
      <c r="H160" s="36"/>
    </row>
    <row r="161" spans="1:8" ht="12.75" customHeight="1">
      <c r="A161" s="22">
        <v>42586</v>
      </c>
      <c r="B161" s="22"/>
      <c r="C161" s="25">
        <f>ROUND(9.21,5)</f>
        <v>9.21</v>
      </c>
      <c r="D161" s="25">
        <f>F161</f>
        <v>9.54276</v>
      </c>
      <c r="E161" s="25">
        <f>F161</f>
        <v>9.54276</v>
      </c>
      <c r="F161" s="25">
        <f>ROUND(9.54276,5)</f>
        <v>9.54276</v>
      </c>
      <c r="G161" s="24"/>
      <c r="H161" s="36"/>
    </row>
    <row r="162" spans="1:8" ht="12.75" customHeight="1">
      <c r="A162" s="22">
        <v>42677</v>
      </c>
      <c r="B162" s="22"/>
      <c r="C162" s="25">
        <f>ROUND(9.21,5)</f>
        <v>9.21</v>
      </c>
      <c r="D162" s="25">
        <f>F162</f>
        <v>9.65293</v>
      </c>
      <c r="E162" s="25">
        <f>F162</f>
        <v>9.65293</v>
      </c>
      <c r="F162" s="25">
        <f>ROUND(9.65293,5)</f>
        <v>9.65293</v>
      </c>
      <c r="G162" s="24"/>
      <c r="H162" s="36"/>
    </row>
    <row r="163" spans="1:8" ht="12.75" customHeight="1">
      <c r="A163" s="22">
        <v>42768</v>
      </c>
      <c r="B163" s="22"/>
      <c r="C163" s="25">
        <f>ROUND(9.21,5)</f>
        <v>9.21</v>
      </c>
      <c r="D163" s="25">
        <f>F163</f>
        <v>9.74433</v>
      </c>
      <c r="E163" s="25">
        <f>F163</f>
        <v>9.74433</v>
      </c>
      <c r="F163" s="25">
        <f>ROUND(9.74433,5)</f>
        <v>9.74433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5">
        <f>ROUND(9.39,5)</f>
        <v>9.39</v>
      </c>
      <c r="D165" s="25">
        <f>F165</f>
        <v>9.41912</v>
      </c>
      <c r="E165" s="25">
        <f>F165</f>
        <v>9.41912</v>
      </c>
      <c r="F165" s="25">
        <f>ROUND(9.41912,5)</f>
        <v>9.41912</v>
      </c>
      <c r="G165" s="24"/>
      <c r="H165" s="36"/>
    </row>
    <row r="166" spans="1:8" ht="12.75" customHeight="1">
      <c r="A166" s="22">
        <v>42495</v>
      </c>
      <c r="B166" s="22"/>
      <c r="C166" s="25">
        <f>ROUND(9.39,5)</f>
        <v>9.39</v>
      </c>
      <c r="D166" s="25">
        <f>F166</f>
        <v>9.54953</v>
      </c>
      <c r="E166" s="25">
        <f>F166</f>
        <v>9.54953</v>
      </c>
      <c r="F166" s="25">
        <f>ROUND(9.54953,5)</f>
        <v>9.54953</v>
      </c>
      <c r="G166" s="24"/>
      <c r="H166" s="36"/>
    </row>
    <row r="167" spans="1:8" ht="12.75" customHeight="1">
      <c r="A167" s="22">
        <v>42586</v>
      </c>
      <c r="B167" s="22"/>
      <c r="C167" s="25">
        <f>ROUND(9.39,5)</f>
        <v>9.39</v>
      </c>
      <c r="D167" s="25">
        <f>F167</f>
        <v>9.66608</v>
      </c>
      <c r="E167" s="25">
        <f>F167</f>
        <v>9.66608</v>
      </c>
      <c r="F167" s="25">
        <f>ROUND(9.66608,5)</f>
        <v>9.66608</v>
      </c>
      <c r="G167" s="24"/>
      <c r="H167" s="36"/>
    </row>
    <row r="168" spans="1:8" ht="12.75" customHeight="1">
      <c r="A168" s="22">
        <v>42677</v>
      </c>
      <c r="B168" s="22"/>
      <c r="C168" s="25">
        <f>ROUND(9.39,5)</f>
        <v>9.39</v>
      </c>
      <c r="D168" s="25">
        <f>F168</f>
        <v>9.76282</v>
      </c>
      <c r="E168" s="25">
        <f>F168</f>
        <v>9.76282</v>
      </c>
      <c r="F168" s="25">
        <f>ROUND(9.76282,5)</f>
        <v>9.76282</v>
      </c>
      <c r="G168" s="24"/>
      <c r="H168" s="36"/>
    </row>
    <row r="169" spans="1:8" ht="12.75" customHeight="1">
      <c r="A169" s="22">
        <v>42768</v>
      </c>
      <c r="B169" s="22"/>
      <c r="C169" s="25">
        <f>ROUND(9.39,5)</f>
        <v>9.39</v>
      </c>
      <c r="D169" s="25">
        <f>F169</f>
        <v>9.84178</v>
      </c>
      <c r="E169" s="25">
        <f>F169</f>
        <v>9.84178</v>
      </c>
      <c r="F169" s="25">
        <f>ROUND(9.84178,5)</f>
        <v>9.84178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5">
        <f>ROUND(10.16,5)</f>
        <v>10.16</v>
      </c>
      <c r="D171" s="25">
        <f>F171</f>
        <v>10.17757</v>
      </c>
      <c r="E171" s="25">
        <f>F171</f>
        <v>10.17757</v>
      </c>
      <c r="F171" s="25">
        <f>ROUND(10.17757,5)</f>
        <v>10.17757</v>
      </c>
      <c r="G171" s="24"/>
      <c r="H171" s="36"/>
    </row>
    <row r="172" spans="1:8" ht="12.75" customHeight="1">
      <c r="A172" s="22">
        <v>42495</v>
      </c>
      <c r="B172" s="22"/>
      <c r="C172" s="25">
        <f>ROUND(10.16,5)</f>
        <v>10.16</v>
      </c>
      <c r="D172" s="25">
        <f>F172</f>
        <v>10.2544</v>
      </c>
      <c r="E172" s="25">
        <f>F172</f>
        <v>10.2544</v>
      </c>
      <c r="F172" s="25">
        <f>ROUND(10.2544,5)</f>
        <v>10.2544</v>
      </c>
      <c r="G172" s="24"/>
      <c r="H172" s="36"/>
    </row>
    <row r="173" spans="1:8" ht="12.75" customHeight="1">
      <c r="A173" s="22">
        <v>42586</v>
      </c>
      <c r="B173" s="22"/>
      <c r="C173" s="25">
        <f>ROUND(10.16,5)</f>
        <v>10.16</v>
      </c>
      <c r="D173" s="25">
        <f>F173</f>
        <v>10.32214</v>
      </c>
      <c r="E173" s="25">
        <f>F173</f>
        <v>10.32214</v>
      </c>
      <c r="F173" s="25">
        <f>ROUND(10.32214,5)</f>
        <v>10.32214</v>
      </c>
      <c r="G173" s="24"/>
      <c r="H173" s="36"/>
    </row>
    <row r="174" spans="1:8" ht="12.75" customHeight="1">
      <c r="A174" s="22">
        <v>42677</v>
      </c>
      <c r="B174" s="22"/>
      <c r="C174" s="25">
        <f>ROUND(10.16,5)</f>
        <v>10.16</v>
      </c>
      <c r="D174" s="25">
        <f>F174</f>
        <v>10.37848</v>
      </c>
      <c r="E174" s="25">
        <f>F174</f>
        <v>10.37848</v>
      </c>
      <c r="F174" s="25">
        <f>ROUND(10.37848,5)</f>
        <v>10.37848</v>
      </c>
      <c r="G174" s="24"/>
      <c r="H174" s="36"/>
    </row>
    <row r="175" spans="1:8" ht="12.75" customHeight="1">
      <c r="A175" s="22">
        <v>42768</v>
      </c>
      <c r="B175" s="22"/>
      <c r="C175" s="25">
        <f>ROUND(10.16,5)</f>
        <v>10.16</v>
      </c>
      <c r="D175" s="25">
        <f>F175</f>
        <v>10.4254</v>
      </c>
      <c r="E175" s="25">
        <f>F175</f>
        <v>10.4254</v>
      </c>
      <c r="F175" s="25">
        <f>ROUND(10.4254,5)</f>
        <v>10.4254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5">
        <f>ROUND(1.85,5)</f>
        <v>1.85</v>
      </c>
      <c r="D177" s="25">
        <f>F177</f>
        <v>180.48791</v>
      </c>
      <c r="E177" s="25">
        <f>F177</f>
        <v>180.48791</v>
      </c>
      <c r="F177" s="25">
        <f>ROUND(180.48791,5)</f>
        <v>180.48791</v>
      </c>
      <c r="G177" s="24"/>
      <c r="H177" s="36"/>
    </row>
    <row r="178" spans="1:8" ht="12.75" customHeight="1">
      <c r="A178" s="22">
        <v>42495</v>
      </c>
      <c r="B178" s="22"/>
      <c r="C178" s="25">
        <f>ROUND(1.85,5)</f>
        <v>1.85</v>
      </c>
      <c r="D178" s="25">
        <f>F178</f>
        <v>181.53501</v>
      </c>
      <c r="E178" s="25">
        <f>F178</f>
        <v>181.53501</v>
      </c>
      <c r="F178" s="25">
        <f>ROUND(181.53501,5)</f>
        <v>181.53501</v>
      </c>
      <c r="G178" s="24"/>
      <c r="H178" s="36"/>
    </row>
    <row r="179" spans="1:8" ht="12.75" customHeight="1">
      <c r="A179" s="22">
        <v>42586</v>
      </c>
      <c r="B179" s="22"/>
      <c r="C179" s="25">
        <f>ROUND(1.85,5)</f>
        <v>1.85</v>
      </c>
      <c r="D179" s="25">
        <f>F179</f>
        <v>185.02813</v>
      </c>
      <c r="E179" s="25">
        <f>F179</f>
        <v>185.02813</v>
      </c>
      <c r="F179" s="25">
        <f>ROUND(185.02813,5)</f>
        <v>185.02813</v>
      </c>
      <c r="G179" s="24"/>
      <c r="H179" s="36"/>
    </row>
    <row r="180" spans="1:8" ht="12.75" customHeight="1">
      <c r="A180" s="22">
        <v>42677</v>
      </c>
      <c r="B180" s="22"/>
      <c r="C180" s="25">
        <f>ROUND(1.85,5)</f>
        <v>1.85</v>
      </c>
      <c r="D180" s="25">
        <f>F180</f>
        <v>186.43732</v>
      </c>
      <c r="E180" s="25">
        <f>F180</f>
        <v>186.43732</v>
      </c>
      <c r="F180" s="25">
        <f>ROUND(186.43732,5)</f>
        <v>186.43732</v>
      </c>
      <c r="G180" s="24"/>
      <c r="H180" s="36"/>
    </row>
    <row r="181" spans="1:8" ht="12.75" customHeight="1">
      <c r="A181" s="22">
        <v>42768</v>
      </c>
      <c r="B181" s="22"/>
      <c r="C181" s="25">
        <f>ROUND(1.85,5)</f>
        <v>1.85</v>
      </c>
      <c r="D181" s="25">
        <f>F181</f>
        <v>190.40211</v>
      </c>
      <c r="E181" s="25">
        <f>F181</f>
        <v>190.40211</v>
      </c>
      <c r="F181" s="25">
        <f>ROUND(190.40211,5)</f>
        <v>190.40211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5">
        <f>ROUND(1.85,5)</f>
        <v>1.85</v>
      </c>
      <c r="D183" s="25">
        <f>F183</f>
        <v>134.70137</v>
      </c>
      <c r="E183" s="25">
        <f>F183</f>
        <v>134.70137</v>
      </c>
      <c r="F183" s="25">
        <f>ROUND(134.70137,5)</f>
        <v>134.70137</v>
      </c>
      <c r="G183" s="24"/>
      <c r="H183" s="36"/>
    </row>
    <row r="184" spans="1:8" ht="12.75" customHeight="1">
      <c r="A184" s="22">
        <v>42495</v>
      </c>
      <c r="B184" s="22"/>
      <c r="C184" s="25">
        <f>ROUND(1.85,5)</f>
        <v>1.85</v>
      </c>
      <c r="D184" s="25">
        <f>F184</f>
        <v>137.10035</v>
      </c>
      <c r="E184" s="25">
        <f>F184</f>
        <v>137.10035</v>
      </c>
      <c r="F184" s="25">
        <f>ROUND(137.10035,5)</f>
        <v>137.10035</v>
      </c>
      <c r="G184" s="24"/>
      <c r="H184" s="36"/>
    </row>
    <row r="185" spans="1:8" ht="12.75" customHeight="1">
      <c r="A185" s="22">
        <v>42586</v>
      </c>
      <c r="B185" s="22"/>
      <c r="C185" s="25">
        <f>ROUND(1.85,5)</f>
        <v>1.85</v>
      </c>
      <c r="D185" s="25">
        <f>F185</f>
        <v>138.00466</v>
      </c>
      <c r="E185" s="25">
        <f>F185</f>
        <v>138.00466</v>
      </c>
      <c r="F185" s="25">
        <f>ROUND(138.00466,5)</f>
        <v>138.00466</v>
      </c>
      <c r="G185" s="24"/>
      <c r="H185" s="36"/>
    </row>
    <row r="186" spans="1:8" ht="12.75" customHeight="1">
      <c r="A186" s="22">
        <v>42677</v>
      </c>
      <c r="B186" s="22"/>
      <c r="C186" s="25">
        <f>ROUND(1.85,5)</f>
        <v>1.85</v>
      </c>
      <c r="D186" s="25">
        <f>F186</f>
        <v>140.75593</v>
      </c>
      <c r="E186" s="25">
        <f>F186</f>
        <v>140.75593</v>
      </c>
      <c r="F186" s="25">
        <f>ROUND(140.75593,5)</f>
        <v>140.75593</v>
      </c>
      <c r="G186" s="24"/>
      <c r="H186" s="36"/>
    </row>
    <row r="187" spans="1:8" ht="12.75" customHeight="1">
      <c r="A187" s="22">
        <v>42768</v>
      </c>
      <c r="B187" s="22"/>
      <c r="C187" s="25">
        <f>ROUND(1.85,5)</f>
        <v>1.85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5">
        <f>ROUND(1.9,5)</f>
        <v>1.9</v>
      </c>
      <c r="D189" s="25">
        <f>F189</f>
        <v>139.95963</v>
      </c>
      <c r="E189" s="25">
        <f>F189</f>
        <v>139.95963</v>
      </c>
      <c r="F189" s="25">
        <f>ROUND(139.95963,5)</f>
        <v>139.95963</v>
      </c>
      <c r="G189" s="24"/>
      <c r="H189" s="36"/>
    </row>
    <row r="190" spans="1:8" ht="12.75" customHeight="1">
      <c r="A190" s="22">
        <v>42495</v>
      </c>
      <c r="B190" s="22"/>
      <c r="C190" s="25">
        <f>ROUND(1.9,5)</f>
        <v>1.9</v>
      </c>
      <c r="D190" s="25">
        <f>F190</f>
        <v>142.45231</v>
      </c>
      <c r="E190" s="25">
        <f>F190</f>
        <v>142.45231</v>
      </c>
      <c r="F190" s="25">
        <f>ROUND(142.45231,5)</f>
        <v>142.45231</v>
      </c>
      <c r="G190" s="24"/>
      <c r="H190" s="36"/>
    </row>
    <row r="191" spans="1:8" ht="12.75" customHeight="1">
      <c r="A191" s="22">
        <v>42586</v>
      </c>
      <c r="B191" s="22"/>
      <c r="C191" s="25">
        <f>ROUND(1.9,5)</f>
        <v>1.9</v>
      </c>
      <c r="D191" s="25">
        <f>F191</f>
        <v>143.29036</v>
      </c>
      <c r="E191" s="25">
        <f>F191</f>
        <v>143.29036</v>
      </c>
      <c r="F191" s="25">
        <f>ROUND(143.29036,5)</f>
        <v>143.29036</v>
      </c>
      <c r="G191" s="24"/>
      <c r="H191" s="36"/>
    </row>
    <row r="192" spans="1:8" ht="12.75" customHeight="1">
      <c r="A192" s="22">
        <v>42677</v>
      </c>
      <c r="B192" s="22"/>
      <c r="C192" s="25">
        <f>ROUND(1.9,5)</f>
        <v>1.9</v>
      </c>
      <c r="D192" s="25">
        <f>F192</f>
        <v>146.14709</v>
      </c>
      <c r="E192" s="25">
        <f>F192</f>
        <v>146.14709</v>
      </c>
      <c r="F192" s="25">
        <f>ROUND(146.14709,5)</f>
        <v>146.14709</v>
      </c>
      <c r="G192" s="24"/>
      <c r="H192" s="36"/>
    </row>
    <row r="193" spans="1:8" ht="12.75" customHeight="1">
      <c r="A193" s="22">
        <v>42768</v>
      </c>
      <c r="B193" s="22"/>
      <c r="C193" s="25">
        <f>ROUND(1.9,5)</f>
        <v>1.9</v>
      </c>
      <c r="D193" s="25">
        <f>F193</f>
        <v>149.25432</v>
      </c>
      <c r="E193" s="25">
        <f>F193</f>
        <v>149.25432</v>
      </c>
      <c r="F193" s="25">
        <f>ROUND(149.25432,5)</f>
        <v>149.25432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5">
        <f>ROUND(10.09,5)</f>
        <v>10.09</v>
      </c>
      <c r="D195" s="25">
        <f>F195</f>
        <v>10.11028</v>
      </c>
      <c r="E195" s="25">
        <f>F195</f>
        <v>10.11028</v>
      </c>
      <c r="F195" s="25">
        <f>ROUND(10.11028,5)</f>
        <v>10.11028</v>
      </c>
      <c r="G195" s="24"/>
      <c r="H195" s="36"/>
    </row>
    <row r="196" spans="1:8" ht="12.75" customHeight="1">
      <c r="A196" s="22">
        <v>42495</v>
      </c>
      <c r="B196" s="22"/>
      <c r="C196" s="25">
        <f>ROUND(10.09,5)</f>
        <v>10.09</v>
      </c>
      <c r="D196" s="25">
        <f>F196</f>
        <v>10.1927</v>
      </c>
      <c r="E196" s="25">
        <f>F196</f>
        <v>10.1927</v>
      </c>
      <c r="F196" s="25">
        <f>ROUND(10.1927,5)</f>
        <v>10.1927</v>
      </c>
      <c r="G196" s="24"/>
      <c r="H196" s="36"/>
    </row>
    <row r="197" spans="1:8" ht="12.75" customHeight="1">
      <c r="A197" s="22">
        <v>42586</v>
      </c>
      <c r="B197" s="22"/>
      <c r="C197" s="25">
        <f>ROUND(10.09,5)</f>
        <v>10.09</v>
      </c>
      <c r="D197" s="25">
        <f>F197</f>
        <v>10.26494</v>
      </c>
      <c r="E197" s="25">
        <f>F197</f>
        <v>10.26494</v>
      </c>
      <c r="F197" s="25">
        <f>ROUND(10.26494,5)</f>
        <v>10.26494</v>
      </c>
      <c r="G197" s="24"/>
      <c r="H197" s="36"/>
    </row>
    <row r="198" spans="1:8" ht="12.75" customHeight="1">
      <c r="A198" s="22">
        <v>42677</v>
      </c>
      <c r="B198" s="22"/>
      <c r="C198" s="25">
        <f>ROUND(10.09,5)</f>
        <v>10.09</v>
      </c>
      <c r="D198" s="25">
        <f>F198</f>
        <v>10.32794</v>
      </c>
      <c r="E198" s="25">
        <f>F198</f>
        <v>10.32794</v>
      </c>
      <c r="F198" s="25">
        <f>ROUND(10.32794,5)</f>
        <v>10.32794</v>
      </c>
      <c r="G198" s="24"/>
      <c r="H198" s="36"/>
    </row>
    <row r="199" spans="1:8" ht="12.75" customHeight="1">
      <c r="A199" s="22">
        <v>42768</v>
      </c>
      <c r="B199" s="22"/>
      <c r="C199" s="25">
        <f>ROUND(10.09,5)</f>
        <v>10.09</v>
      </c>
      <c r="D199" s="25">
        <f>F199</f>
        <v>10.38247</v>
      </c>
      <c r="E199" s="25">
        <f>F199</f>
        <v>10.38247</v>
      </c>
      <c r="F199" s="25">
        <f>ROUND(10.38247,5)</f>
        <v>10.38247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5">
        <f>ROUND(10.26,5)</f>
        <v>10.26</v>
      </c>
      <c r="D201" s="25">
        <f>F201</f>
        <v>10.27845</v>
      </c>
      <c r="E201" s="25">
        <f>F201</f>
        <v>10.27845</v>
      </c>
      <c r="F201" s="25">
        <f>ROUND(10.27845,5)</f>
        <v>10.27845</v>
      </c>
      <c r="G201" s="24"/>
      <c r="H201" s="36"/>
    </row>
    <row r="202" spans="1:8" ht="12.75" customHeight="1">
      <c r="A202" s="22">
        <v>42495</v>
      </c>
      <c r="B202" s="22"/>
      <c r="C202" s="25">
        <f>ROUND(10.26,5)</f>
        <v>10.26</v>
      </c>
      <c r="D202" s="25">
        <f>F202</f>
        <v>10.35334</v>
      </c>
      <c r="E202" s="25">
        <f>F202</f>
        <v>10.35334</v>
      </c>
      <c r="F202" s="25">
        <f>ROUND(10.35334,5)</f>
        <v>10.35334</v>
      </c>
      <c r="G202" s="24"/>
      <c r="H202" s="36"/>
    </row>
    <row r="203" spans="1:8" ht="12.75" customHeight="1">
      <c r="A203" s="22">
        <v>42586</v>
      </c>
      <c r="B203" s="22"/>
      <c r="C203" s="25">
        <f>ROUND(10.26,5)</f>
        <v>10.26</v>
      </c>
      <c r="D203" s="25">
        <f>F203</f>
        <v>10.41924</v>
      </c>
      <c r="E203" s="25">
        <f>F203</f>
        <v>10.41924</v>
      </c>
      <c r="F203" s="25">
        <f>ROUND(10.41924,5)</f>
        <v>10.41924</v>
      </c>
      <c r="G203" s="24"/>
      <c r="H203" s="36"/>
    </row>
    <row r="204" spans="1:8" ht="12.75" customHeight="1">
      <c r="A204" s="22">
        <v>42677</v>
      </c>
      <c r="B204" s="22"/>
      <c r="C204" s="25">
        <f>ROUND(10.26,5)</f>
        <v>10.26</v>
      </c>
      <c r="D204" s="25">
        <f>F204</f>
        <v>10.47672</v>
      </c>
      <c r="E204" s="25">
        <f>F204</f>
        <v>10.47672</v>
      </c>
      <c r="F204" s="25">
        <f>ROUND(10.47672,5)</f>
        <v>10.47672</v>
      </c>
      <c r="G204" s="24"/>
      <c r="H204" s="36"/>
    </row>
    <row r="205" spans="1:8" ht="12.75" customHeight="1">
      <c r="A205" s="22">
        <v>42768</v>
      </c>
      <c r="B205" s="22"/>
      <c r="C205" s="25">
        <f>ROUND(10.26,5)</f>
        <v>10.26</v>
      </c>
      <c r="D205" s="25">
        <f>F205</f>
        <v>10.52678</v>
      </c>
      <c r="E205" s="25">
        <f>F205</f>
        <v>10.52678</v>
      </c>
      <c r="F205" s="25">
        <f>ROUND(10.52678,5)</f>
        <v>10.52678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5">
        <f>ROUND(10.305,5)</f>
        <v>10.305</v>
      </c>
      <c r="D207" s="25">
        <f>F207</f>
        <v>10.32405</v>
      </c>
      <c r="E207" s="25">
        <f>F207</f>
        <v>10.32405</v>
      </c>
      <c r="F207" s="25">
        <f>ROUND(10.32405,5)</f>
        <v>10.32405</v>
      </c>
      <c r="G207" s="24"/>
      <c r="H207" s="36"/>
    </row>
    <row r="208" spans="1:8" ht="12.75" customHeight="1">
      <c r="A208" s="22">
        <v>42495</v>
      </c>
      <c r="B208" s="22"/>
      <c r="C208" s="25">
        <f>ROUND(10.305,5)</f>
        <v>10.305</v>
      </c>
      <c r="D208" s="25">
        <f>F208</f>
        <v>10.40146</v>
      </c>
      <c r="E208" s="25">
        <f>F208</f>
        <v>10.40146</v>
      </c>
      <c r="F208" s="25">
        <f>ROUND(10.40146,5)</f>
        <v>10.40146</v>
      </c>
      <c r="G208" s="24"/>
      <c r="H208" s="36"/>
    </row>
    <row r="209" spans="1:8" ht="12.75" customHeight="1">
      <c r="A209" s="22">
        <v>42586</v>
      </c>
      <c r="B209" s="22"/>
      <c r="C209" s="25">
        <f>ROUND(10.305,5)</f>
        <v>10.305</v>
      </c>
      <c r="D209" s="25">
        <f>F209</f>
        <v>10.46988</v>
      </c>
      <c r="E209" s="25">
        <f>F209</f>
        <v>10.46988</v>
      </c>
      <c r="F209" s="25">
        <f>ROUND(10.46988,5)</f>
        <v>10.46988</v>
      </c>
      <c r="G209" s="24"/>
      <c r="H209" s="36"/>
    </row>
    <row r="210" spans="1:8" ht="12.75" customHeight="1">
      <c r="A210" s="22">
        <v>42677</v>
      </c>
      <c r="B210" s="22"/>
      <c r="C210" s="25">
        <f>ROUND(10.305,5)</f>
        <v>10.305</v>
      </c>
      <c r="D210" s="25">
        <f>F210</f>
        <v>10.52972</v>
      </c>
      <c r="E210" s="25">
        <f>F210</f>
        <v>10.52972</v>
      </c>
      <c r="F210" s="25">
        <f>ROUND(10.52972,5)</f>
        <v>10.52972</v>
      </c>
      <c r="G210" s="24"/>
      <c r="H210" s="36"/>
    </row>
    <row r="211" spans="1:8" ht="12.75" customHeight="1">
      <c r="A211" s="22">
        <v>42768</v>
      </c>
      <c r="B211" s="22"/>
      <c r="C211" s="25">
        <f>ROUND(10.305,5)</f>
        <v>10.305</v>
      </c>
      <c r="D211" s="25">
        <f>F211</f>
        <v>10.58216</v>
      </c>
      <c r="E211" s="25">
        <f>F211</f>
        <v>10.58216</v>
      </c>
      <c r="F211" s="25">
        <f>ROUND(10.58216,5)</f>
        <v>10.58216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42384</v>
      </c>
      <c r="B213" s="22"/>
      <c r="C213" s="26">
        <f>ROUND(0.6894,4)</f>
        <v>0.6894</v>
      </c>
      <c r="D213" s="26">
        <f>F213</f>
        <v>11.5259</v>
      </c>
      <c r="E213" s="26">
        <f>F213</f>
        <v>11.5259</v>
      </c>
      <c r="F213" s="26">
        <f>ROUND(11.5259,4)</f>
        <v>11.5259</v>
      </c>
      <c r="G213" s="24"/>
      <c r="H213" s="36"/>
    </row>
    <row r="214" spans="1:8" ht="12.75" customHeight="1">
      <c r="A214" s="22" t="s">
        <v>60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42394</v>
      </c>
      <c r="B215" s="22"/>
      <c r="C215" s="26">
        <f>ROUND(18.31821288,4)</f>
        <v>18.3182</v>
      </c>
      <c r="D215" s="26">
        <f>F215</f>
        <v>18.3364</v>
      </c>
      <c r="E215" s="26">
        <f>F215</f>
        <v>18.3364</v>
      </c>
      <c r="F215" s="26">
        <f>ROUND(18.3364,4)</f>
        <v>18.3364</v>
      </c>
      <c r="G215" s="24"/>
      <c r="H215" s="36"/>
    </row>
    <row r="216" spans="1:8" ht="12.75" customHeight="1">
      <c r="A216" s="22">
        <v>42398</v>
      </c>
      <c r="B216" s="22"/>
      <c r="C216" s="26">
        <f>ROUND(18.31821288,4)</f>
        <v>18.3182</v>
      </c>
      <c r="D216" s="26">
        <f>F216</f>
        <v>18.3506</v>
      </c>
      <c r="E216" s="26">
        <f>F216</f>
        <v>18.3506</v>
      </c>
      <c r="F216" s="26">
        <f>ROUND(18.3506,4)</f>
        <v>18.3506</v>
      </c>
      <c r="G216" s="24"/>
      <c r="H216" s="36"/>
    </row>
    <row r="217" spans="1:8" ht="12.75" customHeight="1">
      <c r="A217" s="22">
        <v>42419</v>
      </c>
      <c r="B217" s="22"/>
      <c r="C217" s="26">
        <f>ROUND(18.31821288,4)</f>
        <v>18.3182</v>
      </c>
      <c r="D217" s="26">
        <f>F217</f>
        <v>18.4241</v>
      </c>
      <c r="E217" s="26">
        <f>F217</f>
        <v>18.4241</v>
      </c>
      <c r="F217" s="26">
        <f>ROUND(18.4241,4)</f>
        <v>18.4241</v>
      </c>
      <c r="G217" s="24"/>
      <c r="H217" s="36"/>
    </row>
    <row r="218" spans="1:8" ht="12.75" customHeight="1">
      <c r="A218" s="22">
        <v>42424</v>
      </c>
      <c r="B218" s="22"/>
      <c r="C218" s="26">
        <f>ROUND(18.31821288,4)</f>
        <v>18.3182</v>
      </c>
      <c r="D218" s="26">
        <f>F218</f>
        <v>18.4486</v>
      </c>
      <c r="E218" s="26">
        <f>F218</f>
        <v>18.4486</v>
      </c>
      <c r="F218" s="26">
        <f>ROUND(18.4486,4)</f>
        <v>18.4486</v>
      </c>
      <c r="G218" s="24"/>
      <c r="H218" s="36"/>
    </row>
    <row r="219" spans="1:8" ht="12.75" customHeight="1">
      <c r="A219" s="22">
        <v>42426</v>
      </c>
      <c r="B219" s="22"/>
      <c r="C219" s="26">
        <f>ROUND(18.31821288,4)</f>
        <v>18.3182</v>
      </c>
      <c r="D219" s="26">
        <f>F219</f>
        <v>18.4533</v>
      </c>
      <c r="E219" s="26">
        <f>F219</f>
        <v>18.4533</v>
      </c>
      <c r="F219" s="26">
        <f>ROUND(18.4533,4)</f>
        <v>18.4533</v>
      </c>
      <c r="G219" s="24"/>
      <c r="H219" s="36"/>
    </row>
    <row r="220" spans="1:8" ht="12.75" customHeight="1">
      <c r="A220" s="22">
        <v>42436</v>
      </c>
      <c r="B220" s="22"/>
      <c r="C220" s="26">
        <f>ROUND(18.31821288,4)</f>
        <v>18.3182</v>
      </c>
      <c r="D220" s="26">
        <f>F220</f>
        <v>18.4961</v>
      </c>
      <c r="E220" s="26">
        <f>F220</f>
        <v>18.4961</v>
      </c>
      <c r="F220" s="26">
        <f>ROUND(18.4961,4)</f>
        <v>18.4961</v>
      </c>
      <c r="G220" s="24"/>
      <c r="H220" s="36"/>
    </row>
    <row r="221" spans="1:8" ht="12.75" customHeight="1">
      <c r="A221" s="22">
        <v>42451</v>
      </c>
      <c r="B221" s="22"/>
      <c r="C221" s="26">
        <f>ROUND(18.31821288,4)</f>
        <v>18.3182</v>
      </c>
      <c r="D221" s="26">
        <f>F221</f>
        <v>18.5189</v>
      </c>
      <c r="E221" s="26">
        <f>F221</f>
        <v>18.5189</v>
      </c>
      <c r="F221" s="26">
        <f>ROUND(18.5189,4)</f>
        <v>18.5189</v>
      </c>
      <c r="G221" s="24"/>
      <c r="H221" s="36"/>
    </row>
    <row r="222" spans="1:8" ht="12.75" customHeight="1">
      <c r="A222" s="22">
        <v>42453</v>
      </c>
      <c r="B222" s="22"/>
      <c r="C222" s="26">
        <f>ROUND(18.31821288,4)</f>
        <v>18.3182</v>
      </c>
      <c r="D222" s="26">
        <f>F222</f>
        <v>18.5351</v>
      </c>
      <c r="E222" s="26">
        <f>F222</f>
        <v>18.5351</v>
      </c>
      <c r="F222" s="26">
        <f>ROUND(18.5351,4)</f>
        <v>18.5351</v>
      </c>
      <c r="G222" s="24"/>
      <c r="H222" s="36"/>
    </row>
    <row r="223" spans="1:8" ht="12.75" customHeight="1">
      <c r="A223" s="22">
        <v>42486</v>
      </c>
      <c r="B223" s="22"/>
      <c r="C223" s="26">
        <f>ROUND(18.31821288,4)</f>
        <v>18.3182</v>
      </c>
      <c r="D223" s="26">
        <f>F223</f>
        <v>18.5586</v>
      </c>
      <c r="E223" s="26">
        <f>F223</f>
        <v>18.5586</v>
      </c>
      <c r="F223" s="26">
        <f>ROUND(18.5586,4)</f>
        <v>18.5586</v>
      </c>
      <c r="G223" s="24"/>
      <c r="H223" s="36"/>
    </row>
    <row r="224" spans="1:8" ht="12.75" customHeight="1">
      <c r="A224" s="22">
        <v>42489</v>
      </c>
      <c r="B224" s="22"/>
      <c r="C224" s="26">
        <f>ROUND(18.31821288,4)</f>
        <v>18.3182</v>
      </c>
      <c r="D224" s="26">
        <f>F224</f>
        <v>18.5864</v>
      </c>
      <c r="E224" s="26">
        <f>F224</f>
        <v>18.5864</v>
      </c>
      <c r="F224" s="26">
        <f>ROUND(18.5864,4)</f>
        <v>18.5864</v>
      </c>
      <c r="G224" s="24"/>
      <c r="H224" s="36"/>
    </row>
    <row r="225" spans="1:8" ht="12.75" customHeight="1">
      <c r="A225" s="22">
        <v>42515</v>
      </c>
      <c r="B225" s="22"/>
      <c r="C225" s="26">
        <f>ROUND(18.31821288,4)</f>
        <v>18.3182</v>
      </c>
      <c r="D225" s="26">
        <f>F225</f>
        <v>18.6219</v>
      </c>
      <c r="E225" s="26">
        <f>F225</f>
        <v>18.6219</v>
      </c>
      <c r="F225" s="26">
        <f>ROUND(18.6219,4)</f>
        <v>18.6219</v>
      </c>
      <c r="G225" s="24"/>
      <c r="H225" s="36"/>
    </row>
    <row r="226" spans="1:8" ht="12.75" customHeight="1">
      <c r="A226" s="22">
        <v>42517</v>
      </c>
      <c r="B226" s="22"/>
      <c r="C226" s="26">
        <f>ROUND(18.31821288,4)</f>
        <v>18.3182</v>
      </c>
      <c r="D226" s="26">
        <f>F226</f>
        <v>18.6472</v>
      </c>
      <c r="E226" s="26">
        <f>F226</f>
        <v>18.6472</v>
      </c>
      <c r="F226" s="26">
        <f>ROUND(18.6472,4)</f>
        <v>18.6472</v>
      </c>
      <c r="G226" s="24"/>
      <c r="H226" s="36"/>
    </row>
    <row r="227" spans="1:8" ht="12.75" customHeight="1">
      <c r="A227" s="22" t="s">
        <v>61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42426</v>
      </c>
      <c r="B228" s="22"/>
      <c r="C228" s="26">
        <f>ROUND(24.00461686,4)</f>
        <v>24.0046</v>
      </c>
      <c r="D228" s="26">
        <f>F228</f>
        <v>24.1612</v>
      </c>
      <c r="E228" s="26">
        <f>F228</f>
        <v>24.1612</v>
      </c>
      <c r="F228" s="26">
        <f>ROUND(24.1612,4)</f>
        <v>24.1612</v>
      </c>
      <c r="G228" s="24"/>
      <c r="H228" s="36"/>
    </row>
    <row r="229" spans="1:8" ht="12.75" customHeight="1">
      <c r="A229" s="22">
        <v>42429</v>
      </c>
      <c r="B229" s="22"/>
      <c r="C229" s="26">
        <f>ROUND(24.00461686,4)</f>
        <v>24.0046</v>
      </c>
      <c r="D229" s="26">
        <f>F229</f>
        <v>24.1761</v>
      </c>
      <c r="E229" s="26">
        <f>F229</f>
        <v>24.1761</v>
      </c>
      <c r="F229" s="26">
        <f>ROUND(24.1761,4)</f>
        <v>24.1761</v>
      </c>
      <c r="G229" s="24"/>
      <c r="H229" s="36"/>
    </row>
    <row r="230" spans="1:8" ht="12.75" customHeight="1">
      <c r="A230" s="22">
        <v>42436</v>
      </c>
      <c r="B230" s="22"/>
      <c r="C230" s="26">
        <f>ROUND(24.00461686,4)</f>
        <v>24.0046</v>
      </c>
      <c r="D230" s="26">
        <f>F230</f>
        <v>24.2106</v>
      </c>
      <c r="E230" s="26">
        <f>F230</f>
        <v>24.2106</v>
      </c>
      <c r="F230" s="26">
        <f>ROUND(24.2106,4)</f>
        <v>24.2106</v>
      </c>
      <c r="G230" s="24"/>
      <c r="H230" s="36"/>
    </row>
    <row r="231" spans="1:8" ht="12.75" customHeight="1">
      <c r="A231" s="22">
        <v>42475</v>
      </c>
      <c r="B231" s="22"/>
      <c r="C231" s="26">
        <f>ROUND(24.00461686,4)</f>
        <v>24.0046</v>
      </c>
      <c r="D231" s="26">
        <f>F231</f>
        <v>25.0868</v>
      </c>
      <c r="E231" s="26">
        <f>F231</f>
        <v>25.0868</v>
      </c>
      <c r="F231" s="26">
        <f>ROUND(25.0868,4)</f>
        <v>25.0868</v>
      </c>
      <c r="G231" s="24"/>
      <c r="H231" s="36"/>
    </row>
    <row r="232" spans="1:8" ht="12.75" customHeight="1">
      <c r="A232" s="22">
        <v>42621</v>
      </c>
      <c r="B232" s="22"/>
      <c r="C232" s="26">
        <f>ROUND(24.00461686,4)</f>
        <v>24.0046</v>
      </c>
      <c r="D232" s="26">
        <f>F232</f>
        <v>25.1159</v>
      </c>
      <c r="E232" s="26">
        <f>F232</f>
        <v>25.1159</v>
      </c>
      <c r="F232" s="26">
        <f>ROUND(25.1159,4)</f>
        <v>25.1159</v>
      </c>
      <c r="G232" s="24"/>
      <c r="H232" s="36"/>
    </row>
    <row r="233" spans="1:8" ht="12.75" customHeight="1">
      <c r="A233" s="22" t="s">
        <v>62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42384</v>
      </c>
      <c r="B234" s="22"/>
      <c r="C234" s="26">
        <f>ROUND(16.7198,4)</f>
        <v>16.7198</v>
      </c>
      <c r="D234" s="26">
        <f>F234</f>
        <v>16.7198</v>
      </c>
      <c r="E234" s="26">
        <f>F234</f>
        <v>16.7198</v>
      </c>
      <c r="F234" s="26">
        <f>ROUND(16.7198,4)</f>
        <v>16.7198</v>
      </c>
      <c r="G234" s="24"/>
      <c r="H234" s="36"/>
    </row>
    <row r="235" spans="1:8" ht="12.75" customHeight="1">
      <c r="A235" s="22">
        <v>42389</v>
      </c>
      <c r="B235" s="22"/>
      <c r="C235" s="26">
        <f>ROUND(16.7198,4)</f>
        <v>16.7198</v>
      </c>
      <c r="D235" s="26">
        <f>F235</f>
        <v>16.7227</v>
      </c>
      <c r="E235" s="26">
        <f>F235</f>
        <v>16.7227</v>
      </c>
      <c r="F235" s="26">
        <f>ROUND(16.7227,4)</f>
        <v>16.7227</v>
      </c>
      <c r="G235" s="24"/>
      <c r="H235" s="36"/>
    </row>
    <row r="236" spans="1:8" ht="12.75" customHeight="1">
      <c r="A236" s="22">
        <v>42390</v>
      </c>
      <c r="B236" s="22"/>
      <c r="C236" s="26">
        <f>ROUND(16.7198,4)</f>
        <v>16.7198</v>
      </c>
      <c r="D236" s="26">
        <f>F236</f>
        <v>16.7227</v>
      </c>
      <c r="E236" s="26">
        <f>F236</f>
        <v>16.7227</v>
      </c>
      <c r="F236" s="26">
        <f>ROUND(16.7227,4)</f>
        <v>16.7227</v>
      </c>
      <c r="G236" s="24"/>
      <c r="H236" s="36"/>
    </row>
    <row r="237" spans="1:8" ht="12.75" customHeight="1">
      <c r="A237" s="22">
        <v>42391</v>
      </c>
      <c r="B237" s="22"/>
      <c r="C237" s="26">
        <f>ROUND(16.7198,4)</f>
        <v>16.7198</v>
      </c>
      <c r="D237" s="26">
        <f>F237</f>
        <v>16.7256</v>
      </c>
      <c r="E237" s="26">
        <f>F237</f>
        <v>16.7256</v>
      </c>
      <c r="F237" s="26">
        <f>ROUND(16.7256,4)</f>
        <v>16.7256</v>
      </c>
      <c r="G237" s="24"/>
      <c r="H237" s="36"/>
    </row>
    <row r="238" spans="1:8" ht="12.75" customHeight="1">
      <c r="A238" s="22">
        <v>42396</v>
      </c>
      <c r="B238" s="22"/>
      <c r="C238" s="26">
        <f>ROUND(16.7198,4)</f>
        <v>16.7198</v>
      </c>
      <c r="D238" s="26">
        <f>F238</f>
        <v>16.7403</v>
      </c>
      <c r="E238" s="26">
        <f>F238</f>
        <v>16.7403</v>
      </c>
      <c r="F238" s="26">
        <f>ROUND(16.7403,4)</f>
        <v>16.7403</v>
      </c>
      <c r="G238" s="24"/>
      <c r="H238" s="36"/>
    </row>
    <row r="239" spans="1:8" ht="12.75" customHeight="1">
      <c r="A239" s="22">
        <v>42398</v>
      </c>
      <c r="B239" s="22"/>
      <c r="C239" s="26">
        <f>ROUND(16.7198,4)</f>
        <v>16.7198</v>
      </c>
      <c r="D239" s="26">
        <f>F239</f>
        <v>16.746</v>
      </c>
      <c r="E239" s="26">
        <f>F239</f>
        <v>16.746</v>
      </c>
      <c r="F239" s="26">
        <f>ROUND(16.746,4)</f>
        <v>16.746</v>
      </c>
      <c r="G239" s="24"/>
      <c r="H239" s="36"/>
    </row>
    <row r="240" spans="1:8" ht="12.75" customHeight="1">
      <c r="A240" s="22">
        <v>42410</v>
      </c>
      <c r="B240" s="22"/>
      <c r="C240" s="26">
        <f>ROUND(16.7198,4)</f>
        <v>16.7198</v>
      </c>
      <c r="D240" s="26">
        <f>F240</f>
        <v>16.7804</v>
      </c>
      <c r="E240" s="26">
        <f>F240</f>
        <v>16.7804</v>
      </c>
      <c r="F240" s="26">
        <f>ROUND(16.7804,4)</f>
        <v>16.7804</v>
      </c>
      <c r="G240" s="24"/>
      <c r="H240" s="36"/>
    </row>
    <row r="241" spans="1:8" ht="12.75" customHeight="1">
      <c r="A241" s="22">
        <v>42412</v>
      </c>
      <c r="B241" s="22"/>
      <c r="C241" s="26">
        <f>ROUND(16.7198,4)</f>
        <v>16.7198</v>
      </c>
      <c r="D241" s="26">
        <f>F241</f>
        <v>16.7862</v>
      </c>
      <c r="E241" s="26">
        <f>F241</f>
        <v>16.7862</v>
      </c>
      <c r="F241" s="26">
        <f>ROUND(16.7862,4)</f>
        <v>16.7862</v>
      </c>
      <c r="G241" s="24"/>
      <c r="H241" s="36"/>
    </row>
    <row r="242" spans="1:8" ht="12.75" customHeight="1">
      <c r="A242" s="22">
        <v>42415</v>
      </c>
      <c r="B242" s="22"/>
      <c r="C242" s="26">
        <f>ROUND(16.7198,4)</f>
        <v>16.7198</v>
      </c>
      <c r="D242" s="26">
        <f>F242</f>
        <v>16.7948</v>
      </c>
      <c r="E242" s="26">
        <f>F242</f>
        <v>16.7948</v>
      </c>
      <c r="F242" s="26">
        <f>ROUND(16.7948,4)</f>
        <v>16.7948</v>
      </c>
      <c r="G242" s="24"/>
      <c r="H242" s="36"/>
    </row>
    <row r="243" spans="1:8" ht="12.75" customHeight="1">
      <c r="A243" s="22">
        <v>42416</v>
      </c>
      <c r="B243" s="22"/>
      <c r="C243" s="26">
        <f>ROUND(16.7198,4)</f>
        <v>16.7198</v>
      </c>
      <c r="D243" s="26">
        <f>F243</f>
        <v>16.7976</v>
      </c>
      <c r="E243" s="26">
        <f>F243</f>
        <v>16.7976</v>
      </c>
      <c r="F243" s="26">
        <f>ROUND(16.7976,4)</f>
        <v>16.7976</v>
      </c>
      <c r="G243" s="24"/>
      <c r="H243" s="36"/>
    </row>
    <row r="244" spans="1:8" ht="12.75" customHeight="1">
      <c r="A244" s="22">
        <v>42417</v>
      </c>
      <c r="B244" s="22"/>
      <c r="C244" s="26">
        <f>ROUND(16.7198,4)</f>
        <v>16.7198</v>
      </c>
      <c r="D244" s="26">
        <f>F244</f>
        <v>16.8005</v>
      </c>
      <c r="E244" s="26">
        <f>F244</f>
        <v>16.8005</v>
      </c>
      <c r="F244" s="26">
        <f>ROUND(16.8005,4)</f>
        <v>16.8005</v>
      </c>
      <c r="G244" s="24"/>
      <c r="H244" s="36"/>
    </row>
    <row r="245" spans="1:8" ht="12.75" customHeight="1">
      <c r="A245" s="22">
        <v>42419</v>
      </c>
      <c r="B245" s="22"/>
      <c r="C245" s="26">
        <f>ROUND(16.7198,4)</f>
        <v>16.7198</v>
      </c>
      <c r="D245" s="26">
        <f>F245</f>
        <v>16.8062</v>
      </c>
      <c r="E245" s="26">
        <f>F245</f>
        <v>16.8062</v>
      </c>
      <c r="F245" s="26">
        <f>ROUND(16.8062,4)</f>
        <v>16.8062</v>
      </c>
      <c r="G245" s="24"/>
      <c r="H245" s="36"/>
    </row>
    <row r="246" spans="1:8" ht="12.75" customHeight="1">
      <c r="A246" s="22">
        <v>42425</v>
      </c>
      <c r="B246" s="22"/>
      <c r="C246" s="26">
        <f>ROUND(16.7198,4)</f>
        <v>16.7198</v>
      </c>
      <c r="D246" s="26">
        <f>F246</f>
        <v>16.8251</v>
      </c>
      <c r="E246" s="26">
        <f>F246</f>
        <v>16.8251</v>
      </c>
      <c r="F246" s="26">
        <f>ROUND(16.8251,4)</f>
        <v>16.8251</v>
      </c>
      <c r="G246" s="24"/>
      <c r="H246" s="36"/>
    </row>
    <row r="247" spans="1:8" ht="12.75" customHeight="1">
      <c r="A247" s="22">
        <v>42426</v>
      </c>
      <c r="B247" s="22"/>
      <c r="C247" s="26">
        <f>ROUND(16.7198,4)</f>
        <v>16.7198</v>
      </c>
      <c r="D247" s="26">
        <f>F247</f>
        <v>16.8285</v>
      </c>
      <c r="E247" s="26">
        <f>F247</f>
        <v>16.8285</v>
      </c>
      <c r="F247" s="26">
        <f>ROUND(16.8285,4)</f>
        <v>16.8285</v>
      </c>
      <c r="G247" s="24"/>
      <c r="H247" s="36"/>
    </row>
    <row r="248" spans="1:8" ht="12.75" customHeight="1">
      <c r="A248" s="22">
        <v>42429</v>
      </c>
      <c r="B248" s="22"/>
      <c r="C248" s="26">
        <f>ROUND(16.7198,4)</f>
        <v>16.7198</v>
      </c>
      <c r="D248" s="26">
        <f>F248</f>
        <v>16.8388</v>
      </c>
      <c r="E248" s="26">
        <f>F248</f>
        <v>16.8388</v>
      </c>
      <c r="F248" s="26">
        <f>ROUND(16.8388,4)</f>
        <v>16.8388</v>
      </c>
      <c r="G248" s="24"/>
      <c r="H248" s="36"/>
    </row>
    <row r="249" spans="1:8" ht="12.75" customHeight="1">
      <c r="A249" s="22">
        <v>42431</v>
      </c>
      <c r="B249" s="22"/>
      <c r="C249" s="26">
        <f>ROUND(16.7198,4)</f>
        <v>16.7198</v>
      </c>
      <c r="D249" s="26">
        <f>F249</f>
        <v>16.8457</v>
      </c>
      <c r="E249" s="26">
        <f>F249</f>
        <v>16.8457</v>
      </c>
      <c r="F249" s="26">
        <f>ROUND(16.8457,4)</f>
        <v>16.8457</v>
      </c>
      <c r="G249" s="24"/>
      <c r="H249" s="36"/>
    </row>
    <row r="250" spans="1:8" ht="12.75" customHeight="1">
      <c r="A250" s="22">
        <v>42436</v>
      </c>
      <c r="B250" s="22"/>
      <c r="C250" s="26">
        <f>ROUND(16.7198,4)</f>
        <v>16.7198</v>
      </c>
      <c r="D250" s="26">
        <f>F250</f>
        <v>16.8628</v>
      </c>
      <c r="E250" s="26">
        <f>F250</f>
        <v>16.8628</v>
      </c>
      <c r="F250" s="26">
        <f>ROUND(16.8628,4)</f>
        <v>16.8628</v>
      </c>
      <c r="G250" s="24"/>
      <c r="H250" s="36"/>
    </row>
    <row r="251" spans="1:8" ht="12.75" customHeight="1">
      <c r="A251" s="22">
        <v>42440</v>
      </c>
      <c r="B251" s="22"/>
      <c r="C251" s="26">
        <f>ROUND(16.7198,4)</f>
        <v>16.7198</v>
      </c>
      <c r="D251" s="26">
        <f>F251</f>
        <v>16.8765</v>
      </c>
      <c r="E251" s="26">
        <f>F251</f>
        <v>16.8765</v>
      </c>
      <c r="F251" s="26">
        <f>ROUND(16.8765,4)</f>
        <v>16.8765</v>
      </c>
      <c r="G251" s="24"/>
      <c r="H251" s="36"/>
    </row>
    <row r="252" spans="1:8" ht="12.75" customHeight="1">
      <c r="A252" s="22">
        <v>42444</v>
      </c>
      <c r="B252" s="22"/>
      <c r="C252" s="26">
        <f>ROUND(16.7198,4)</f>
        <v>16.7198</v>
      </c>
      <c r="D252" s="26">
        <f>F252</f>
        <v>16.8902</v>
      </c>
      <c r="E252" s="26">
        <f>F252</f>
        <v>16.8902</v>
      </c>
      <c r="F252" s="26">
        <f>ROUND(16.8902,4)</f>
        <v>16.8902</v>
      </c>
      <c r="G252" s="24"/>
      <c r="H252" s="36"/>
    </row>
    <row r="253" spans="1:8" ht="12.75" customHeight="1">
      <c r="A253" s="22">
        <v>42445</v>
      </c>
      <c r="B253" s="22"/>
      <c r="C253" s="26">
        <f>ROUND(16.7198,4)</f>
        <v>16.7198</v>
      </c>
      <c r="D253" s="26">
        <f>F253</f>
        <v>16.8936</v>
      </c>
      <c r="E253" s="26">
        <f>F253</f>
        <v>16.8936</v>
      </c>
      <c r="F253" s="26">
        <f>ROUND(16.8936,4)</f>
        <v>16.8936</v>
      </c>
      <c r="G253" s="24"/>
      <c r="H253" s="36"/>
    </row>
    <row r="254" spans="1:8" ht="12.75" customHeight="1">
      <c r="A254" s="22">
        <v>42452</v>
      </c>
      <c r="B254" s="22"/>
      <c r="C254" s="26">
        <f>ROUND(16.7198,4)</f>
        <v>16.7198</v>
      </c>
      <c r="D254" s="26">
        <f>F254</f>
        <v>16.9173</v>
      </c>
      <c r="E254" s="26">
        <f>F254</f>
        <v>16.9173</v>
      </c>
      <c r="F254" s="26">
        <f>ROUND(16.9173,4)</f>
        <v>16.9173</v>
      </c>
      <c r="G254" s="24"/>
      <c r="H254" s="36"/>
    </row>
    <row r="255" spans="1:8" ht="12.75" customHeight="1">
      <c r="A255" s="22">
        <v>42458</v>
      </c>
      <c r="B255" s="22"/>
      <c r="C255" s="26">
        <f>ROUND(16.7198,4)</f>
        <v>16.7198</v>
      </c>
      <c r="D255" s="26">
        <f>F255</f>
        <v>16.936</v>
      </c>
      <c r="E255" s="26">
        <f>F255</f>
        <v>16.936</v>
      </c>
      <c r="F255" s="26">
        <f>ROUND(16.936,4)</f>
        <v>16.936</v>
      </c>
      <c r="G255" s="24"/>
      <c r="H255" s="36"/>
    </row>
    <row r="256" spans="1:8" ht="12.75" customHeight="1">
      <c r="A256" s="22">
        <v>42465</v>
      </c>
      <c r="B256" s="22"/>
      <c r="C256" s="26">
        <f>ROUND(16.7198,4)</f>
        <v>16.7198</v>
      </c>
      <c r="D256" s="26">
        <f>F256</f>
        <v>16.9579</v>
      </c>
      <c r="E256" s="26">
        <f>F256</f>
        <v>16.9579</v>
      </c>
      <c r="F256" s="26">
        <f>ROUND(16.9579,4)</f>
        <v>16.9579</v>
      </c>
      <c r="G256" s="24"/>
      <c r="H256" s="36"/>
    </row>
    <row r="257" spans="1:8" ht="12.75" customHeight="1">
      <c r="A257" s="22">
        <v>42466</v>
      </c>
      <c r="B257" s="22"/>
      <c r="C257" s="26">
        <f>ROUND(16.7198,4)</f>
        <v>16.7198</v>
      </c>
      <c r="D257" s="26">
        <f>F257</f>
        <v>16.961</v>
      </c>
      <c r="E257" s="26">
        <f>F257</f>
        <v>16.961</v>
      </c>
      <c r="F257" s="26">
        <f>ROUND(16.961,4)</f>
        <v>16.961</v>
      </c>
      <c r="G257" s="24"/>
      <c r="H257" s="36"/>
    </row>
    <row r="258" spans="1:8" ht="12.75" customHeight="1">
      <c r="A258" s="22">
        <v>42467</v>
      </c>
      <c r="B258" s="22"/>
      <c r="C258" s="26">
        <f>ROUND(16.7198,4)</f>
        <v>16.7198</v>
      </c>
      <c r="D258" s="26">
        <f>F258</f>
        <v>16.9641</v>
      </c>
      <c r="E258" s="26">
        <f>F258</f>
        <v>16.9641</v>
      </c>
      <c r="F258" s="26">
        <f>ROUND(16.9641,4)</f>
        <v>16.9641</v>
      </c>
      <c r="G258" s="24"/>
      <c r="H258" s="36"/>
    </row>
    <row r="259" spans="1:8" ht="12.75" customHeight="1">
      <c r="A259" s="22">
        <v>42475</v>
      </c>
      <c r="B259" s="22"/>
      <c r="C259" s="26">
        <f>ROUND(16.7198,4)</f>
        <v>16.7198</v>
      </c>
      <c r="D259" s="26">
        <f>F259</f>
        <v>16.9891</v>
      </c>
      <c r="E259" s="26">
        <f>F259</f>
        <v>16.9891</v>
      </c>
      <c r="F259" s="26">
        <f>ROUND(16.9891,4)</f>
        <v>16.9891</v>
      </c>
      <c r="G259" s="24"/>
      <c r="H259" s="36"/>
    </row>
    <row r="260" spans="1:8" ht="12.75" customHeight="1">
      <c r="A260" s="22">
        <v>42478</v>
      </c>
      <c r="B260" s="22"/>
      <c r="C260" s="26">
        <f>ROUND(16.7198,4)</f>
        <v>16.7198</v>
      </c>
      <c r="D260" s="26">
        <f>F260</f>
        <v>16.9985</v>
      </c>
      <c r="E260" s="26">
        <f>F260</f>
        <v>16.9985</v>
      </c>
      <c r="F260" s="26">
        <f>ROUND(16.9985,4)</f>
        <v>16.9985</v>
      </c>
      <c r="G260" s="24"/>
      <c r="H260" s="36"/>
    </row>
    <row r="261" spans="1:8" ht="12.75" customHeight="1">
      <c r="A261" s="22">
        <v>42486</v>
      </c>
      <c r="B261" s="22"/>
      <c r="C261" s="26">
        <f>ROUND(16.7198,4)</f>
        <v>16.7198</v>
      </c>
      <c r="D261" s="26">
        <f>F261</f>
        <v>17.0244</v>
      </c>
      <c r="E261" s="26">
        <f>F261</f>
        <v>17.0244</v>
      </c>
      <c r="F261" s="26">
        <f>ROUND(17.0244,4)</f>
        <v>17.0244</v>
      </c>
      <c r="G261" s="24"/>
      <c r="H261" s="36"/>
    </row>
    <row r="262" spans="1:8" ht="12.75" customHeight="1">
      <c r="A262" s="22">
        <v>42500</v>
      </c>
      <c r="B262" s="22"/>
      <c r="C262" s="26">
        <f>ROUND(16.7198,4)</f>
        <v>16.7198</v>
      </c>
      <c r="D262" s="26">
        <f>F262</f>
        <v>17.0704</v>
      </c>
      <c r="E262" s="26">
        <f>F262</f>
        <v>17.0704</v>
      </c>
      <c r="F262" s="26">
        <f>ROUND(17.0704,4)</f>
        <v>17.0704</v>
      </c>
      <c r="G262" s="24"/>
      <c r="H262" s="36"/>
    </row>
    <row r="263" spans="1:8" ht="12.75" customHeight="1">
      <c r="A263" s="22">
        <v>42503</v>
      </c>
      <c r="B263" s="22"/>
      <c r="C263" s="26">
        <f>ROUND(16.7198,4)</f>
        <v>16.7198</v>
      </c>
      <c r="D263" s="26">
        <f>F263</f>
        <v>17.0802</v>
      </c>
      <c r="E263" s="26">
        <f>F263</f>
        <v>17.0802</v>
      </c>
      <c r="F263" s="26">
        <f>ROUND(17.0802,4)</f>
        <v>17.0802</v>
      </c>
      <c r="G263" s="24"/>
      <c r="H263" s="36"/>
    </row>
    <row r="264" spans="1:8" ht="12.75" customHeight="1">
      <c r="A264" s="22">
        <v>42517</v>
      </c>
      <c r="B264" s="22"/>
      <c r="C264" s="26">
        <f>ROUND(16.7198,4)</f>
        <v>16.7198</v>
      </c>
      <c r="D264" s="26">
        <f>F264</f>
        <v>17.1261</v>
      </c>
      <c r="E264" s="26">
        <f>F264</f>
        <v>17.1261</v>
      </c>
      <c r="F264" s="26">
        <f>ROUND(17.1261,4)</f>
        <v>17.1261</v>
      </c>
      <c r="G264" s="24"/>
      <c r="H264" s="36"/>
    </row>
    <row r="265" spans="1:8" ht="12.75" customHeight="1">
      <c r="A265" s="22">
        <v>42521</v>
      </c>
      <c r="B265" s="22"/>
      <c r="C265" s="26">
        <f>ROUND(16.7198,4)</f>
        <v>16.7198</v>
      </c>
      <c r="D265" s="26">
        <f>F265</f>
        <v>17.1393</v>
      </c>
      <c r="E265" s="26">
        <f>F265</f>
        <v>17.1393</v>
      </c>
      <c r="F265" s="26">
        <f>ROUND(17.1393,4)</f>
        <v>17.1393</v>
      </c>
      <c r="G265" s="24"/>
      <c r="H265" s="36"/>
    </row>
    <row r="266" spans="1:8" ht="12.75" customHeight="1">
      <c r="A266" s="22">
        <v>42527</v>
      </c>
      <c r="B266" s="22"/>
      <c r="C266" s="26">
        <f>ROUND(16.7198,4)</f>
        <v>16.7198</v>
      </c>
      <c r="D266" s="26">
        <f>F266</f>
        <v>17.159</v>
      </c>
      <c r="E266" s="26">
        <f>F266</f>
        <v>17.159</v>
      </c>
      <c r="F266" s="26">
        <f>ROUND(17.159,4)</f>
        <v>17.159</v>
      </c>
      <c r="G266" s="24"/>
      <c r="H266" s="36"/>
    </row>
    <row r="267" spans="1:8" ht="12.75" customHeight="1">
      <c r="A267" s="22">
        <v>42529</v>
      </c>
      <c r="B267" s="22"/>
      <c r="C267" s="26">
        <f>ROUND(16.7198,4)</f>
        <v>16.7198</v>
      </c>
      <c r="D267" s="26">
        <f>F267</f>
        <v>17.1655</v>
      </c>
      <c r="E267" s="26">
        <f>F267</f>
        <v>17.1655</v>
      </c>
      <c r="F267" s="26">
        <f>ROUND(17.1655,4)</f>
        <v>17.1655</v>
      </c>
      <c r="G267" s="24"/>
      <c r="H267" s="36"/>
    </row>
    <row r="268" spans="1:8" ht="12.75" customHeight="1">
      <c r="A268" s="22">
        <v>42530</v>
      </c>
      <c r="B268" s="22"/>
      <c r="C268" s="26">
        <f>ROUND(16.7198,4)</f>
        <v>16.7198</v>
      </c>
      <c r="D268" s="26">
        <f>F268</f>
        <v>17.1688</v>
      </c>
      <c r="E268" s="26">
        <f>F268</f>
        <v>17.1688</v>
      </c>
      <c r="F268" s="26">
        <f>ROUND(17.1688,4)</f>
        <v>17.1688</v>
      </c>
      <c r="G268" s="24"/>
      <c r="H268" s="36"/>
    </row>
    <row r="269" spans="1:8" ht="12.75" customHeight="1">
      <c r="A269" s="22">
        <v>42545</v>
      </c>
      <c r="B269" s="22"/>
      <c r="C269" s="26">
        <f>ROUND(16.7198,4)</f>
        <v>16.7198</v>
      </c>
      <c r="D269" s="26">
        <f>F269</f>
        <v>17.218</v>
      </c>
      <c r="E269" s="26">
        <f>F269</f>
        <v>17.218</v>
      </c>
      <c r="F269" s="26">
        <f>ROUND(17.218,4)</f>
        <v>17.218</v>
      </c>
      <c r="G269" s="24"/>
      <c r="H269" s="36"/>
    </row>
    <row r="270" spans="1:8" ht="12.75" customHeight="1">
      <c r="A270" s="22">
        <v>42549</v>
      </c>
      <c r="B270" s="22"/>
      <c r="C270" s="26">
        <f>ROUND(16.7198,4)</f>
        <v>16.7198</v>
      </c>
      <c r="D270" s="26">
        <f>F270</f>
        <v>17.2311</v>
      </c>
      <c r="E270" s="26">
        <f>F270</f>
        <v>17.2311</v>
      </c>
      <c r="F270" s="26">
        <f>ROUND(17.2311,4)</f>
        <v>17.2311</v>
      </c>
      <c r="G270" s="24"/>
      <c r="H270" s="36"/>
    </row>
    <row r="271" spans="1:8" ht="12.75" customHeight="1">
      <c r="A271" s="22">
        <v>42577</v>
      </c>
      <c r="B271" s="22"/>
      <c r="C271" s="26">
        <f>ROUND(16.7198,4)</f>
        <v>16.7198</v>
      </c>
      <c r="D271" s="26">
        <f>F271</f>
        <v>17.3243</v>
      </c>
      <c r="E271" s="26">
        <f>F271</f>
        <v>17.3243</v>
      </c>
      <c r="F271" s="26">
        <f>ROUND(17.3243,4)</f>
        <v>17.3243</v>
      </c>
      <c r="G271" s="24"/>
      <c r="H271" s="36"/>
    </row>
    <row r="272" spans="1:8" ht="12.75" customHeight="1">
      <c r="A272" s="22">
        <v>42578</v>
      </c>
      <c r="B272" s="22"/>
      <c r="C272" s="26">
        <f>ROUND(16.7198,4)</f>
        <v>16.7198</v>
      </c>
      <c r="D272" s="26">
        <f>F272</f>
        <v>17.3278</v>
      </c>
      <c r="E272" s="26">
        <f>F272</f>
        <v>17.3278</v>
      </c>
      <c r="F272" s="26">
        <f>ROUND(17.3278,4)</f>
        <v>17.3278</v>
      </c>
      <c r="G272" s="24"/>
      <c r="H272" s="36"/>
    </row>
    <row r="273" spans="1:8" ht="12.75" customHeight="1">
      <c r="A273" s="22">
        <v>42593</v>
      </c>
      <c r="B273" s="22"/>
      <c r="C273" s="26">
        <f>ROUND(16.7198,4)</f>
        <v>16.7198</v>
      </c>
      <c r="D273" s="26">
        <f>F273</f>
        <v>17.3804</v>
      </c>
      <c r="E273" s="26">
        <f>F273</f>
        <v>17.3804</v>
      </c>
      <c r="F273" s="26">
        <f>ROUND(17.3804,4)</f>
        <v>17.3804</v>
      </c>
      <c r="G273" s="24"/>
      <c r="H273" s="36"/>
    </row>
    <row r="274" spans="1:8" ht="12.75" customHeight="1">
      <c r="A274" s="22">
        <v>42608</v>
      </c>
      <c r="B274" s="22"/>
      <c r="C274" s="26">
        <f>ROUND(16.7198,4)</f>
        <v>16.7198</v>
      </c>
      <c r="D274" s="26">
        <f>F274</f>
        <v>17.4329</v>
      </c>
      <c r="E274" s="26">
        <f>F274</f>
        <v>17.4329</v>
      </c>
      <c r="F274" s="26">
        <f>ROUND(17.4329,4)</f>
        <v>17.4329</v>
      </c>
      <c r="G274" s="24"/>
      <c r="H274" s="36"/>
    </row>
    <row r="275" spans="1:8" ht="12.75" customHeight="1">
      <c r="A275" s="22">
        <v>42619</v>
      </c>
      <c r="B275" s="22"/>
      <c r="C275" s="26">
        <f>ROUND(16.7198,4)</f>
        <v>16.7198</v>
      </c>
      <c r="D275" s="26">
        <f>F275</f>
        <v>17.4714</v>
      </c>
      <c r="E275" s="26">
        <f>F275</f>
        <v>17.4714</v>
      </c>
      <c r="F275" s="26">
        <f>ROUND(17.4714,4)</f>
        <v>17.4714</v>
      </c>
      <c r="G275" s="24"/>
      <c r="H275" s="36"/>
    </row>
    <row r="276" spans="1:8" ht="12.75" customHeight="1">
      <c r="A276" s="22">
        <v>42621</v>
      </c>
      <c r="B276" s="22"/>
      <c r="C276" s="26">
        <f>ROUND(16.7198,4)</f>
        <v>16.7198</v>
      </c>
      <c r="D276" s="26">
        <f>F276</f>
        <v>17.4784</v>
      </c>
      <c r="E276" s="26">
        <f>F276</f>
        <v>17.4784</v>
      </c>
      <c r="F276" s="26">
        <f>ROUND(17.4784,4)</f>
        <v>17.4784</v>
      </c>
      <c r="G276" s="24"/>
      <c r="H276" s="36"/>
    </row>
    <row r="277" spans="1:8" ht="12.75" customHeight="1">
      <c r="A277" s="22">
        <v>42622</v>
      </c>
      <c r="B277" s="22"/>
      <c r="C277" s="26">
        <f>ROUND(16.7198,4)</f>
        <v>16.7198</v>
      </c>
      <c r="D277" s="26">
        <f>F277</f>
        <v>17.4819</v>
      </c>
      <c r="E277" s="26">
        <f>F277</f>
        <v>17.4819</v>
      </c>
      <c r="F277" s="26">
        <f>ROUND(17.4819,4)</f>
        <v>17.4819</v>
      </c>
      <c r="G277" s="24"/>
      <c r="H277" s="36"/>
    </row>
    <row r="278" spans="1:8" ht="12.75" customHeight="1">
      <c r="A278" s="22">
        <v>42626</v>
      </c>
      <c r="B278" s="22"/>
      <c r="C278" s="26">
        <f>ROUND(16.7198,4)</f>
        <v>16.7198</v>
      </c>
      <c r="D278" s="26">
        <f>F278</f>
        <v>17.4959</v>
      </c>
      <c r="E278" s="26">
        <f>F278</f>
        <v>17.4959</v>
      </c>
      <c r="F278" s="26">
        <f>ROUND(17.4959,4)</f>
        <v>17.4959</v>
      </c>
      <c r="G278" s="24"/>
      <c r="H278" s="36"/>
    </row>
    <row r="279" spans="1:8" ht="12.75" customHeight="1">
      <c r="A279" s="22">
        <v>42628</v>
      </c>
      <c r="B279" s="22"/>
      <c r="C279" s="26">
        <f>ROUND(16.7198,4)</f>
        <v>16.7198</v>
      </c>
      <c r="D279" s="26">
        <f>F279</f>
        <v>17.5029</v>
      </c>
      <c r="E279" s="26">
        <f>F279</f>
        <v>17.5029</v>
      </c>
      <c r="F279" s="26">
        <f>ROUND(17.5029,4)</f>
        <v>17.5029</v>
      </c>
      <c r="G279" s="24"/>
      <c r="H279" s="36"/>
    </row>
    <row r="280" spans="1:8" ht="12.75" customHeight="1">
      <c r="A280" s="22">
        <v>42641</v>
      </c>
      <c r="B280" s="22"/>
      <c r="C280" s="26">
        <f>ROUND(16.7198,4)</f>
        <v>16.7198</v>
      </c>
      <c r="D280" s="26">
        <f>F280</f>
        <v>17.5484</v>
      </c>
      <c r="E280" s="26">
        <f>F280</f>
        <v>17.5484</v>
      </c>
      <c r="F280" s="26">
        <f>ROUND(17.5484,4)</f>
        <v>17.5484</v>
      </c>
      <c r="G280" s="24"/>
      <c r="H280" s="36"/>
    </row>
    <row r="281" spans="1:8" ht="12.75" customHeight="1">
      <c r="A281" s="22">
        <v>42669</v>
      </c>
      <c r="B281" s="22"/>
      <c r="C281" s="26">
        <f>ROUND(16.7198,4)</f>
        <v>16.7198</v>
      </c>
      <c r="D281" s="26">
        <f>F281</f>
        <v>17.6476</v>
      </c>
      <c r="E281" s="26">
        <f>F281</f>
        <v>17.6476</v>
      </c>
      <c r="F281" s="26">
        <f>ROUND(17.6476,4)</f>
        <v>17.6476</v>
      </c>
      <c r="G281" s="24"/>
      <c r="H281" s="36"/>
    </row>
    <row r="282" spans="1:8" ht="12.75" customHeight="1">
      <c r="A282" s="22">
        <v>42702</v>
      </c>
      <c r="B282" s="22"/>
      <c r="C282" s="26">
        <f>ROUND(16.7198,4)</f>
        <v>16.7198</v>
      </c>
      <c r="D282" s="26">
        <f>F282</f>
        <v>17.7699</v>
      </c>
      <c r="E282" s="26">
        <f>F282</f>
        <v>17.7699</v>
      </c>
      <c r="F282" s="26">
        <f>ROUND(17.7699,4)</f>
        <v>17.7699</v>
      </c>
      <c r="G282" s="24"/>
      <c r="H282" s="36"/>
    </row>
    <row r="283" spans="1:8" ht="12.75" customHeight="1">
      <c r="A283" s="22">
        <v>42718</v>
      </c>
      <c r="B283" s="22"/>
      <c r="C283" s="26">
        <f>ROUND(16.7198,4)</f>
        <v>16.7198</v>
      </c>
      <c r="D283" s="26">
        <f>F283</f>
        <v>17.8292</v>
      </c>
      <c r="E283" s="26">
        <f>F283</f>
        <v>17.8292</v>
      </c>
      <c r="F283" s="26">
        <f>ROUND(17.8292,4)</f>
        <v>17.8292</v>
      </c>
      <c r="G283" s="24"/>
      <c r="H283" s="36"/>
    </row>
    <row r="284" spans="1:8" ht="12.75" customHeight="1">
      <c r="A284" s="22" t="s">
        <v>63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42443</v>
      </c>
      <c r="B285" s="22"/>
      <c r="C285" s="26">
        <f>ROUND(1.0956,4)</f>
        <v>1.0956</v>
      </c>
      <c r="D285" s="26">
        <f>F285</f>
        <v>1.0971</v>
      </c>
      <c r="E285" s="26">
        <f>F285</f>
        <v>1.0971</v>
      </c>
      <c r="F285" s="26">
        <f>ROUND(1.0971,4)</f>
        <v>1.0971</v>
      </c>
      <c r="G285" s="24"/>
      <c r="H285" s="36"/>
    </row>
    <row r="286" spans="1:8" ht="12.75" customHeight="1">
      <c r="A286" s="22">
        <v>42534</v>
      </c>
      <c r="B286" s="22"/>
      <c r="C286" s="26">
        <f>ROUND(1.0956,4)</f>
        <v>1.0956</v>
      </c>
      <c r="D286" s="26">
        <f>F286</f>
        <v>1.1002</v>
      </c>
      <c r="E286" s="26">
        <f>F286</f>
        <v>1.1002</v>
      </c>
      <c r="F286" s="26">
        <f>ROUND(1.1002,4)</f>
        <v>1.1002</v>
      </c>
      <c r="G286" s="24"/>
      <c r="H286" s="36"/>
    </row>
    <row r="287" spans="1:8" ht="12.75" customHeight="1">
      <c r="A287" s="22">
        <v>42632</v>
      </c>
      <c r="B287" s="22"/>
      <c r="C287" s="26">
        <f>ROUND(1.0956,4)</f>
        <v>1.0956</v>
      </c>
      <c r="D287" s="26">
        <f>F287</f>
        <v>1.104</v>
      </c>
      <c r="E287" s="26">
        <f>F287</f>
        <v>1.104</v>
      </c>
      <c r="F287" s="26">
        <f>ROUND(1.104,4)</f>
        <v>1.104</v>
      </c>
      <c r="G287" s="24"/>
      <c r="H287" s="36"/>
    </row>
    <row r="288" spans="1:8" ht="12.75" customHeight="1">
      <c r="A288" s="22">
        <v>42723</v>
      </c>
      <c r="B288" s="22"/>
      <c r="C288" s="26">
        <f>ROUND(1.0956,4)</f>
        <v>1.0956</v>
      </c>
      <c r="D288" s="26">
        <f>F288</f>
        <v>1.1079</v>
      </c>
      <c r="E288" s="26">
        <f>F288</f>
        <v>1.1079</v>
      </c>
      <c r="F288" s="26">
        <f>ROUND(1.1079,4)</f>
        <v>1.1079</v>
      </c>
      <c r="G288" s="24"/>
      <c r="H288" s="36"/>
    </row>
    <row r="289" spans="1:8" ht="12.75" customHeight="1">
      <c r="A289" s="22" t="s">
        <v>64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42443</v>
      </c>
      <c r="B290" s="22"/>
      <c r="C290" s="26">
        <f>ROUND(11.52663012,4)</f>
        <v>11.5266</v>
      </c>
      <c r="D290" s="26">
        <f>F290</f>
        <v>11.6115</v>
      </c>
      <c r="E290" s="26">
        <f>F290</f>
        <v>11.6115</v>
      </c>
      <c r="F290" s="26">
        <f>ROUND(11.6115,4)</f>
        <v>11.6115</v>
      </c>
      <c r="G290" s="24"/>
      <c r="H290" s="36"/>
    </row>
    <row r="291" spans="1:8" ht="12.75" customHeight="1">
      <c r="A291" s="22">
        <v>42534</v>
      </c>
      <c r="B291" s="22"/>
      <c r="C291" s="26">
        <f>ROUND(11.52663012,4)</f>
        <v>11.5266</v>
      </c>
      <c r="D291" s="26">
        <f>F291</f>
        <v>11.7678</v>
      </c>
      <c r="E291" s="26">
        <f>F291</f>
        <v>11.7678</v>
      </c>
      <c r="F291" s="26">
        <f>ROUND(11.7678,4)</f>
        <v>11.7678</v>
      </c>
      <c r="G291" s="24"/>
      <c r="H291" s="36"/>
    </row>
    <row r="292" spans="1:8" ht="12.75" customHeight="1">
      <c r="A292" s="22">
        <v>42632</v>
      </c>
      <c r="B292" s="22"/>
      <c r="C292" s="26">
        <f>ROUND(11.52663012,4)</f>
        <v>11.5266</v>
      </c>
      <c r="D292" s="26">
        <f>F292</f>
        <v>11.9522</v>
      </c>
      <c r="E292" s="26">
        <f>F292</f>
        <v>11.9522</v>
      </c>
      <c r="F292" s="26">
        <f>ROUND(11.9522,4)</f>
        <v>11.9522</v>
      </c>
      <c r="G292" s="24"/>
      <c r="H292" s="36"/>
    </row>
    <row r="293" spans="1:8" ht="12.75" customHeight="1">
      <c r="A293" s="22">
        <v>42723</v>
      </c>
      <c r="B293" s="22"/>
      <c r="C293" s="26">
        <f>ROUND(11.52663012,4)</f>
        <v>11.5266</v>
      </c>
      <c r="D293" s="26">
        <f>F293</f>
        <v>12.1379</v>
      </c>
      <c r="E293" s="26">
        <f>F293</f>
        <v>12.1379</v>
      </c>
      <c r="F293" s="26">
        <f>ROUND(12.1379,4)</f>
        <v>12.1379</v>
      </c>
      <c r="G293" s="24"/>
      <c r="H293" s="36"/>
    </row>
    <row r="294" spans="1:8" ht="12.75" customHeight="1">
      <c r="A294" s="22">
        <v>42807</v>
      </c>
      <c r="B294" s="22"/>
      <c r="C294" s="26">
        <f>ROUND(11.52663012,4)</f>
        <v>11.5266</v>
      </c>
      <c r="D294" s="26">
        <f>F294</f>
        <v>12.2571</v>
      </c>
      <c r="E294" s="26">
        <f>F294</f>
        <v>12.2571</v>
      </c>
      <c r="F294" s="26">
        <f>ROUND(12.2571,4)</f>
        <v>12.2571</v>
      </c>
      <c r="G294" s="24"/>
      <c r="H294" s="36"/>
    </row>
    <row r="295" spans="1:8" ht="12.75" customHeight="1">
      <c r="A295" s="22">
        <v>42905</v>
      </c>
      <c r="B295" s="22"/>
      <c r="C295" s="26">
        <f>ROUND(11.52663012,4)</f>
        <v>11.5266</v>
      </c>
      <c r="D295" s="26">
        <f>F295</f>
        <v>12.3544</v>
      </c>
      <c r="E295" s="26">
        <f>F295</f>
        <v>12.3544</v>
      </c>
      <c r="F295" s="26">
        <f>ROUND(12.3544,4)</f>
        <v>12.3544</v>
      </c>
      <c r="G295" s="24"/>
      <c r="H295" s="36"/>
    </row>
    <row r="296" spans="1:8" ht="12.75" customHeight="1">
      <c r="A296" s="22">
        <v>42996</v>
      </c>
      <c r="B296" s="22"/>
      <c r="C296" s="26">
        <f>ROUND(11.52663012,4)</f>
        <v>11.5266</v>
      </c>
      <c r="D296" s="26">
        <f>F296</f>
        <v>12.4455</v>
      </c>
      <c r="E296" s="26">
        <f>F296</f>
        <v>12.4455</v>
      </c>
      <c r="F296" s="26">
        <f>ROUND(12.4455,4)</f>
        <v>12.4455</v>
      </c>
      <c r="G296" s="24"/>
      <c r="H296" s="36"/>
    </row>
    <row r="297" spans="1:8" ht="12.75" customHeight="1">
      <c r="A297" s="22" t="s">
        <v>65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42443</v>
      </c>
      <c r="B298" s="22"/>
      <c r="C298" s="26">
        <f>ROUND(4.5522067031501,4)</f>
        <v>4.5522</v>
      </c>
      <c r="D298" s="26">
        <f>F298</f>
        <v>5.0256</v>
      </c>
      <c r="E298" s="26">
        <f>F298</f>
        <v>5.0256</v>
      </c>
      <c r="F298" s="26">
        <f>ROUND(5.0256,4)</f>
        <v>5.0256</v>
      </c>
      <c r="G298" s="24"/>
      <c r="H298" s="36"/>
    </row>
    <row r="299" spans="1:8" ht="12.75" customHeight="1">
      <c r="A299" s="22">
        <v>42534</v>
      </c>
      <c r="B299" s="22"/>
      <c r="C299" s="26">
        <f>ROUND(4.5522067031501,4)</f>
        <v>4.5522</v>
      </c>
      <c r="D299" s="26">
        <f>F299</f>
        <v>5.0762</v>
      </c>
      <c r="E299" s="26">
        <f>F299</f>
        <v>5.0762</v>
      </c>
      <c r="F299" s="26">
        <f>ROUND(5.0762,4)</f>
        <v>5.0762</v>
      </c>
      <c r="G299" s="24"/>
      <c r="H299" s="36"/>
    </row>
    <row r="300" spans="1:8" ht="12.75" customHeight="1">
      <c r="A300" s="22">
        <v>42632</v>
      </c>
      <c r="B300" s="22"/>
      <c r="C300" s="26">
        <f>ROUND(4.5522067031501,4)</f>
        <v>4.5522</v>
      </c>
      <c r="D300" s="26">
        <f>F300</f>
        <v>5.1411</v>
      </c>
      <c r="E300" s="26">
        <f>F300</f>
        <v>5.1411</v>
      </c>
      <c r="F300" s="26">
        <f>ROUND(5.1411,4)</f>
        <v>5.1411</v>
      </c>
      <c r="G300" s="24"/>
      <c r="H300" s="36"/>
    </row>
    <row r="301" spans="1:8" ht="12.75" customHeight="1">
      <c r="A301" s="22" t="s">
        <v>66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42443</v>
      </c>
      <c r="B302" s="22"/>
      <c r="C302" s="26">
        <f>ROUND(1.43539483,4)</f>
        <v>1.4354</v>
      </c>
      <c r="D302" s="26">
        <f>F302</f>
        <v>1.4461</v>
      </c>
      <c r="E302" s="26">
        <f>F302</f>
        <v>1.4461</v>
      </c>
      <c r="F302" s="26">
        <f>ROUND(1.4461,4)</f>
        <v>1.4461</v>
      </c>
      <c r="G302" s="24"/>
      <c r="H302" s="36"/>
    </row>
    <row r="303" spans="1:8" ht="12.75" customHeight="1">
      <c r="A303" s="22">
        <v>42534</v>
      </c>
      <c r="B303" s="22"/>
      <c r="C303" s="26">
        <f>ROUND(1.43539483,4)</f>
        <v>1.4354</v>
      </c>
      <c r="D303" s="26">
        <f>F303</f>
        <v>1.4603</v>
      </c>
      <c r="E303" s="26">
        <f>F303</f>
        <v>1.4603</v>
      </c>
      <c r="F303" s="26">
        <f>ROUND(1.4603,4)</f>
        <v>1.4603</v>
      </c>
      <c r="G303" s="24"/>
      <c r="H303" s="36"/>
    </row>
    <row r="304" spans="1:8" ht="12.75" customHeight="1">
      <c r="A304" s="22">
        <v>42632</v>
      </c>
      <c r="B304" s="22"/>
      <c r="C304" s="26">
        <f>ROUND(1.43539483,4)</f>
        <v>1.4354</v>
      </c>
      <c r="D304" s="26">
        <f>F304</f>
        <v>1.4766</v>
      </c>
      <c r="E304" s="26">
        <f>F304</f>
        <v>1.4766</v>
      </c>
      <c r="F304" s="26">
        <f>ROUND(1.4766,4)</f>
        <v>1.4766</v>
      </c>
      <c r="G304" s="24"/>
      <c r="H304" s="36"/>
    </row>
    <row r="305" spans="1:8" ht="12.75" customHeight="1">
      <c r="A305" s="22" t="s">
        <v>67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42443</v>
      </c>
      <c r="B306" s="22"/>
      <c r="C306" s="26">
        <f>ROUND(11.5804127995567,4)</f>
        <v>11.5804</v>
      </c>
      <c r="D306" s="26">
        <f>F306</f>
        <v>11.6982</v>
      </c>
      <c r="E306" s="26">
        <f>F306</f>
        <v>11.6982</v>
      </c>
      <c r="F306" s="26">
        <f>ROUND(11.6982,4)</f>
        <v>11.6982</v>
      </c>
      <c r="G306" s="24"/>
      <c r="H306" s="36"/>
    </row>
    <row r="307" spans="1:8" ht="12.75" customHeight="1">
      <c r="A307" s="22">
        <v>42534</v>
      </c>
      <c r="B307" s="22"/>
      <c r="C307" s="26">
        <f>ROUND(11.5804127995567,4)</f>
        <v>11.5804</v>
      </c>
      <c r="D307" s="26">
        <f>F307</f>
        <v>11.9103</v>
      </c>
      <c r="E307" s="26">
        <f>F307</f>
        <v>11.9103</v>
      </c>
      <c r="F307" s="26">
        <f>ROUND(11.9103,4)</f>
        <v>11.9103</v>
      </c>
      <c r="G307" s="24"/>
      <c r="H307" s="36"/>
    </row>
    <row r="308" spans="1:8" ht="12.75" customHeight="1">
      <c r="A308" s="22">
        <v>42632</v>
      </c>
      <c r="B308" s="22"/>
      <c r="C308" s="26">
        <f>ROUND(11.5804127995567,4)</f>
        <v>11.5804</v>
      </c>
      <c r="D308" s="26">
        <f>F308</f>
        <v>12.1553</v>
      </c>
      <c r="E308" s="26">
        <f>F308</f>
        <v>12.1553</v>
      </c>
      <c r="F308" s="26">
        <f>ROUND(12.1553,4)</f>
        <v>12.1553</v>
      </c>
      <c r="G308" s="24"/>
      <c r="H308" s="36"/>
    </row>
    <row r="309" spans="1:8" ht="12.75" customHeight="1">
      <c r="A309" s="22">
        <v>42723</v>
      </c>
      <c r="B309" s="22"/>
      <c r="C309" s="26">
        <f>ROUND(11.5804127995567,4)</f>
        <v>11.5804</v>
      </c>
      <c r="D309" s="26">
        <f>F309</f>
        <v>12.3988</v>
      </c>
      <c r="E309" s="26">
        <f>F309</f>
        <v>12.3988</v>
      </c>
      <c r="F309" s="26">
        <f>ROUND(12.3988,4)</f>
        <v>12.3988</v>
      </c>
      <c r="G309" s="24"/>
      <c r="H309" s="36"/>
    </row>
    <row r="310" spans="1:8" ht="12.75" customHeight="1">
      <c r="A310" s="22" t="s">
        <v>68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42443</v>
      </c>
      <c r="B311" s="22"/>
      <c r="C311" s="26">
        <f>ROUND(2.55342184050564,4)</f>
        <v>2.5534</v>
      </c>
      <c r="D311" s="26">
        <f>F311</f>
        <v>2.5211</v>
      </c>
      <c r="E311" s="26">
        <f>F311</f>
        <v>2.5211</v>
      </c>
      <c r="F311" s="26">
        <f>ROUND(2.5211,4)</f>
        <v>2.5211</v>
      </c>
      <c r="G311" s="24"/>
      <c r="H311" s="36"/>
    </row>
    <row r="312" spans="1:8" ht="12.75" customHeight="1">
      <c r="A312" s="22">
        <v>42534</v>
      </c>
      <c r="B312" s="22"/>
      <c r="C312" s="26">
        <f>ROUND(2.55342184050564,4)</f>
        <v>2.5534</v>
      </c>
      <c r="D312" s="26">
        <f>F312</f>
        <v>2.5299</v>
      </c>
      <c r="E312" s="26">
        <f>F312</f>
        <v>2.5299</v>
      </c>
      <c r="F312" s="26">
        <f>ROUND(2.5299,4)</f>
        <v>2.5299</v>
      </c>
      <c r="G312" s="24"/>
      <c r="H312" s="36"/>
    </row>
    <row r="313" spans="1:8" ht="12.75" customHeight="1">
      <c r="A313" s="22">
        <v>42632</v>
      </c>
      <c r="B313" s="22"/>
      <c r="C313" s="26">
        <f>ROUND(2.55342184050564,4)</f>
        <v>2.5534</v>
      </c>
      <c r="D313" s="26">
        <f>F313</f>
        <v>2.5548</v>
      </c>
      <c r="E313" s="26">
        <f>F313</f>
        <v>2.5548</v>
      </c>
      <c r="F313" s="26">
        <f>ROUND(2.5548,4)</f>
        <v>2.5548</v>
      </c>
      <c r="G313" s="24"/>
      <c r="H313" s="36"/>
    </row>
    <row r="314" spans="1:8" ht="12.75" customHeight="1">
      <c r="A314" s="22">
        <v>42723</v>
      </c>
      <c r="B314" s="22"/>
      <c r="C314" s="26">
        <f>ROUND(2.55342184050564,4)</f>
        <v>2.5534</v>
      </c>
      <c r="D314" s="26">
        <f>F314</f>
        <v>2.5842</v>
      </c>
      <c r="E314" s="26">
        <f>F314</f>
        <v>2.5842</v>
      </c>
      <c r="F314" s="26">
        <f>ROUND(2.5842,4)</f>
        <v>2.5842</v>
      </c>
      <c r="G314" s="24"/>
      <c r="H314" s="36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42443</v>
      </c>
      <c r="B316" s="22"/>
      <c r="C316" s="26">
        <f>ROUND(2.45460684714311,4)</f>
        <v>2.4546</v>
      </c>
      <c r="D316" s="26">
        <f>F316</f>
        <v>2.4831</v>
      </c>
      <c r="E316" s="26">
        <f>F316</f>
        <v>2.4831</v>
      </c>
      <c r="F316" s="26">
        <f>ROUND(2.4831,4)</f>
        <v>2.4831</v>
      </c>
      <c r="G316" s="24"/>
      <c r="H316" s="36"/>
    </row>
    <row r="317" spans="1:8" ht="12.75" customHeight="1">
      <c r="A317" s="22">
        <v>42534</v>
      </c>
      <c r="B317" s="22"/>
      <c r="C317" s="26">
        <f>ROUND(2.45460684714311,4)</f>
        <v>2.4546</v>
      </c>
      <c r="D317" s="26">
        <f>F317</f>
        <v>2.5343</v>
      </c>
      <c r="E317" s="26">
        <f>F317</f>
        <v>2.5343</v>
      </c>
      <c r="F317" s="26">
        <f>ROUND(2.5343,4)</f>
        <v>2.5343</v>
      </c>
      <c r="G317" s="24"/>
      <c r="H317" s="36"/>
    </row>
    <row r="318" spans="1:8" ht="12.75" customHeight="1">
      <c r="A318" s="22">
        <v>42632</v>
      </c>
      <c r="B318" s="22"/>
      <c r="C318" s="26">
        <f>ROUND(2.45460684714311,4)</f>
        <v>2.4546</v>
      </c>
      <c r="D318" s="26">
        <f>F318</f>
        <v>2.5932</v>
      </c>
      <c r="E318" s="26">
        <f>F318</f>
        <v>2.5932</v>
      </c>
      <c r="F318" s="26">
        <f>ROUND(2.5932,4)</f>
        <v>2.5932</v>
      </c>
      <c r="G318" s="24"/>
      <c r="H318" s="36"/>
    </row>
    <row r="319" spans="1:8" ht="12.75" customHeight="1">
      <c r="A319" s="22" t="s">
        <v>70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42443</v>
      </c>
      <c r="B320" s="22"/>
      <c r="C320" s="26">
        <f>ROUND(18.31821288,4)</f>
        <v>18.3182</v>
      </c>
      <c r="D320" s="26">
        <f>F320</f>
        <v>18.526</v>
      </c>
      <c r="E320" s="26">
        <f>F320</f>
        <v>18.526</v>
      </c>
      <c r="F320" s="26">
        <f>ROUND(18.526,4)</f>
        <v>18.526</v>
      </c>
      <c r="G320" s="24"/>
      <c r="H320" s="36"/>
    </row>
    <row r="321" spans="1:8" ht="12.75" customHeight="1">
      <c r="A321" s="22">
        <v>42534</v>
      </c>
      <c r="B321" s="22"/>
      <c r="C321" s="26">
        <f>ROUND(18.31821288,4)</f>
        <v>18.3182</v>
      </c>
      <c r="D321" s="26">
        <f>F321</f>
        <v>18.904</v>
      </c>
      <c r="E321" s="26">
        <f>F321</f>
        <v>18.904</v>
      </c>
      <c r="F321" s="26">
        <f>ROUND(18.904,4)</f>
        <v>18.904</v>
      </c>
      <c r="G321" s="24"/>
      <c r="H321" s="36"/>
    </row>
    <row r="322" spans="1:8" ht="12.75" customHeight="1">
      <c r="A322" s="22">
        <v>42632</v>
      </c>
      <c r="B322" s="22"/>
      <c r="C322" s="26">
        <f>ROUND(18.31821288,4)</f>
        <v>18.3182</v>
      </c>
      <c r="D322" s="26">
        <f>F322</f>
        <v>19.3381</v>
      </c>
      <c r="E322" s="26">
        <f>F322</f>
        <v>19.3381</v>
      </c>
      <c r="F322" s="26">
        <f>ROUND(19.3381,4)</f>
        <v>19.3381</v>
      </c>
      <c r="G322" s="24"/>
      <c r="H322" s="36"/>
    </row>
    <row r="323" spans="1:8" ht="12.75" customHeight="1">
      <c r="A323" s="22">
        <v>42723</v>
      </c>
      <c r="B323" s="22"/>
      <c r="C323" s="26">
        <f>ROUND(18.31821288,4)</f>
        <v>18.3182</v>
      </c>
      <c r="D323" s="26">
        <f>F323</f>
        <v>19.7738</v>
      </c>
      <c r="E323" s="26">
        <f>F323</f>
        <v>19.7738</v>
      </c>
      <c r="F323" s="26">
        <f>ROUND(19.7738,4)</f>
        <v>19.7738</v>
      </c>
      <c r="G323" s="24"/>
      <c r="H323" s="36"/>
    </row>
    <row r="324" spans="1:8" ht="12.75" customHeight="1">
      <c r="A324" s="22">
        <v>42807</v>
      </c>
      <c r="B324" s="22"/>
      <c r="C324" s="26">
        <f>ROUND(18.31821288,4)</f>
        <v>18.3182</v>
      </c>
      <c r="D324" s="26">
        <f>F324</f>
        <v>20.0743</v>
      </c>
      <c r="E324" s="26">
        <f>F324</f>
        <v>20.0743</v>
      </c>
      <c r="F324" s="26">
        <f>ROUND(20.0743,4)</f>
        <v>20.0743</v>
      </c>
      <c r="G324" s="24"/>
      <c r="H324" s="36"/>
    </row>
    <row r="325" spans="1:8" ht="12.75" customHeight="1">
      <c r="A325" s="22">
        <v>42905</v>
      </c>
      <c r="B325" s="22"/>
      <c r="C325" s="26">
        <f>ROUND(18.31821288,4)</f>
        <v>18.3182</v>
      </c>
      <c r="D325" s="26">
        <f>F325</f>
        <v>20.3943</v>
      </c>
      <c r="E325" s="26">
        <f>F325</f>
        <v>20.3943</v>
      </c>
      <c r="F325" s="26">
        <f>ROUND(20.3943,4)</f>
        <v>20.3943</v>
      </c>
      <c r="G325" s="24"/>
      <c r="H325" s="36"/>
    </row>
    <row r="326" spans="1:8" ht="12.75" customHeight="1">
      <c r="A326" s="22">
        <v>42996</v>
      </c>
      <c r="B326" s="22"/>
      <c r="C326" s="26">
        <f>ROUND(18.31821288,4)</f>
        <v>18.3182</v>
      </c>
      <c r="D326" s="26">
        <f>F326</f>
        <v>20.7249</v>
      </c>
      <c r="E326" s="26">
        <f>F326</f>
        <v>20.7249</v>
      </c>
      <c r="F326" s="26">
        <f>ROUND(20.7249,4)</f>
        <v>20.7249</v>
      </c>
      <c r="G326" s="24"/>
      <c r="H326" s="36"/>
    </row>
    <row r="327" spans="1:8" ht="12.75" customHeight="1">
      <c r="A327" s="22" t="s">
        <v>71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42443</v>
      </c>
      <c r="B328" s="22"/>
      <c r="C328" s="26">
        <f>ROUND(16.7415640332432,4)</f>
        <v>16.7416</v>
      </c>
      <c r="D328" s="26">
        <f>F328</f>
        <v>16.9451</v>
      </c>
      <c r="E328" s="26">
        <f>F328</f>
        <v>16.9451</v>
      </c>
      <c r="F328" s="26">
        <f>ROUND(16.9451,4)</f>
        <v>16.9451</v>
      </c>
      <c r="G328" s="24"/>
      <c r="H328" s="36"/>
    </row>
    <row r="329" spans="1:8" ht="12.75" customHeight="1">
      <c r="A329" s="22">
        <v>42534</v>
      </c>
      <c r="B329" s="22"/>
      <c r="C329" s="26">
        <f>ROUND(16.7415640332432,4)</f>
        <v>16.7416</v>
      </c>
      <c r="D329" s="26">
        <f>F329</f>
        <v>17.3205</v>
      </c>
      <c r="E329" s="26">
        <f>F329</f>
        <v>17.3205</v>
      </c>
      <c r="F329" s="26">
        <f>ROUND(17.3205,4)</f>
        <v>17.3205</v>
      </c>
      <c r="G329" s="24"/>
      <c r="H329" s="36"/>
    </row>
    <row r="330" spans="1:8" ht="12.75" customHeight="1">
      <c r="A330" s="22">
        <v>42632</v>
      </c>
      <c r="B330" s="22"/>
      <c r="C330" s="26">
        <f>ROUND(16.7415640332432,4)</f>
        <v>16.7416</v>
      </c>
      <c r="D330" s="26">
        <f>F330</f>
        <v>17.7516</v>
      </c>
      <c r="E330" s="26">
        <f>F330</f>
        <v>17.7516</v>
      </c>
      <c r="F330" s="26">
        <f>ROUND(17.7516,4)</f>
        <v>17.7516</v>
      </c>
      <c r="G330" s="24"/>
      <c r="H330" s="36"/>
    </row>
    <row r="331" spans="1:8" ht="12.75" customHeight="1">
      <c r="A331" s="22">
        <v>42723</v>
      </c>
      <c r="B331" s="22"/>
      <c r="C331" s="26">
        <f>ROUND(16.7415640332432,4)</f>
        <v>16.7416</v>
      </c>
      <c r="D331" s="26">
        <f>F331</f>
        <v>18.1839</v>
      </c>
      <c r="E331" s="26">
        <f>F331</f>
        <v>18.1839</v>
      </c>
      <c r="F331" s="26">
        <f>ROUND(18.1839,4)</f>
        <v>18.1839</v>
      </c>
      <c r="G331" s="24"/>
      <c r="H331" s="36"/>
    </row>
    <row r="332" spans="1:8" ht="12.75" customHeight="1">
      <c r="A332" s="22">
        <v>42807</v>
      </c>
      <c r="B332" s="22"/>
      <c r="C332" s="26">
        <f>ROUND(16.7415640332432,4)</f>
        <v>16.7416</v>
      </c>
      <c r="D332" s="26">
        <f>F332</f>
        <v>18.4793</v>
      </c>
      <c r="E332" s="26">
        <f>F332</f>
        <v>18.4793</v>
      </c>
      <c r="F332" s="26">
        <f>ROUND(18.4793,4)</f>
        <v>18.4793</v>
      </c>
      <c r="G332" s="24"/>
      <c r="H332" s="36"/>
    </row>
    <row r="333" spans="1:8" ht="12.75" customHeight="1">
      <c r="A333" s="22" t="s">
        <v>72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42443</v>
      </c>
      <c r="B334" s="22"/>
      <c r="C334" s="26">
        <f>ROUND(24.00461686,4)</f>
        <v>24.0046</v>
      </c>
      <c r="D334" s="26">
        <f>F334</f>
        <v>24.2452</v>
      </c>
      <c r="E334" s="26">
        <f>F334</f>
        <v>24.2452</v>
      </c>
      <c r="F334" s="26">
        <f>ROUND(24.2452,4)</f>
        <v>24.2452</v>
      </c>
      <c r="G334" s="24"/>
      <c r="H334" s="36"/>
    </row>
    <row r="335" spans="1:8" ht="12.75" customHeight="1">
      <c r="A335" s="22">
        <v>42534</v>
      </c>
      <c r="B335" s="22"/>
      <c r="C335" s="26">
        <f>ROUND(24.00461686,4)</f>
        <v>24.0046</v>
      </c>
      <c r="D335" s="26">
        <f>F335</f>
        <v>24.6769</v>
      </c>
      <c r="E335" s="26">
        <f>F335</f>
        <v>24.6769</v>
      </c>
      <c r="F335" s="26">
        <f>ROUND(24.6769,4)</f>
        <v>24.6769</v>
      </c>
      <c r="G335" s="24"/>
      <c r="H335" s="36"/>
    </row>
    <row r="336" spans="1:8" ht="12.75" customHeight="1">
      <c r="A336" s="22">
        <v>42632</v>
      </c>
      <c r="B336" s="22"/>
      <c r="C336" s="26">
        <f>ROUND(24.00461686,4)</f>
        <v>24.0046</v>
      </c>
      <c r="D336" s="26">
        <f>F336</f>
        <v>25.1732</v>
      </c>
      <c r="E336" s="26">
        <f>F336</f>
        <v>25.1732</v>
      </c>
      <c r="F336" s="26">
        <f>ROUND(25.1732,4)</f>
        <v>25.1732</v>
      </c>
      <c r="G336" s="24"/>
      <c r="H336" s="36"/>
    </row>
    <row r="337" spans="1:8" ht="12.75" customHeight="1">
      <c r="A337" s="22">
        <v>42723</v>
      </c>
      <c r="B337" s="22"/>
      <c r="C337" s="26">
        <f>ROUND(24.00461686,4)</f>
        <v>24.0046</v>
      </c>
      <c r="D337" s="26">
        <f>F337</f>
        <v>25.6705</v>
      </c>
      <c r="E337" s="26">
        <f>F337</f>
        <v>25.6705</v>
      </c>
      <c r="F337" s="26">
        <f>ROUND(25.6705,4)</f>
        <v>25.6705</v>
      </c>
      <c r="G337" s="24"/>
      <c r="H337" s="36"/>
    </row>
    <row r="338" spans="1:8" ht="12.75" customHeight="1">
      <c r="A338" s="22">
        <v>42807</v>
      </c>
      <c r="B338" s="22"/>
      <c r="C338" s="26">
        <f>ROUND(24.00461686,4)</f>
        <v>24.0046</v>
      </c>
      <c r="D338" s="26">
        <f>F338</f>
        <v>26.0163</v>
      </c>
      <c r="E338" s="26">
        <f>F338</f>
        <v>26.0163</v>
      </c>
      <c r="F338" s="26">
        <f>ROUND(26.0163,4)</f>
        <v>26.0163</v>
      </c>
      <c r="G338" s="24"/>
      <c r="H338" s="36"/>
    </row>
    <row r="339" spans="1:8" ht="12.75" customHeight="1">
      <c r="A339" s="22">
        <v>42905</v>
      </c>
      <c r="B339" s="22"/>
      <c r="C339" s="26">
        <f>ROUND(24.00461686,4)</f>
        <v>24.0046</v>
      </c>
      <c r="D339" s="26">
        <f>F339</f>
        <v>26.3286</v>
      </c>
      <c r="E339" s="26">
        <f>F339</f>
        <v>26.3286</v>
      </c>
      <c r="F339" s="26">
        <f>ROUND(26.3286,4)</f>
        <v>26.3286</v>
      </c>
      <c r="G339" s="24"/>
      <c r="H339" s="36"/>
    </row>
    <row r="340" spans="1:8" ht="12.75" customHeight="1">
      <c r="A340" s="22" t="s">
        <v>73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42443</v>
      </c>
      <c r="B341" s="22"/>
      <c r="C341" s="26">
        <f>ROUND(2.14535189581061,4)</f>
        <v>2.1454</v>
      </c>
      <c r="D341" s="26">
        <f>F341</f>
        <v>2.1661</v>
      </c>
      <c r="E341" s="26">
        <f>F341</f>
        <v>2.1661</v>
      </c>
      <c r="F341" s="26">
        <f>ROUND(2.1661,4)</f>
        <v>2.1661</v>
      </c>
      <c r="G341" s="24"/>
      <c r="H341" s="36"/>
    </row>
    <row r="342" spans="1:8" ht="12.75" customHeight="1">
      <c r="A342" s="22">
        <v>42534</v>
      </c>
      <c r="B342" s="22"/>
      <c r="C342" s="26">
        <f>ROUND(2.14535189581061,4)</f>
        <v>2.1454</v>
      </c>
      <c r="D342" s="26">
        <f>F342</f>
        <v>2.2012</v>
      </c>
      <c r="E342" s="26">
        <f>F342</f>
        <v>2.2012</v>
      </c>
      <c r="F342" s="26">
        <f>ROUND(2.2012,4)</f>
        <v>2.2012</v>
      </c>
      <c r="G342" s="24"/>
      <c r="H342" s="36"/>
    </row>
    <row r="343" spans="1:8" ht="12.75" customHeight="1">
      <c r="A343" s="22">
        <v>42632</v>
      </c>
      <c r="B343" s="22"/>
      <c r="C343" s="26">
        <f>ROUND(2.14535189581061,4)</f>
        <v>2.1454</v>
      </c>
      <c r="D343" s="26">
        <f>F343</f>
        <v>2.2419</v>
      </c>
      <c r="E343" s="26">
        <f>F343</f>
        <v>2.2419</v>
      </c>
      <c r="F343" s="26">
        <f>ROUND(2.2419,4)</f>
        <v>2.2419</v>
      </c>
      <c r="G343" s="24"/>
      <c r="H343" s="36"/>
    </row>
    <row r="344" spans="1:8" ht="12.75" customHeight="1">
      <c r="A344" s="22">
        <v>42723</v>
      </c>
      <c r="B344" s="22"/>
      <c r="C344" s="26">
        <f>ROUND(2.14535189581061,4)</f>
        <v>2.1454</v>
      </c>
      <c r="D344" s="26">
        <f>F344</f>
        <v>2.2848</v>
      </c>
      <c r="E344" s="26">
        <f>F344</f>
        <v>2.2848</v>
      </c>
      <c r="F344" s="26">
        <f>ROUND(2.2848,4)</f>
        <v>2.2848</v>
      </c>
      <c r="G344" s="24"/>
      <c r="H344" s="36"/>
    </row>
    <row r="345" spans="1:8" ht="12.75" customHeight="1">
      <c r="A345" s="22" t="s">
        <v>74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42443</v>
      </c>
      <c r="B346" s="22"/>
      <c r="C346" s="28">
        <f>ROUND(0.142963536166702,6)</f>
        <v>0.142964</v>
      </c>
      <c r="D346" s="28">
        <f>F346</f>
        <v>0.14453</v>
      </c>
      <c r="E346" s="28">
        <f>F346</f>
        <v>0.14453</v>
      </c>
      <c r="F346" s="28">
        <f>ROUND(0.14453,6)</f>
        <v>0.14453</v>
      </c>
      <c r="G346" s="24"/>
      <c r="H346" s="36"/>
    </row>
    <row r="347" spans="1:8" ht="12.75" customHeight="1">
      <c r="A347" s="22">
        <v>42534</v>
      </c>
      <c r="B347" s="22"/>
      <c r="C347" s="28">
        <f>ROUND(0.142963536166702,6)</f>
        <v>0.142964</v>
      </c>
      <c r="D347" s="28">
        <f>F347</f>
        <v>0.147434</v>
      </c>
      <c r="E347" s="28">
        <f>F347</f>
        <v>0.147434</v>
      </c>
      <c r="F347" s="28">
        <f>ROUND(0.147434,6)</f>
        <v>0.147434</v>
      </c>
      <c r="G347" s="24"/>
      <c r="H347" s="36"/>
    </row>
    <row r="348" spans="1:8" ht="12.75" customHeight="1">
      <c r="A348" s="22">
        <v>42632</v>
      </c>
      <c r="B348" s="22"/>
      <c r="C348" s="28">
        <f>ROUND(0.142963536166702,6)</f>
        <v>0.142964</v>
      </c>
      <c r="D348" s="28">
        <f>F348</f>
        <v>0.150809</v>
      </c>
      <c r="E348" s="28">
        <f>F348</f>
        <v>0.150809</v>
      </c>
      <c r="F348" s="28">
        <f>ROUND(0.150809,6)</f>
        <v>0.150809</v>
      </c>
      <c r="G348" s="24"/>
      <c r="H348" s="36"/>
    </row>
    <row r="349" spans="1:8" ht="12.75" customHeight="1">
      <c r="A349" s="22">
        <v>42723</v>
      </c>
      <c r="B349" s="22"/>
      <c r="C349" s="28">
        <f>ROUND(0.142963536166702,6)</f>
        <v>0.142964</v>
      </c>
      <c r="D349" s="28">
        <f>F349</f>
        <v>0.154176</v>
      </c>
      <c r="E349" s="28">
        <f>F349</f>
        <v>0.154176</v>
      </c>
      <c r="F349" s="28">
        <f>ROUND(0.154176,6)</f>
        <v>0.154176</v>
      </c>
      <c r="G349" s="24"/>
      <c r="H349" s="36"/>
    </row>
    <row r="350" spans="1:8" ht="12.75" customHeight="1">
      <c r="A350" s="22">
        <v>42807</v>
      </c>
      <c r="B350" s="22"/>
      <c r="C350" s="28">
        <f>ROUND(0.142963536166702,6)</f>
        <v>0.142964</v>
      </c>
      <c r="D350" s="28">
        <f>F350</f>
        <v>0.15675</v>
      </c>
      <c r="E350" s="28">
        <f>F350</f>
        <v>0.15675</v>
      </c>
      <c r="F350" s="28">
        <f>ROUND(0.15675,6)</f>
        <v>0.15675</v>
      </c>
      <c r="G350" s="24"/>
      <c r="H350" s="36"/>
    </row>
    <row r="351" spans="1:8" ht="12.75" customHeight="1">
      <c r="A351" s="22" t="s">
        <v>75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42443</v>
      </c>
      <c r="B352" s="22"/>
      <c r="C352" s="26">
        <v>102.325</v>
      </c>
      <c r="D352" s="26">
        <v>110.7675</v>
      </c>
      <c r="E352" s="26">
        <v>103.4327</v>
      </c>
      <c r="F352" s="26">
        <v>0.1615</v>
      </c>
      <c r="G352" s="24"/>
      <c r="H352" s="36"/>
    </row>
    <row r="353" spans="1:8" ht="12.75" customHeight="1">
      <c r="A353" s="22">
        <v>42534</v>
      </c>
      <c r="B353" s="22"/>
      <c r="C353" s="26">
        <v>102.325</v>
      </c>
      <c r="D353" s="26">
        <v>289.5571</v>
      </c>
      <c r="E353" s="26">
        <v>105.2206</v>
      </c>
      <c r="F353" s="26">
        <v>0.1616</v>
      </c>
      <c r="G353" s="24"/>
      <c r="H353" s="36"/>
    </row>
    <row r="354" spans="1:8" ht="12.75" customHeight="1">
      <c r="A354" s="22">
        <v>42632</v>
      </c>
      <c r="B354" s="22"/>
      <c r="C354" s="26">
        <v>102.325</v>
      </c>
      <c r="D354" s="26">
        <v>531.4154</v>
      </c>
      <c r="E354" s="26">
        <v>107.6392</v>
      </c>
      <c r="F354" s="26">
        <v>0.161</v>
      </c>
      <c r="G354" s="24"/>
      <c r="H354" s="36"/>
    </row>
    <row r="355" spans="1:8" ht="12.75" customHeight="1">
      <c r="A355" s="22">
        <v>42723</v>
      </c>
      <c r="B355" s="22"/>
      <c r="C355" s="26">
        <v>102.325</v>
      </c>
      <c r="D355" s="26">
        <v>880.7911</v>
      </c>
      <c r="E355" s="26">
        <v>111.1329</v>
      </c>
      <c r="F355" s="26">
        <v>0.1588</v>
      </c>
      <c r="G355" s="24"/>
      <c r="H355" s="36"/>
    </row>
    <row r="356" spans="1:8" ht="12.75" customHeight="1">
      <c r="A356" s="22" t="s">
        <v>76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42443</v>
      </c>
      <c r="B357" s="22"/>
      <c r="C357" s="26">
        <f>ROUND(0.0839979904546596,4)</f>
        <v>0.084</v>
      </c>
      <c r="D357" s="26">
        <f>F357</f>
        <v>0.0714</v>
      </c>
      <c r="E357" s="26">
        <f>F357</f>
        <v>0.0714</v>
      </c>
      <c r="F357" s="26">
        <f>ROUND(0.0714,4)</f>
        <v>0.0714</v>
      </c>
      <c r="G357" s="24"/>
      <c r="H357" s="36"/>
    </row>
    <row r="358" spans="1:8" ht="12.75" customHeight="1">
      <c r="A358" s="22">
        <v>42534</v>
      </c>
      <c r="B358" s="22"/>
      <c r="C358" s="26">
        <f>ROUND(0.0839979904546596,4)</f>
        <v>0.084</v>
      </c>
      <c r="D358" s="26">
        <f>F358</f>
        <v>0.0663</v>
      </c>
      <c r="E358" s="26">
        <f>F358</f>
        <v>0.0663</v>
      </c>
      <c r="F358" s="26">
        <f>ROUND(0.0663,4)</f>
        <v>0.0663</v>
      </c>
      <c r="G358" s="24"/>
      <c r="H358" s="36"/>
    </row>
    <row r="359" spans="1:8" ht="12.75" customHeight="1">
      <c r="A359" s="22">
        <v>42632</v>
      </c>
      <c r="B359" s="22"/>
      <c r="C359" s="26">
        <f>ROUND(0.0839979904546596,4)</f>
        <v>0.084</v>
      </c>
      <c r="D359" s="26">
        <f>F359</f>
        <v>0.0641</v>
      </c>
      <c r="E359" s="26">
        <f>F359</f>
        <v>0.0641</v>
      </c>
      <c r="F359" s="26">
        <f>ROUND(0.0641,4)</f>
        <v>0.0641</v>
      </c>
      <c r="G359" s="24"/>
      <c r="H359" s="36"/>
    </row>
    <row r="360" spans="1:8" ht="12.75" customHeight="1">
      <c r="A360" s="22">
        <v>42723</v>
      </c>
      <c r="B360" s="22"/>
      <c r="C360" s="26">
        <f>ROUND(0.0839979904546596,4)</f>
        <v>0.084</v>
      </c>
      <c r="D360" s="26">
        <f>F360</f>
        <v>0.0634</v>
      </c>
      <c r="E360" s="26">
        <f>F360</f>
        <v>0.0634</v>
      </c>
      <c r="F360" s="26">
        <f>ROUND(0.0634,4)</f>
        <v>0.0634</v>
      </c>
      <c r="G360" s="24"/>
      <c r="H360" s="36"/>
    </row>
    <row r="361" spans="1:8" ht="12.75" customHeight="1">
      <c r="A361" s="22">
        <v>42807</v>
      </c>
      <c r="B361" s="22"/>
      <c r="C361" s="26">
        <f>ROUND(0.0839979904546596,4)</f>
        <v>0.084</v>
      </c>
      <c r="D361" s="26">
        <f>F361</f>
        <v>0.0627</v>
      </c>
      <c r="E361" s="26">
        <f>F361</f>
        <v>0.0627</v>
      </c>
      <c r="F361" s="26">
        <f>ROUND(0.0627,4)</f>
        <v>0.0627</v>
      </c>
      <c r="G361" s="24"/>
      <c r="H361" s="36"/>
    </row>
    <row r="362" spans="1:8" ht="12.75" customHeight="1">
      <c r="A362" s="22" t="s">
        <v>77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42443</v>
      </c>
      <c r="B363" s="22"/>
      <c r="C363" s="26">
        <f>ROUND(10.76086328,4)</f>
        <v>10.7609</v>
      </c>
      <c r="D363" s="26">
        <f>F363</f>
        <v>10.8322</v>
      </c>
      <c r="E363" s="26">
        <f>F363</f>
        <v>10.8322</v>
      </c>
      <c r="F363" s="26">
        <f>ROUND(10.8322,4)</f>
        <v>10.8322</v>
      </c>
      <c r="G363" s="24"/>
      <c r="H363" s="36"/>
    </row>
    <row r="364" spans="1:8" ht="12.75" customHeight="1">
      <c r="A364" s="22">
        <v>42534</v>
      </c>
      <c r="B364" s="22"/>
      <c r="C364" s="26">
        <f>ROUND(10.76086328,4)</f>
        <v>10.7609</v>
      </c>
      <c r="D364" s="26">
        <f>F364</f>
        <v>10.9638</v>
      </c>
      <c r="E364" s="26">
        <f>F364</f>
        <v>10.9638</v>
      </c>
      <c r="F364" s="26">
        <f>ROUND(10.9638,4)</f>
        <v>10.9638</v>
      </c>
      <c r="G364" s="24"/>
      <c r="H364" s="36"/>
    </row>
    <row r="365" spans="1:8" ht="12.75" customHeight="1">
      <c r="A365" s="22">
        <v>42632</v>
      </c>
      <c r="B365" s="22"/>
      <c r="C365" s="26">
        <f>ROUND(10.76086328,4)</f>
        <v>10.7609</v>
      </c>
      <c r="D365" s="26">
        <f>F365</f>
        <v>11.1192</v>
      </c>
      <c r="E365" s="26">
        <f>F365</f>
        <v>11.1192</v>
      </c>
      <c r="F365" s="26">
        <f>ROUND(11.1192,4)</f>
        <v>11.1192</v>
      </c>
      <c r="G365" s="24"/>
      <c r="H365" s="36"/>
    </row>
    <row r="366" spans="1:8" ht="12.75" customHeight="1">
      <c r="A366" s="22">
        <v>42723</v>
      </c>
      <c r="B366" s="22"/>
      <c r="C366" s="26">
        <f>ROUND(10.76086328,4)</f>
        <v>10.7609</v>
      </c>
      <c r="D366" s="26">
        <f>F366</f>
        <v>11.2765</v>
      </c>
      <c r="E366" s="26">
        <f>F366</f>
        <v>11.2765</v>
      </c>
      <c r="F366" s="26">
        <f>ROUND(11.2765,4)</f>
        <v>11.2765</v>
      </c>
      <c r="G366" s="24"/>
      <c r="H366" s="36"/>
    </row>
    <row r="367" spans="1:8" ht="12.75" customHeight="1">
      <c r="A367" s="22" t="s">
        <v>78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42443</v>
      </c>
      <c r="B368" s="22"/>
      <c r="C368" s="26">
        <f>ROUND(11.6158121439489,4)</f>
        <v>11.6158</v>
      </c>
      <c r="D368" s="26">
        <f>F368</f>
        <v>11.712</v>
      </c>
      <c r="E368" s="26">
        <f>F368</f>
        <v>11.712</v>
      </c>
      <c r="F368" s="26">
        <f>ROUND(11.712,4)</f>
        <v>11.712</v>
      </c>
      <c r="G368" s="24"/>
      <c r="H368" s="36"/>
    </row>
    <row r="369" spans="1:8" ht="12.75" customHeight="1">
      <c r="A369" s="22">
        <v>42534</v>
      </c>
      <c r="B369" s="22"/>
      <c r="C369" s="26">
        <f>ROUND(11.6158121439489,4)</f>
        <v>11.6158</v>
      </c>
      <c r="D369" s="26">
        <f>F369</f>
        <v>11.8872</v>
      </c>
      <c r="E369" s="26">
        <f>F369</f>
        <v>11.8872</v>
      </c>
      <c r="F369" s="26">
        <f>ROUND(11.8872,4)</f>
        <v>11.8872</v>
      </c>
      <c r="G369" s="24"/>
      <c r="H369" s="36"/>
    </row>
    <row r="370" spans="1:8" ht="12.75" customHeight="1">
      <c r="A370" s="22">
        <v>42632</v>
      </c>
      <c r="B370" s="22"/>
      <c r="C370" s="26">
        <f>ROUND(11.6158121439489,4)</f>
        <v>11.6158</v>
      </c>
      <c r="D370" s="26">
        <f>F370</f>
        <v>12.0904</v>
      </c>
      <c r="E370" s="26">
        <f>F370</f>
        <v>12.0904</v>
      </c>
      <c r="F370" s="26">
        <f>ROUND(12.0904,4)</f>
        <v>12.0904</v>
      </c>
      <c r="G370" s="24"/>
      <c r="H370" s="36"/>
    </row>
    <row r="371" spans="1:8" ht="12.75" customHeight="1">
      <c r="A371" s="22" t="s">
        <v>79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42443</v>
      </c>
      <c r="B372" s="22"/>
      <c r="C372" s="26">
        <f>ROUND(5.50518586809786,4)</f>
        <v>5.5052</v>
      </c>
      <c r="D372" s="26">
        <f>F372</f>
        <v>5.4765</v>
      </c>
      <c r="E372" s="26">
        <f>F372</f>
        <v>5.4765</v>
      </c>
      <c r="F372" s="26">
        <f>ROUND(5.4765,4)</f>
        <v>5.4765</v>
      </c>
      <c r="G372" s="24"/>
      <c r="H372" s="36"/>
    </row>
    <row r="373" spans="1:8" ht="12.75" customHeight="1">
      <c r="A373" s="22">
        <v>42534</v>
      </c>
      <c r="B373" s="22"/>
      <c r="C373" s="26">
        <f>ROUND(5.50518586809786,4)</f>
        <v>5.5052</v>
      </c>
      <c r="D373" s="26">
        <f>F373</f>
        <v>5.4306</v>
      </c>
      <c r="E373" s="26">
        <f>F373</f>
        <v>5.4306</v>
      </c>
      <c r="F373" s="26">
        <f>ROUND(5.4306,4)</f>
        <v>5.4306</v>
      </c>
      <c r="G373" s="24"/>
      <c r="H373" s="36"/>
    </row>
    <row r="374" spans="1:8" ht="12.75" customHeight="1">
      <c r="A374" s="22">
        <v>42632</v>
      </c>
      <c r="B374" s="22"/>
      <c r="C374" s="26">
        <f>ROUND(5.50518586809786,4)</f>
        <v>5.5052</v>
      </c>
      <c r="D374" s="26">
        <f>F374</f>
        <v>5.3911</v>
      </c>
      <c r="E374" s="26">
        <f>F374</f>
        <v>5.3911</v>
      </c>
      <c r="F374" s="26">
        <f>ROUND(5.3911,4)</f>
        <v>5.3911</v>
      </c>
      <c r="G374" s="24"/>
      <c r="H374" s="36"/>
    </row>
    <row r="375" spans="1:8" ht="12.75" customHeight="1">
      <c r="A375" s="22" t="s">
        <v>80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42443</v>
      </c>
      <c r="B376" s="22"/>
      <c r="C376" s="26">
        <f>ROUND(16.7198,4)</f>
        <v>16.7198</v>
      </c>
      <c r="D376" s="26">
        <f>F376</f>
        <v>16.8868</v>
      </c>
      <c r="E376" s="26">
        <f>F376</f>
        <v>16.8868</v>
      </c>
      <c r="F376" s="26">
        <f>ROUND(16.8868,4)</f>
        <v>16.8868</v>
      </c>
      <c r="G376" s="24"/>
      <c r="H376" s="36"/>
    </row>
    <row r="377" spans="1:8" ht="12.75" customHeight="1">
      <c r="A377" s="22">
        <v>42534</v>
      </c>
      <c r="B377" s="22"/>
      <c r="C377" s="26">
        <f>ROUND(16.7198,4)</f>
        <v>16.7198</v>
      </c>
      <c r="D377" s="26">
        <f>F377</f>
        <v>17.1819</v>
      </c>
      <c r="E377" s="26">
        <f>F377</f>
        <v>17.1819</v>
      </c>
      <c r="F377" s="26">
        <f>ROUND(17.1819,4)</f>
        <v>17.1819</v>
      </c>
      <c r="G377" s="24"/>
      <c r="H377" s="36"/>
    </row>
    <row r="378" spans="1:8" ht="12.75" customHeight="1">
      <c r="A378" s="22">
        <v>42632</v>
      </c>
      <c r="B378" s="22"/>
      <c r="C378" s="26">
        <f>ROUND(16.7198,4)</f>
        <v>16.7198</v>
      </c>
      <c r="D378" s="26">
        <f>F378</f>
        <v>17.5169</v>
      </c>
      <c r="E378" s="26">
        <f>F378</f>
        <v>17.5169</v>
      </c>
      <c r="F378" s="26">
        <f>ROUND(17.5169,4)</f>
        <v>17.5169</v>
      </c>
      <c r="G378" s="24"/>
      <c r="H378" s="36"/>
    </row>
    <row r="379" spans="1:8" ht="12.75" customHeight="1">
      <c r="A379" s="22">
        <v>42723</v>
      </c>
      <c r="B379" s="22"/>
      <c r="C379" s="26">
        <f>ROUND(16.7198,4)</f>
        <v>16.7198</v>
      </c>
      <c r="D379" s="26">
        <f>F379</f>
        <v>17.8477</v>
      </c>
      <c r="E379" s="26">
        <f>F379</f>
        <v>17.8477</v>
      </c>
      <c r="F379" s="26">
        <f>ROUND(17.8477,4)</f>
        <v>17.8477</v>
      </c>
      <c r="G379" s="24"/>
      <c r="H379" s="36"/>
    </row>
    <row r="380" spans="1:8" ht="12.75" customHeight="1">
      <c r="A380" s="22">
        <v>42807</v>
      </c>
      <c r="B380" s="22"/>
      <c r="C380" s="26">
        <f>ROUND(16.7198,4)</f>
        <v>16.7198</v>
      </c>
      <c r="D380" s="26">
        <f>F380</f>
        <v>18.0725</v>
      </c>
      <c r="E380" s="26">
        <f>F380</f>
        <v>18.0725</v>
      </c>
      <c r="F380" s="26">
        <f>ROUND(18.0725,4)</f>
        <v>18.0725</v>
      </c>
      <c r="G380" s="24"/>
      <c r="H380" s="36"/>
    </row>
    <row r="381" spans="1:8" ht="12.75" customHeight="1">
      <c r="A381" s="22" t="s">
        <v>81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42443</v>
      </c>
      <c r="B382" s="22"/>
      <c r="C382" s="26">
        <f>ROUND(16.7198,4)</f>
        <v>16.7198</v>
      </c>
      <c r="D382" s="26">
        <f>F382</f>
        <v>16.8868</v>
      </c>
      <c r="E382" s="26">
        <f>F382</f>
        <v>16.8868</v>
      </c>
      <c r="F382" s="26">
        <f>ROUND(16.8868,4)</f>
        <v>16.8868</v>
      </c>
      <c r="G382" s="24"/>
      <c r="H382" s="36"/>
    </row>
    <row r="383" spans="1:8" ht="12.75" customHeight="1">
      <c r="A383" s="22">
        <v>42534</v>
      </c>
      <c r="B383" s="22"/>
      <c r="C383" s="26">
        <f>ROUND(16.7198,4)</f>
        <v>16.7198</v>
      </c>
      <c r="D383" s="26">
        <f>F383</f>
        <v>17.1819</v>
      </c>
      <c r="E383" s="26">
        <f>F383</f>
        <v>17.1819</v>
      </c>
      <c r="F383" s="26">
        <f>ROUND(17.1819,4)</f>
        <v>17.1819</v>
      </c>
      <c r="G383" s="24"/>
      <c r="H383" s="36"/>
    </row>
    <row r="384" spans="1:8" ht="12.75" customHeight="1">
      <c r="A384" s="22">
        <v>42632</v>
      </c>
      <c r="B384" s="22"/>
      <c r="C384" s="26">
        <f>ROUND(16.7198,4)</f>
        <v>16.7198</v>
      </c>
      <c r="D384" s="26">
        <f>F384</f>
        <v>17.5169</v>
      </c>
      <c r="E384" s="26">
        <f>F384</f>
        <v>17.5169</v>
      </c>
      <c r="F384" s="26">
        <f>ROUND(17.5169,4)</f>
        <v>17.5169</v>
      </c>
      <c r="G384" s="24"/>
      <c r="H384" s="36"/>
    </row>
    <row r="385" spans="1:8" ht="12.75" customHeight="1">
      <c r="A385" s="22">
        <v>42723</v>
      </c>
      <c r="B385" s="22"/>
      <c r="C385" s="26">
        <f>ROUND(16.7198,4)</f>
        <v>16.7198</v>
      </c>
      <c r="D385" s="26">
        <f>F385</f>
        <v>17.8477</v>
      </c>
      <c r="E385" s="26">
        <f>F385</f>
        <v>17.8477</v>
      </c>
      <c r="F385" s="26">
        <f>ROUND(17.8477,4)</f>
        <v>17.8477</v>
      </c>
      <c r="G385" s="24"/>
      <c r="H385" s="36"/>
    </row>
    <row r="386" spans="1:8" ht="12.75" customHeight="1">
      <c r="A386" s="22">
        <v>42807</v>
      </c>
      <c r="B386" s="22"/>
      <c r="C386" s="26">
        <f>ROUND(16.7198,4)</f>
        <v>16.7198</v>
      </c>
      <c r="D386" s="26">
        <f>F386</f>
        <v>18.0725</v>
      </c>
      <c r="E386" s="26">
        <f>F386</f>
        <v>18.0725</v>
      </c>
      <c r="F386" s="26">
        <f>ROUND(18.0725,4)</f>
        <v>18.0725</v>
      </c>
      <c r="G386" s="24"/>
      <c r="H386" s="36"/>
    </row>
    <row r="387" spans="1:8" ht="12.75" customHeight="1">
      <c r="A387" s="22">
        <v>42905</v>
      </c>
      <c r="B387" s="22"/>
      <c r="C387" s="26">
        <f>ROUND(16.7198,4)</f>
        <v>16.7198</v>
      </c>
      <c r="D387" s="26">
        <f>F387</f>
        <v>18.2727</v>
      </c>
      <c r="E387" s="26">
        <f>F387</f>
        <v>18.2727</v>
      </c>
      <c r="F387" s="26">
        <f>ROUND(18.2727,4)</f>
        <v>18.2727</v>
      </c>
      <c r="G387" s="24"/>
      <c r="H387" s="36"/>
    </row>
    <row r="388" spans="1:8" ht="12.75" customHeight="1">
      <c r="A388" s="22">
        <v>42996</v>
      </c>
      <c r="B388" s="22"/>
      <c r="C388" s="26">
        <f>ROUND(16.7198,4)</f>
        <v>16.7198</v>
      </c>
      <c r="D388" s="26">
        <f>F388</f>
        <v>18.4585</v>
      </c>
      <c r="E388" s="26">
        <f>F388</f>
        <v>18.4585</v>
      </c>
      <c r="F388" s="26">
        <f>ROUND(18.4585,4)</f>
        <v>18.4585</v>
      </c>
      <c r="G388" s="24"/>
      <c r="H388" s="36"/>
    </row>
    <row r="389" spans="1:8" ht="12.75" customHeight="1">
      <c r="A389" s="22">
        <v>43087</v>
      </c>
      <c r="B389" s="22"/>
      <c r="C389" s="26">
        <f>ROUND(16.7198,4)</f>
        <v>16.7198</v>
      </c>
      <c r="D389" s="26">
        <f>F389</f>
        <v>18.6444</v>
      </c>
      <c r="E389" s="26">
        <f>F389</f>
        <v>18.6444</v>
      </c>
      <c r="F389" s="26">
        <f>ROUND(18.6444,4)</f>
        <v>18.6444</v>
      </c>
      <c r="G389" s="24"/>
      <c r="H389" s="36"/>
    </row>
    <row r="390" spans="1:8" ht="12.75" customHeight="1">
      <c r="A390" s="22">
        <v>43175</v>
      </c>
      <c r="B390" s="22"/>
      <c r="C390" s="26">
        <f>ROUND(16.7198,4)</f>
        <v>16.7198</v>
      </c>
      <c r="D390" s="26">
        <f>F390</f>
        <v>18.8829</v>
      </c>
      <c r="E390" s="26">
        <f>F390</f>
        <v>18.8829</v>
      </c>
      <c r="F390" s="26">
        <f>ROUND(18.8829,4)</f>
        <v>18.8829</v>
      </c>
      <c r="G390" s="24"/>
      <c r="H390" s="36"/>
    </row>
    <row r="391" spans="1:8" ht="12.75" customHeight="1">
      <c r="A391" s="22">
        <v>43269</v>
      </c>
      <c r="B391" s="22"/>
      <c r="C391" s="26">
        <f>ROUND(16.7198,4)</f>
        <v>16.7198</v>
      </c>
      <c r="D391" s="26">
        <f>F391</f>
        <v>19.1791</v>
      </c>
      <c r="E391" s="26">
        <f>F391</f>
        <v>19.1791</v>
      </c>
      <c r="F391" s="26">
        <f>ROUND(19.1791,4)</f>
        <v>19.1791</v>
      </c>
      <c r="G391" s="24"/>
      <c r="H391" s="36"/>
    </row>
    <row r="392" spans="1:8" ht="12.75" customHeight="1">
      <c r="A392" s="22">
        <v>43360</v>
      </c>
      <c r="B392" s="22"/>
      <c r="C392" s="26">
        <f>ROUND(16.7198,4)</f>
        <v>16.7198</v>
      </c>
      <c r="D392" s="26">
        <f>F392</f>
        <v>19.4658</v>
      </c>
      <c r="E392" s="26">
        <f>F392</f>
        <v>19.4658</v>
      </c>
      <c r="F392" s="26">
        <f>ROUND(19.4658,4)</f>
        <v>19.4658</v>
      </c>
      <c r="G392" s="24"/>
      <c r="H392" s="36"/>
    </row>
    <row r="393" spans="1:8" ht="12.75" customHeight="1">
      <c r="A393" s="22">
        <v>43448</v>
      </c>
      <c r="B393" s="22"/>
      <c r="C393" s="26">
        <f>ROUND(16.7198,4)</f>
        <v>16.7198</v>
      </c>
      <c r="D393" s="26">
        <f>F393</f>
        <v>19.7431</v>
      </c>
      <c r="E393" s="26">
        <f>F393</f>
        <v>19.7431</v>
      </c>
      <c r="F393" s="26">
        <f>ROUND(19.7431,4)</f>
        <v>19.7431</v>
      </c>
      <c r="G393" s="24"/>
      <c r="H393" s="36"/>
    </row>
    <row r="394" spans="1:8" ht="12.75" customHeight="1">
      <c r="A394" s="22">
        <v>43542</v>
      </c>
      <c r="B394" s="22"/>
      <c r="C394" s="26">
        <f>ROUND(16.7198,4)</f>
        <v>16.7198</v>
      </c>
      <c r="D394" s="26">
        <f>F394</f>
        <v>20.0392</v>
      </c>
      <c r="E394" s="26">
        <f>F394</f>
        <v>20.0392</v>
      </c>
      <c r="F394" s="26">
        <f>ROUND(20.0392,4)</f>
        <v>20.0392</v>
      </c>
      <c r="G394" s="24"/>
      <c r="H394" s="36"/>
    </row>
    <row r="395" spans="1:8" ht="12.75" customHeight="1">
      <c r="A395" s="22" t="s">
        <v>82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42443</v>
      </c>
      <c r="B396" s="22"/>
      <c r="C396" s="26">
        <f>ROUND(1.50764652840397,4)</f>
        <v>1.5076</v>
      </c>
      <c r="D396" s="26">
        <f>F396</f>
        <v>1.4606</v>
      </c>
      <c r="E396" s="26">
        <f>F396</f>
        <v>1.4606</v>
      </c>
      <c r="F396" s="26">
        <f>ROUND(1.4606,4)</f>
        <v>1.4606</v>
      </c>
      <c r="G396" s="24"/>
      <c r="H396" s="36"/>
    </row>
    <row r="397" spans="1:8" ht="12.75" customHeight="1">
      <c r="A397" s="22">
        <v>42534</v>
      </c>
      <c r="B397" s="22"/>
      <c r="C397" s="26">
        <f>ROUND(1.50764652840397,4)</f>
        <v>1.5076</v>
      </c>
      <c r="D397" s="26">
        <f>F397</f>
        <v>1.3957</v>
      </c>
      <c r="E397" s="26">
        <f>F397</f>
        <v>1.3957</v>
      </c>
      <c r="F397" s="26">
        <f>ROUND(1.3957,4)</f>
        <v>1.3957</v>
      </c>
      <c r="G397" s="24"/>
      <c r="H397" s="36"/>
    </row>
    <row r="398" spans="1:8" ht="12.75" customHeight="1">
      <c r="A398" s="22">
        <v>42632</v>
      </c>
      <c r="B398" s="22"/>
      <c r="C398" s="26">
        <f>ROUND(1.50764652840397,4)</f>
        <v>1.5076</v>
      </c>
      <c r="D398" s="26">
        <f>F398</f>
        <v>1.512</v>
      </c>
      <c r="E398" s="26">
        <f>F398</f>
        <v>1.512</v>
      </c>
      <c r="F398" s="26">
        <f>ROUND(1.512,4)</f>
        <v>1.512</v>
      </c>
      <c r="G398" s="24"/>
      <c r="H398" s="36"/>
    </row>
    <row r="399" spans="1:8" ht="12.75" customHeight="1">
      <c r="A399" s="22">
        <v>42723</v>
      </c>
      <c r="B399" s="22"/>
      <c r="C399" s="26">
        <f>ROUND(1.50764652840397,4)</f>
        <v>1.5076</v>
      </c>
      <c r="D399" s="26">
        <f>F399</f>
        <v>1.3644</v>
      </c>
      <c r="E399" s="26">
        <f>F399</f>
        <v>1.3644</v>
      </c>
      <c r="F399" s="26">
        <f>ROUND(1.3644,4)</f>
        <v>1.3644</v>
      </c>
      <c r="G399" s="24"/>
      <c r="H399" s="36"/>
    </row>
    <row r="400" spans="1:8" ht="12.75" customHeight="1">
      <c r="A400" s="22" t="s">
        <v>83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42404</v>
      </c>
      <c r="B401" s="22"/>
      <c r="C401" s="27">
        <f>ROUND(501.648,3)</f>
        <v>501.648</v>
      </c>
      <c r="D401" s="27">
        <f>F401</f>
        <v>503.572</v>
      </c>
      <c r="E401" s="27">
        <f>F401</f>
        <v>503.572</v>
      </c>
      <c r="F401" s="27">
        <f>ROUND(503.572,3)</f>
        <v>503.572</v>
      </c>
      <c r="G401" s="24"/>
      <c r="H401" s="36"/>
    </row>
    <row r="402" spans="1:8" ht="12.75" customHeight="1">
      <c r="A402" s="22">
        <v>42495</v>
      </c>
      <c r="B402" s="22"/>
      <c r="C402" s="27">
        <f>ROUND(501.648,3)</f>
        <v>501.648</v>
      </c>
      <c r="D402" s="27">
        <f>F402</f>
        <v>512.617</v>
      </c>
      <c r="E402" s="27">
        <f>F402</f>
        <v>512.617</v>
      </c>
      <c r="F402" s="27">
        <f>ROUND(512.617,3)</f>
        <v>512.617</v>
      </c>
      <c r="G402" s="24"/>
      <c r="H402" s="36"/>
    </row>
    <row r="403" spans="1:8" ht="12.75" customHeight="1">
      <c r="A403" s="22">
        <v>42586</v>
      </c>
      <c r="B403" s="22"/>
      <c r="C403" s="27">
        <f>ROUND(501.648,3)</f>
        <v>501.648</v>
      </c>
      <c r="D403" s="27">
        <f>F403</f>
        <v>522.391</v>
      </c>
      <c r="E403" s="27">
        <f>F403</f>
        <v>522.391</v>
      </c>
      <c r="F403" s="27">
        <f>ROUND(522.391,3)</f>
        <v>522.391</v>
      </c>
      <c r="G403" s="24"/>
      <c r="H403" s="36"/>
    </row>
    <row r="404" spans="1:8" ht="12.75" customHeight="1">
      <c r="A404" s="22">
        <v>42677</v>
      </c>
      <c r="B404" s="22"/>
      <c r="C404" s="27">
        <f>ROUND(501.648,3)</f>
        <v>501.648</v>
      </c>
      <c r="D404" s="27">
        <f>F404</f>
        <v>532.943</v>
      </c>
      <c r="E404" s="27">
        <f>F404</f>
        <v>532.943</v>
      </c>
      <c r="F404" s="27">
        <f>ROUND(532.943,3)</f>
        <v>532.943</v>
      </c>
      <c r="G404" s="24"/>
      <c r="H404" s="36"/>
    </row>
    <row r="405" spans="1:8" ht="12.75" customHeight="1">
      <c r="A405" s="22" t="s">
        <v>84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42404</v>
      </c>
      <c r="B406" s="22"/>
      <c r="C406" s="27">
        <f>ROUND(450.858,3)</f>
        <v>450.858</v>
      </c>
      <c r="D406" s="27">
        <f>F406</f>
        <v>452.587</v>
      </c>
      <c r="E406" s="27">
        <f>F406</f>
        <v>452.587</v>
      </c>
      <c r="F406" s="27">
        <f>ROUND(452.587,3)</f>
        <v>452.587</v>
      </c>
      <c r="G406" s="24"/>
      <c r="H406" s="36"/>
    </row>
    <row r="407" spans="1:8" ht="12.75" customHeight="1">
      <c r="A407" s="22">
        <v>42495</v>
      </c>
      <c r="B407" s="22"/>
      <c r="C407" s="27">
        <f>ROUND(450.858,3)</f>
        <v>450.858</v>
      </c>
      <c r="D407" s="27">
        <f>F407</f>
        <v>460.716</v>
      </c>
      <c r="E407" s="27">
        <f>F407</f>
        <v>460.716</v>
      </c>
      <c r="F407" s="27">
        <f>ROUND(460.716,3)</f>
        <v>460.716</v>
      </c>
      <c r="G407" s="24"/>
      <c r="H407" s="36"/>
    </row>
    <row r="408" spans="1:8" ht="12.75" customHeight="1">
      <c r="A408" s="22">
        <v>42586</v>
      </c>
      <c r="B408" s="22"/>
      <c r="C408" s="27">
        <f>ROUND(450.858,3)</f>
        <v>450.858</v>
      </c>
      <c r="D408" s="27">
        <f>F408</f>
        <v>469.501</v>
      </c>
      <c r="E408" s="27">
        <f>F408</f>
        <v>469.501</v>
      </c>
      <c r="F408" s="27">
        <f>ROUND(469.501,3)</f>
        <v>469.501</v>
      </c>
      <c r="G408" s="24"/>
      <c r="H408" s="36"/>
    </row>
    <row r="409" spans="1:8" ht="12.75" customHeight="1">
      <c r="A409" s="22">
        <v>42677</v>
      </c>
      <c r="B409" s="22"/>
      <c r="C409" s="27">
        <f>ROUND(450.858,3)</f>
        <v>450.858</v>
      </c>
      <c r="D409" s="27">
        <f>F409</f>
        <v>478.985</v>
      </c>
      <c r="E409" s="27">
        <f>F409</f>
        <v>478.985</v>
      </c>
      <c r="F409" s="27">
        <f>ROUND(478.985,3)</f>
        <v>478.985</v>
      </c>
      <c r="G409" s="24"/>
      <c r="H409" s="36"/>
    </row>
    <row r="410" spans="1:8" ht="12.75" customHeight="1">
      <c r="A410" s="22" t="s">
        <v>85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42404</v>
      </c>
      <c r="B411" s="22"/>
      <c r="C411" s="27">
        <f>ROUND(513.259,3)</f>
        <v>513.259</v>
      </c>
      <c r="D411" s="27">
        <f>F411</f>
        <v>515.228</v>
      </c>
      <c r="E411" s="27">
        <f>F411</f>
        <v>515.228</v>
      </c>
      <c r="F411" s="27">
        <f>ROUND(515.228,3)</f>
        <v>515.228</v>
      </c>
      <c r="G411" s="24"/>
      <c r="H411" s="36"/>
    </row>
    <row r="412" spans="1:8" ht="12.75" customHeight="1">
      <c r="A412" s="22">
        <v>42495</v>
      </c>
      <c r="B412" s="22"/>
      <c r="C412" s="27">
        <f>ROUND(513.259,3)</f>
        <v>513.259</v>
      </c>
      <c r="D412" s="27">
        <f>F412</f>
        <v>524.482</v>
      </c>
      <c r="E412" s="27">
        <f>F412</f>
        <v>524.482</v>
      </c>
      <c r="F412" s="27">
        <f>ROUND(524.482,3)</f>
        <v>524.482</v>
      </c>
      <c r="G412" s="24"/>
      <c r="H412" s="36"/>
    </row>
    <row r="413" spans="1:8" ht="12.75" customHeight="1">
      <c r="A413" s="22">
        <v>42586</v>
      </c>
      <c r="B413" s="22"/>
      <c r="C413" s="27">
        <f>ROUND(513.259,3)</f>
        <v>513.259</v>
      </c>
      <c r="D413" s="27">
        <f>F413</f>
        <v>534.482</v>
      </c>
      <c r="E413" s="27">
        <f>F413</f>
        <v>534.482</v>
      </c>
      <c r="F413" s="27">
        <f>ROUND(534.482,3)</f>
        <v>534.482</v>
      </c>
      <c r="G413" s="24"/>
      <c r="H413" s="36"/>
    </row>
    <row r="414" spans="1:8" ht="12.75" customHeight="1">
      <c r="A414" s="22">
        <v>42677</v>
      </c>
      <c r="B414" s="22"/>
      <c r="C414" s="27">
        <f>ROUND(513.259,3)</f>
        <v>513.259</v>
      </c>
      <c r="D414" s="27">
        <f>F414</f>
        <v>545.279</v>
      </c>
      <c r="E414" s="27">
        <f>F414</f>
        <v>545.279</v>
      </c>
      <c r="F414" s="27">
        <f>ROUND(545.279,3)</f>
        <v>545.279</v>
      </c>
      <c r="G414" s="24"/>
      <c r="H414" s="36"/>
    </row>
    <row r="415" spans="1:8" ht="12.75" customHeight="1">
      <c r="A415" s="22" t="s">
        <v>86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42404</v>
      </c>
      <c r="B416" s="22"/>
      <c r="C416" s="27">
        <f>ROUND(466.173,3)</f>
        <v>466.173</v>
      </c>
      <c r="D416" s="27">
        <f>F416</f>
        <v>467.961</v>
      </c>
      <c r="E416" s="27">
        <f>F416</f>
        <v>467.961</v>
      </c>
      <c r="F416" s="27">
        <f>ROUND(467.961,3)</f>
        <v>467.961</v>
      </c>
      <c r="G416" s="24"/>
      <c r="H416" s="36"/>
    </row>
    <row r="417" spans="1:8" ht="12.75" customHeight="1">
      <c r="A417" s="22">
        <v>42495</v>
      </c>
      <c r="B417" s="22"/>
      <c r="C417" s="27">
        <f>ROUND(466.173,3)</f>
        <v>466.173</v>
      </c>
      <c r="D417" s="27">
        <f>F417</f>
        <v>476.366</v>
      </c>
      <c r="E417" s="27">
        <f>F417</f>
        <v>476.366</v>
      </c>
      <c r="F417" s="27">
        <f>ROUND(476.366,3)</f>
        <v>476.366</v>
      </c>
      <c r="G417" s="24"/>
      <c r="H417" s="36"/>
    </row>
    <row r="418" spans="1:8" ht="12.75" customHeight="1">
      <c r="A418" s="22">
        <v>42586</v>
      </c>
      <c r="B418" s="22"/>
      <c r="C418" s="27">
        <f>ROUND(466.173,3)</f>
        <v>466.173</v>
      </c>
      <c r="D418" s="27">
        <f>F418</f>
        <v>485.449</v>
      </c>
      <c r="E418" s="27">
        <f>F418</f>
        <v>485.449</v>
      </c>
      <c r="F418" s="27">
        <f>ROUND(485.449,3)</f>
        <v>485.449</v>
      </c>
      <c r="G418" s="24"/>
      <c r="H418" s="36"/>
    </row>
    <row r="419" spans="1:8" ht="12.75" customHeight="1">
      <c r="A419" s="22">
        <v>42677</v>
      </c>
      <c r="B419" s="22"/>
      <c r="C419" s="27">
        <f>ROUND(466.173,3)</f>
        <v>466.173</v>
      </c>
      <c r="D419" s="27">
        <f>F419</f>
        <v>495.255</v>
      </c>
      <c r="E419" s="27">
        <f>F419</f>
        <v>495.255</v>
      </c>
      <c r="F419" s="27">
        <f>ROUND(495.255,3)</f>
        <v>495.255</v>
      </c>
      <c r="G419" s="24"/>
      <c r="H419" s="36"/>
    </row>
    <row r="420" spans="1:8" ht="12.75" customHeight="1">
      <c r="A420" s="22" t="s">
        <v>87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42404</v>
      </c>
      <c r="B421" s="22"/>
      <c r="C421" s="27">
        <f>ROUND(233.026790461784,3)</f>
        <v>233.027</v>
      </c>
      <c r="D421" s="27">
        <f>F421</f>
        <v>233.921</v>
      </c>
      <c r="E421" s="27">
        <f>F421</f>
        <v>233.921</v>
      </c>
      <c r="F421" s="27">
        <f>ROUND(233.921,3)</f>
        <v>233.921</v>
      </c>
      <c r="G421" s="24"/>
      <c r="H421" s="36"/>
    </row>
    <row r="422" spans="1:8" ht="12.75" customHeight="1">
      <c r="A422" s="22">
        <v>42495</v>
      </c>
      <c r="B422" s="22"/>
      <c r="C422" s="27">
        <f>ROUND(233.026790461784,3)</f>
        <v>233.027</v>
      </c>
      <c r="D422" s="27">
        <f>F422</f>
        <v>238.087</v>
      </c>
      <c r="E422" s="27">
        <f>F422</f>
        <v>238.087</v>
      </c>
      <c r="F422" s="27">
        <f>ROUND(238.087,3)</f>
        <v>238.087</v>
      </c>
      <c r="G422" s="24"/>
      <c r="H422" s="36"/>
    </row>
    <row r="423" spans="1:8" ht="12.75" customHeight="1">
      <c r="A423" s="22">
        <v>42586</v>
      </c>
      <c r="B423" s="22"/>
      <c r="C423" s="27">
        <f>ROUND(233.026790461784,3)</f>
        <v>233.027</v>
      </c>
      <c r="D423" s="27">
        <f>F423</f>
        <v>242.62</v>
      </c>
      <c r="E423" s="27">
        <f>F423</f>
        <v>242.62</v>
      </c>
      <c r="F423" s="27">
        <f>ROUND(242.62,3)</f>
        <v>242.62</v>
      </c>
      <c r="G423" s="24"/>
      <c r="H423" s="36"/>
    </row>
    <row r="424" spans="1:8" ht="12.75" customHeight="1">
      <c r="A424" s="22">
        <v>42677</v>
      </c>
      <c r="B424" s="22"/>
      <c r="C424" s="27">
        <f>ROUND(233.026790461784,3)</f>
        <v>233.027</v>
      </c>
      <c r="D424" s="27">
        <f>F424</f>
        <v>247.502</v>
      </c>
      <c r="E424" s="27">
        <f>F424</f>
        <v>247.502</v>
      </c>
      <c r="F424" s="27">
        <f>ROUND(247.502,3)</f>
        <v>247.502</v>
      </c>
      <c r="G424" s="24"/>
      <c r="H424" s="36"/>
    </row>
    <row r="425" spans="1:8" ht="12.75" customHeight="1">
      <c r="A425" s="22" t="s">
        <v>88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42404</v>
      </c>
      <c r="B426" s="22"/>
      <c r="C426" s="27">
        <f>ROUND(631.339837172481,3)</f>
        <v>631.34</v>
      </c>
      <c r="D426" s="27">
        <f>F426</f>
        <v>633.625</v>
      </c>
      <c r="E426" s="27">
        <f>F426</f>
        <v>633.625</v>
      </c>
      <c r="F426" s="27">
        <f>ROUND(633.625,3)</f>
        <v>633.625</v>
      </c>
      <c r="G426" s="24"/>
      <c r="H426" s="36"/>
    </row>
    <row r="427" spans="1:8" ht="12.75" customHeight="1">
      <c r="A427" s="22">
        <v>42495</v>
      </c>
      <c r="B427" s="22"/>
      <c r="C427" s="27">
        <f>ROUND(631.339837172481,3)</f>
        <v>631.34</v>
      </c>
      <c r="D427" s="27">
        <f>F427</f>
        <v>644.405</v>
      </c>
      <c r="E427" s="27">
        <f>F427</f>
        <v>644.405</v>
      </c>
      <c r="F427" s="27">
        <f>ROUND(644.405,3)</f>
        <v>644.405</v>
      </c>
      <c r="G427" s="24"/>
      <c r="H427" s="36"/>
    </row>
    <row r="428" spans="1:8" ht="12.75" customHeight="1">
      <c r="A428" s="22">
        <v>42586</v>
      </c>
      <c r="B428" s="22"/>
      <c r="C428" s="27">
        <f>ROUND(631.339837172481,3)</f>
        <v>631.34</v>
      </c>
      <c r="D428" s="27">
        <f>F428</f>
        <v>656.163</v>
      </c>
      <c r="E428" s="27">
        <f>F428</f>
        <v>656.163</v>
      </c>
      <c r="F428" s="27">
        <f>ROUND(656.163,3)</f>
        <v>656.163</v>
      </c>
      <c r="G428" s="24"/>
      <c r="H428" s="36"/>
    </row>
    <row r="429" spans="1:8" ht="12.75" customHeight="1">
      <c r="A429" s="22">
        <v>42677</v>
      </c>
      <c r="B429" s="22"/>
      <c r="C429" s="27">
        <f>ROUND(631.339837172481,3)</f>
        <v>631.34</v>
      </c>
      <c r="D429" s="27">
        <f>F429</f>
        <v>667.852</v>
      </c>
      <c r="E429" s="27">
        <f>F429</f>
        <v>667.852</v>
      </c>
      <c r="F429" s="27">
        <f>ROUND(667.852,3)</f>
        <v>667.852</v>
      </c>
      <c r="G429" s="24"/>
      <c r="H429" s="36"/>
    </row>
    <row r="430" spans="1:8" ht="12.75" customHeight="1">
      <c r="A430" s="22" t="s">
        <v>89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42443</v>
      </c>
      <c r="B431" s="22"/>
      <c r="C431" s="24">
        <f>ROUND(28934.07,2)</f>
        <v>28934.07</v>
      </c>
      <c r="D431" s="24">
        <f>F431</f>
        <v>29060.06</v>
      </c>
      <c r="E431" s="24">
        <f>F431</f>
        <v>29060.06</v>
      </c>
      <c r="F431" s="24">
        <f>ROUND(29060.06,2)</f>
        <v>29060.06</v>
      </c>
      <c r="G431" s="24"/>
      <c r="H431" s="36"/>
    </row>
    <row r="432" spans="1:8" ht="12.75" customHeight="1">
      <c r="A432" s="22">
        <v>42534</v>
      </c>
      <c r="B432" s="22"/>
      <c r="C432" s="24">
        <f>ROUND(28934.07,2)</f>
        <v>28934.07</v>
      </c>
      <c r="D432" s="24">
        <f>F432</f>
        <v>29503.04</v>
      </c>
      <c r="E432" s="24">
        <f>F432</f>
        <v>29503.04</v>
      </c>
      <c r="F432" s="24">
        <f>ROUND(29503.04,2)</f>
        <v>29503.04</v>
      </c>
      <c r="G432" s="24"/>
      <c r="H432" s="36"/>
    </row>
    <row r="433" spans="1:8" ht="12.75" customHeight="1">
      <c r="A433" s="22">
        <v>42632</v>
      </c>
      <c r="B433" s="22"/>
      <c r="C433" s="24">
        <f>ROUND(28934.07,2)</f>
        <v>28934.07</v>
      </c>
      <c r="D433" s="24">
        <f>F433</f>
        <v>30055.83</v>
      </c>
      <c r="E433" s="24">
        <f>F433</f>
        <v>30055.83</v>
      </c>
      <c r="F433" s="24">
        <f>ROUND(30055.83,2)</f>
        <v>30055.83</v>
      </c>
      <c r="G433" s="24"/>
      <c r="H433" s="36"/>
    </row>
    <row r="434" spans="1:8" ht="12.75" customHeight="1">
      <c r="A434" s="22" t="s">
        <v>90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42389</v>
      </c>
      <c r="B435" s="22"/>
      <c r="C435" s="27">
        <f>ROUND(6.55,3)</f>
        <v>6.55</v>
      </c>
      <c r="D435" s="27">
        <f>ROUND(6.78,3)</f>
        <v>6.78</v>
      </c>
      <c r="E435" s="27">
        <f>ROUND(6.68,3)</f>
        <v>6.68</v>
      </c>
      <c r="F435" s="27">
        <f>ROUND(6.73,3)</f>
        <v>6.73</v>
      </c>
      <c r="G435" s="24"/>
      <c r="H435" s="36"/>
    </row>
    <row r="436" spans="1:8" ht="12.75" customHeight="1">
      <c r="A436" s="22">
        <v>42417</v>
      </c>
      <c r="B436" s="22"/>
      <c r="C436" s="27">
        <f>ROUND(6.55,3)</f>
        <v>6.55</v>
      </c>
      <c r="D436" s="27">
        <f>ROUND(7.08,3)</f>
        <v>7.08</v>
      </c>
      <c r="E436" s="27">
        <f>ROUND(6.98,3)</f>
        <v>6.98</v>
      </c>
      <c r="F436" s="27">
        <f>ROUND(7.03,3)</f>
        <v>7.03</v>
      </c>
      <c r="G436" s="24"/>
      <c r="H436" s="36"/>
    </row>
    <row r="437" spans="1:8" ht="12.75" customHeight="1">
      <c r="A437" s="22">
        <v>42445</v>
      </c>
      <c r="B437" s="22"/>
      <c r="C437" s="27">
        <f>ROUND(6.55,3)</f>
        <v>6.55</v>
      </c>
      <c r="D437" s="27">
        <f>ROUND(7.17,3)</f>
        <v>7.17</v>
      </c>
      <c r="E437" s="27">
        <f>ROUND(7.07,3)</f>
        <v>7.07</v>
      </c>
      <c r="F437" s="27">
        <f>ROUND(7.12,3)</f>
        <v>7.12</v>
      </c>
      <c r="G437" s="24"/>
      <c r="H437" s="36"/>
    </row>
    <row r="438" spans="1:8" ht="12.75" customHeight="1">
      <c r="A438" s="22">
        <v>42480</v>
      </c>
      <c r="B438" s="22"/>
      <c r="C438" s="27">
        <f>ROUND(6.55,3)</f>
        <v>6.55</v>
      </c>
      <c r="D438" s="27">
        <f>ROUND(7.42,3)</f>
        <v>7.42</v>
      </c>
      <c r="E438" s="27">
        <f>ROUND(7.32,3)</f>
        <v>7.32</v>
      </c>
      <c r="F438" s="27">
        <f>ROUND(7.37,3)</f>
        <v>7.37</v>
      </c>
      <c r="G438" s="24"/>
      <c r="H438" s="36"/>
    </row>
    <row r="439" spans="1:8" ht="12.75" customHeight="1">
      <c r="A439" s="22">
        <v>42508</v>
      </c>
      <c r="B439" s="22"/>
      <c r="C439" s="27">
        <f>ROUND(6.55,3)</f>
        <v>6.55</v>
      </c>
      <c r="D439" s="27">
        <f>ROUND(7.5,3)</f>
        <v>7.5</v>
      </c>
      <c r="E439" s="27">
        <f>ROUND(7.4,3)</f>
        <v>7.4</v>
      </c>
      <c r="F439" s="27">
        <f>ROUND(7.45,3)</f>
        <v>7.45</v>
      </c>
      <c r="G439" s="24"/>
      <c r="H439" s="36"/>
    </row>
    <row r="440" spans="1:8" ht="12.75" customHeight="1">
      <c r="A440" s="22">
        <v>42536</v>
      </c>
      <c r="B440" s="22"/>
      <c r="C440" s="27">
        <f>ROUND(6.55,3)</f>
        <v>6.55</v>
      </c>
      <c r="D440" s="27">
        <f>ROUND(7.69,3)</f>
        <v>7.69</v>
      </c>
      <c r="E440" s="27">
        <f>ROUND(7.59,3)</f>
        <v>7.59</v>
      </c>
      <c r="F440" s="27">
        <f>ROUND(7.64,3)</f>
        <v>7.64</v>
      </c>
      <c r="G440" s="24"/>
      <c r="H440" s="36"/>
    </row>
    <row r="441" spans="1:8" ht="12.75" customHeight="1">
      <c r="A441" s="22">
        <v>42634</v>
      </c>
      <c r="B441" s="22"/>
      <c r="C441" s="27">
        <f>ROUND(6.55,3)</f>
        <v>6.55</v>
      </c>
      <c r="D441" s="27">
        <f>ROUND(8.05,3)</f>
        <v>8.05</v>
      </c>
      <c r="E441" s="27">
        <f>ROUND(7.95,3)</f>
        <v>7.95</v>
      </c>
      <c r="F441" s="27">
        <f>ROUND(8,3)</f>
        <v>8</v>
      </c>
      <c r="G441" s="24"/>
      <c r="H441" s="36"/>
    </row>
    <row r="442" spans="1:8" ht="12.75" customHeight="1">
      <c r="A442" s="22">
        <v>42725</v>
      </c>
      <c r="B442" s="22"/>
      <c r="C442" s="27">
        <f>ROUND(6.55,3)</f>
        <v>6.55</v>
      </c>
      <c r="D442" s="27">
        <f>ROUND(8.33,3)</f>
        <v>8.33</v>
      </c>
      <c r="E442" s="27">
        <f>ROUND(8.23,3)</f>
        <v>8.23</v>
      </c>
      <c r="F442" s="27">
        <f>ROUND(8.28,3)</f>
        <v>8.28</v>
      </c>
      <c r="G442" s="24"/>
      <c r="H442" s="36"/>
    </row>
    <row r="443" spans="1:8" ht="12.75" customHeight="1">
      <c r="A443" s="22">
        <v>42809</v>
      </c>
      <c r="B443" s="22"/>
      <c r="C443" s="27">
        <f>ROUND(6.55,3)</f>
        <v>6.55</v>
      </c>
      <c r="D443" s="27">
        <f>ROUND(8.54,3)</f>
        <v>8.54</v>
      </c>
      <c r="E443" s="27">
        <f>ROUND(8.44,3)</f>
        <v>8.44</v>
      </c>
      <c r="F443" s="27">
        <f>ROUND(8.49,3)</f>
        <v>8.49</v>
      </c>
      <c r="G443" s="24"/>
      <c r="H443" s="36"/>
    </row>
    <row r="444" spans="1:8" ht="12.75" customHeight="1">
      <c r="A444" s="22">
        <v>42907</v>
      </c>
      <c r="B444" s="22"/>
      <c r="C444" s="27">
        <f>ROUND(6.55,3)</f>
        <v>6.55</v>
      </c>
      <c r="D444" s="27">
        <f>ROUND(8.72,3)</f>
        <v>8.72</v>
      </c>
      <c r="E444" s="27">
        <f>ROUND(8.62,3)</f>
        <v>8.62</v>
      </c>
      <c r="F444" s="27">
        <f>ROUND(8.67,3)</f>
        <v>8.67</v>
      </c>
      <c r="G444" s="24"/>
      <c r="H444" s="36"/>
    </row>
    <row r="445" spans="1:8" ht="12.75" customHeight="1">
      <c r="A445" s="22">
        <v>42998</v>
      </c>
      <c r="B445" s="22"/>
      <c r="C445" s="27">
        <f>ROUND(6.55,3)</f>
        <v>6.55</v>
      </c>
      <c r="D445" s="27">
        <f>ROUND(8.88,3)</f>
        <v>8.88</v>
      </c>
      <c r="E445" s="27">
        <f>ROUND(8.78,3)</f>
        <v>8.78</v>
      </c>
      <c r="F445" s="27">
        <f>ROUND(8.83,3)</f>
        <v>8.83</v>
      </c>
      <c r="G445" s="24"/>
      <c r="H445" s="36"/>
    </row>
    <row r="446" spans="1:8" ht="12.75" customHeight="1">
      <c r="A446" s="22">
        <v>43089</v>
      </c>
      <c r="B446" s="22"/>
      <c r="C446" s="27">
        <f>ROUND(6.55,3)</f>
        <v>6.55</v>
      </c>
      <c r="D446" s="27">
        <f>ROUND(9.03,3)</f>
        <v>9.03</v>
      </c>
      <c r="E446" s="27">
        <f>ROUND(8.93,3)</f>
        <v>8.93</v>
      </c>
      <c r="F446" s="27">
        <f>ROUND(8.98,3)</f>
        <v>8.98</v>
      </c>
      <c r="G446" s="24"/>
      <c r="H446" s="36"/>
    </row>
    <row r="447" spans="1:8" ht="12.75" customHeight="1">
      <c r="A447" s="22" t="s">
        <v>91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42404</v>
      </c>
      <c r="B448" s="22"/>
      <c r="C448" s="27">
        <f>ROUND(466.223,3)</f>
        <v>466.223</v>
      </c>
      <c r="D448" s="27">
        <f>F448</f>
        <v>468.011</v>
      </c>
      <c r="E448" s="27">
        <f>F448</f>
        <v>468.011</v>
      </c>
      <c r="F448" s="27">
        <f>ROUND(468.011,3)</f>
        <v>468.011</v>
      </c>
      <c r="G448" s="24"/>
      <c r="H448" s="36"/>
    </row>
    <row r="449" spans="1:8" ht="12.75" customHeight="1">
      <c r="A449" s="22">
        <v>42495</v>
      </c>
      <c r="B449" s="22"/>
      <c r="C449" s="27">
        <f>ROUND(466.223,3)</f>
        <v>466.223</v>
      </c>
      <c r="D449" s="27">
        <f>F449</f>
        <v>476.417</v>
      </c>
      <c r="E449" s="27">
        <f>F449</f>
        <v>476.417</v>
      </c>
      <c r="F449" s="27">
        <f>ROUND(476.417,3)</f>
        <v>476.417</v>
      </c>
      <c r="G449" s="24"/>
      <c r="H449" s="36"/>
    </row>
    <row r="450" spans="1:8" ht="12.75" customHeight="1">
      <c r="A450" s="22">
        <v>42586</v>
      </c>
      <c r="B450" s="22"/>
      <c r="C450" s="27">
        <f>ROUND(466.223,3)</f>
        <v>466.223</v>
      </c>
      <c r="D450" s="27">
        <f>F450</f>
        <v>485.501</v>
      </c>
      <c r="E450" s="27">
        <f>F450</f>
        <v>485.501</v>
      </c>
      <c r="F450" s="27">
        <f>ROUND(485.501,3)</f>
        <v>485.501</v>
      </c>
      <c r="G450" s="24"/>
      <c r="H450" s="36"/>
    </row>
    <row r="451" spans="1:8" ht="12.75" customHeight="1">
      <c r="A451" s="22">
        <v>42677</v>
      </c>
      <c r="B451" s="22"/>
      <c r="C451" s="27">
        <f>ROUND(466.223,3)</f>
        <v>466.223</v>
      </c>
      <c r="D451" s="27">
        <f>F451</f>
        <v>495.308</v>
      </c>
      <c r="E451" s="27">
        <f>F451</f>
        <v>495.308</v>
      </c>
      <c r="F451" s="27">
        <f>ROUND(495.308,3)</f>
        <v>495.308</v>
      </c>
      <c r="G451" s="24"/>
      <c r="H451" s="36"/>
    </row>
    <row r="452" spans="1:8" ht="12.75" customHeight="1">
      <c r="A452" s="22" t="s">
        <v>92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42723</v>
      </c>
      <c r="B453" s="22"/>
      <c r="C453" s="25">
        <f>ROUND(100.497997208986,5)</f>
        <v>100.498</v>
      </c>
      <c r="D453" s="25">
        <f>F453</f>
        <v>100.34084</v>
      </c>
      <c r="E453" s="25">
        <f>F453</f>
        <v>100.34084</v>
      </c>
      <c r="F453" s="25">
        <f>ROUND(100.340837275922,5)</f>
        <v>100.34084</v>
      </c>
      <c r="G453" s="24"/>
      <c r="H453" s="36"/>
    </row>
    <row r="454" spans="1:8" ht="12.75" customHeight="1">
      <c r="A454" s="22" t="s">
        <v>93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42810</v>
      </c>
      <c r="B455" s="22"/>
      <c r="C455" s="25">
        <f>ROUND(100.497997208986,5)</f>
        <v>100.498</v>
      </c>
      <c r="D455" s="25">
        <f>F455</f>
        <v>100.498</v>
      </c>
      <c r="E455" s="25">
        <f>F455</f>
        <v>100.498</v>
      </c>
      <c r="F455" s="25">
        <f>ROUND(100.497997208986,5)</f>
        <v>100.498</v>
      </c>
      <c r="G455" s="24"/>
      <c r="H455" s="36"/>
    </row>
    <row r="456" spans="1:8" ht="12.75" customHeight="1">
      <c r="A456" s="22" t="s">
        <v>94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43087</v>
      </c>
      <c r="B457" s="22"/>
      <c r="C457" s="25">
        <f>ROUND(100.927757085511,5)</f>
        <v>100.92776</v>
      </c>
      <c r="D457" s="25">
        <f>F457</f>
        <v>101.30598</v>
      </c>
      <c r="E457" s="25">
        <f>F457</f>
        <v>101.30598</v>
      </c>
      <c r="F457" s="25">
        <f>ROUND(101.305976125152,5)</f>
        <v>101.30598</v>
      </c>
      <c r="G457" s="24"/>
      <c r="H457" s="36"/>
    </row>
    <row r="458" spans="1:8" ht="12.75" customHeight="1">
      <c r="A458" s="22" t="s">
        <v>95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43175</v>
      </c>
      <c r="B459" s="22"/>
      <c r="C459" s="25">
        <f>ROUND(100.927757085511,5)</f>
        <v>100.92776</v>
      </c>
      <c r="D459" s="25">
        <f>F459</f>
        <v>100.92776</v>
      </c>
      <c r="E459" s="25">
        <f>F459</f>
        <v>100.92776</v>
      </c>
      <c r="F459" s="25">
        <f>ROUND(100.927757085511,5)</f>
        <v>100.92776</v>
      </c>
      <c r="G459" s="24"/>
      <c r="H459" s="36"/>
    </row>
    <row r="460" spans="1:8" ht="12.75" customHeight="1">
      <c r="A460" s="22" t="s">
        <v>96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44182</v>
      </c>
      <c r="B461" s="22"/>
      <c r="C461" s="25">
        <f>ROUND(102.903655143575,5)</f>
        <v>102.90366</v>
      </c>
      <c r="D461" s="25">
        <f>F461</f>
        <v>103.26664</v>
      </c>
      <c r="E461" s="25">
        <f>F461</f>
        <v>103.26664</v>
      </c>
      <c r="F461" s="25">
        <f>ROUND(103.266641988493,5)</f>
        <v>103.26664</v>
      </c>
      <c r="G461" s="24"/>
      <c r="H461" s="36"/>
    </row>
    <row r="462" spans="1:8" ht="12.75" customHeight="1">
      <c r="A462" s="22" t="s">
        <v>97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44271</v>
      </c>
      <c r="B463" s="22"/>
      <c r="C463" s="25">
        <f>ROUND(102.903655143575,5)</f>
        <v>102.90366</v>
      </c>
      <c r="D463" s="25">
        <f>F463</f>
        <v>102.90366</v>
      </c>
      <c r="E463" s="25">
        <f>F463</f>
        <v>102.90366</v>
      </c>
      <c r="F463" s="25">
        <f>ROUND(102.903655143575,5)</f>
        <v>102.90366</v>
      </c>
      <c r="G463" s="24"/>
      <c r="H463" s="36"/>
    </row>
    <row r="464" spans="1:8" ht="12.75" customHeight="1">
      <c r="A464" s="22" t="s">
        <v>98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46008</v>
      </c>
      <c r="B465" s="22"/>
      <c r="C465" s="25">
        <f>ROUND(104.291251765794,5)</f>
        <v>104.29125</v>
      </c>
      <c r="D465" s="25">
        <f>F465</f>
        <v>106.88139</v>
      </c>
      <c r="E465" s="25">
        <f>F465</f>
        <v>106.88139</v>
      </c>
      <c r="F465" s="25">
        <f>ROUND(106.881385248645,5)</f>
        <v>106.88139</v>
      </c>
      <c r="G465" s="24"/>
      <c r="H465" s="36"/>
    </row>
    <row r="466" spans="1:8" ht="12.75" customHeight="1">
      <c r="A466" s="22" t="s">
        <v>99</v>
      </c>
      <c r="B466" s="22"/>
      <c r="C466" s="23"/>
      <c r="D466" s="23"/>
      <c r="E466" s="23"/>
      <c r="F466" s="23"/>
      <c r="G466" s="24"/>
      <c r="H466" s="36"/>
    </row>
    <row r="467" spans="1:8" ht="12.75" customHeight="1" thickBot="1">
      <c r="A467" s="32">
        <v>46097</v>
      </c>
      <c r="B467" s="32"/>
      <c r="C467" s="33">
        <f>ROUND(104.291251765794,5)</f>
        <v>104.29125</v>
      </c>
      <c r="D467" s="33">
        <f>F467</f>
        <v>104.29125</v>
      </c>
      <c r="E467" s="33">
        <f>F467</f>
        <v>104.29125</v>
      </c>
      <c r="F467" s="33">
        <f>ROUND(104.291251765794,5)</f>
        <v>104.29125</v>
      </c>
      <c r="G467" s="34"/>
      <c r="H467" s="37"/>
    </row>
  </sheetData>
  <sheetProtection/>
  <mergeCells count="466">
    <mergeCell ref="A466:B466"/>
    <mergeCell ref="A467:B467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2016-01-15T15:52:06Z</dcterms:modified>
  <cp:category/>
  <cp:version/>
  <cp:contentType/>
  <cp:contentStatus/>
</cp:coreProperties>
</file>