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<sst xmlns="http://schemas.openxmlformats.org/spreadsheetml/2006/main" count="104" uniqueCount="104">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</sst>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P10" sqref="P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42458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ROUND(1.84,5)</f>
        <v>1.84</v>
      </c>
      <c r="D6" s="26">
        <f>F6</f>
        <v>1.84</v>
      </c>
      <c r="E6" s="26">
        <f>F6</f>
        <v>1.84</v>
      </c>
      <c r="F6" s="26">
        <f>ROUND(1.84,5)</f>
        <v>1.84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ROUND(1.95,5)</f>
        <v>1.95</v>
      </c>
      <c r="D8" s="26">
        <f>F8</f>
        <v>1.95</v>
      </c>
      <c r="E8" s="26">
        <f>F8</f>
        <v>1.95</v>
      </c>
      <c r="F8" s="26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ROUND(2,5)</f>
        <v>2</v>
      </c>
      <c r="D10" s="26">
        <f>F10</f>
        <v>2</v>
      </c>
      <c r="E10" s="26">
        <f>F10</f>
        <v>2</v>
      </c>
      <c r="F10" s="26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ROUND(2.285,5)</f>
        <v>2.285</v>
      </c>
      <c r="D12" s="26">
        <f>F12</f>
        <v>2.285</v>
      </c>
      <c r="E12" s="26">
        <f>F12</f>
        <v>2.285</v>
      </c>
      <c r="F12" s="26">
        <f>ROUND(2.285,5)</f>
        <v>2.285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ROUND(10.865,5)</f>
        <v>10.865</v>
      </c>
      <c r="D14" s="26">
        <f>F14</f>
        <v>10.865</v>
      </c>
      <c r="E14" s="26">
        <f>F14</f>
        <v>10.865</v>
      </c>
      <c r="F14" s="26">
        <f>ROUND(10.865,5)</f>
        <v>10.865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ROUND(9.205,5)</f>
        <v>9.205</v>
      </c>
      <c r="D16" s="26">
        <f>F16</f>
        <v>9.205</v>
      </c>
      <c r="E16" s="26">
        <f>F16</f>
        <v>9.205</v>
      </c>
      <c r="F16" s="26">
        <f>ROUND(9.205,5)</f>
        <v>9.205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ROUND(9.35,3)</f>
        <v>9.35</v>
      </c>
      <c r="D18" s="27">
        <f>F18</f>
        <v>9.35</v>
      </c>
      <c r="E18" s="27">
        <f>F18</f>
        <v>9.35</v>
      </c>
      <c r="F18" s="27">
        <f>ROUND(9.35,3)</f>
        <v>9.35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ROUND(1.75,3)</f>
        <v>1.75</v>
      </c>
      <c r="D20" s="27">
        <f>F20</f>
        <v>1.75</v>
      </c>
      <c r="E20" s="27">
        <f>F20</f>
        <v>1.75</v>
      </c>
      <c r="F20" s="27">
        <f>ROUND(1.75,3)</f>
        <v>1.75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ROUND(1.89,3)</f>
        <v>1.89</v>
      </c>
      <c r="D22" s="27">
        <f>F22</f>
        <v>1.89</v>
      </c>
      <c r="E22" s="27">
        <f>F22</f>
        <v>1.89</v>
      </c>
      <c r="F22" s="27">
        <f>ROUND(1.89,3)</f>
        <v>1.89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ROUND(8.245,3)</f>
        <v>8.245</v>
      </c>
      <c r="D24" s="27">
        <f>F24</f>
        <v>8.245</v>
      </c>
      <c r="E24" s="27">
        <f>F24</f>
        <v>8.245</v>
      </c>
      <c r="F24" s="27">
        <f>ROUND(8.245,3)</f>
        <v>8.245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ROUND(8.625,3)</f>
        <v>8.625</v>
      </c>
      <c r="D26" s="27">
        <f>F26</f>
        <v>8.625</v>
      </c>
      <c r="E26" s="27">
        <f>F26</f>
        <v>8.625</v>
      </c>
      <c r="F26" s="27">
        <f>ROUND(8.625,3)</f>
        <v>8.625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ROUND(8.81,3)</f>
        <v>8.81</v>
      </c>
      <c r="D28" s="27">
        <f>F28</f>
        <v>8.81</v>
      </c>
      <c r="E28" s="27">
        <f>F28</f>
        <v>8.81</v>
      </c>
      <c r="F28" s="27">
        <f>ROUND(8.81,3)</f>
        <v>8.81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ROUND(8.935,3)</f>
        <v>8.935</v>
      </c>
      <c r="D30" s="27">
        <f>F30</f>
        <v>8.935</v>
      </c>
      <c r="E30" s="27">
        <f>F30</f>
        <v>8.935</v>
      </c>
      <c r="F30" s="27">
        <f>ROUND(8.935,3)</f>
        <v>8.935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ROUND(9.915,3)</f>
        <v>9.915</v>
      </c>
      <c r="D32" s="27">
        <f>F32</f>
        <v>9.915</v>
      </c>
      <c r="E32" s="27">
        <f>F32</f>
        <v>9.915</v>
      </c>
      <c r="F32" s="27">
        <f>ROUND(9.915,3)</f>
        <v>9.915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ROUND(1.81,3)</f>
        <v>1.81</v>
      </c>
      <c r="D34" s="27">
        <f>F34</f>
        <v>1.81</v>
      </c>
      <c r="E34" s="27">
        <f>F34</f>
        <v>1.81</v>
      </c>
      <c r="F34" s="27">
        <f>ROUND(1.81,3)</f>
        <v>1.81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ROUND(0.7,5)</f>
        <v>0.7</v>
      </c>
      <c r="D36" s="26">
        <f>F36</f>
        <v>0.7</v>
      </c>
      <c r="E36" s="26">
        <f>F36</f>
        <v>0.7</v>
      </c>
      <c r="F36" s="26">
        <f>ROUND(0.7,5)</f>
        <v>0.7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ROUND(1.72,3)</f>
        <v>1.72</v>
      </c>
      <c r="D38" s="27">
        <f>F38</f>
        <v>1.72</v>
      </c>
      <c r="E38" s="27">
        <f>F38</f>
        <v>1.72</v>
      </c>
      <c r="F38" s="27">
        <f>ROUND(1.72,3)</f>
        <v>1.72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ROUND(9.775,3)</f>
        <v>9.775</v>
      </c>
      <c r="D40" s="27">
        <f>F40</f>
        <v>9.775</v>
      </c>
      <c r="E40" s="27">
        <f>F40</f>
        <v>9.775</v>
      </c>
      <c r="F40" s="27">
        <f>ROUND(9.775,3)</f>
        <v>9.775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ROUND(1.84,5)</f>
        <v>1.84</v>
      </c>
      <c r="D42" s="26">
        <f>F42</f>
        <v>123.59382</v>
      </c>
      <c r="E42" s="26">
        <f>F42</f>
        <v>123.59382</v>
      </c>
      <c r="F42" s="26">
        <f>ROUND(123.59382,5)</f>
        <v>123.59382</v>
      </c>
      <c r="G42" s="24"/>
      <c r="H42" s="36"/>
    </row>
    <row r="43" spans="1:8" ht="12.75" customHeight="1">
      <c r="A43" s="22">
        <v>42586</v>
      </c>
      <c r="B43" s="22"/>
      <c r="C43" s="26">
        <f>ROUND(1.84,5)</f>
        <v>1.84</v>
      </c>
      <c r="D43" s="26">
        <f>F43</f>
        <v>124.70008</v>
      </c>
      <c r="E43" s="26">
        <f>F43</f>
        <v>124.70008</v>
      </c>
      <c r="F43" s="26">
        <f>ROUND(124.70008,5)</f>
        <v>124.70008</v>
      </c>
      <c r="G43" s="24"/>
      <c r="H43" s="36"/>
    </row>
    <row r="44" spans="1:8" ht="12.75" customHeight="1">
      <c r="A44" s="22">
        <v>42677</v>
      </c>
      <c r="B44" s="22"/>
      <c r="C44" s="26">
        <f>ROUND(1.84,5)</f>
        <v>1.84</v>
      </c>
      <c r="D44" s="26">
        <f>F44</f>
        <v>127.09605</v>
      </c>
      <c r="E44" s="26">
        <f>F44</f>
        <v>127.09605</v>
      </c>
      <c r="F44" s="26">
        <f>ROUND(127.09605,5)</f>
        <v>127.09605</v>
      </c>
      <c r="G44" s="24"/>
      <c r="H44" s="36"/>
    </row>
    <row r="45" spans="1:8" ht="12.75" customHeight="1">
      <c r="A45" s="22">
        <v>42768</v>
      </c>
      <c r="B45" s="22"/>
      <c r="C45" s="26">
        <f>ROUND(1.84,5)</f>
        <v>1.84</v>
      </c>
      <c r="D45" s="26">
        <f>F45</f>
        <v>129.68978</v>
      </c>
      <c r="E45" s="26">
        <f>F45</f>
        <v>129.68978</v>
      </c>
      <c r="F45" s="26">
        <f>ROUND(129.68978,5)</f>
        <v>129.68978</v>
      </c>
      <c r="G45" s="24"/>
      <c r="H45" s="36"/>
    </row>
    <row r="46" spans="1:8" ht="12.75" customHeight="1">
      <c r="A46" s="22">
        <v>42859</v>
      </c>
      <c r="B46" s="22"/>
      <c r="C46" s="26">
        <f>ROUND(1.84,5)</f>
        <v>1.84</v>
      </c>
      <c r="D46" s="26">
        <f>F46</f>
        <v>132.32132</v>
      </c>
      <c r="E46" s="26">
        <f>F46</f>
        <v>132.32132</v>
      </c>
      <c r="F46" s="26">
        <f>ROUND(132.32132,5)</f>
        <v>132.32132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ROUND(9.745,5)</f>
        <v>9.745</v>
      </c>
      <c r="D48" s="26">
        <f>F48</f>
        <v>9.77646</v>
      </c>
      <c r="E48" s="26">
        <f>F48</f>
        <v>9.77646</v>
      </c>
      <c r="F48" s="26">
        <f>ROUND(9.77646,5)</f>
        <v>9.77646</v>
      </c>
      <c r="G48" s="24"/>
      <c r="H48" s="36"/>
    </row>
    <row r="49" spans="1:8" ht="12.75" customHeight="1">
      <c r="A49" s="22">
        <v>42586</v>
      </c>
      <c r="B49" s="22"/>
      <c r="C49" s="26">
        <f>ROUND(9.745,5)</f>
        <v>9.745</v>
      </c>
      <c r="D49" s="26">
        <f>F49</f>
        <v>9.84621</v>
      </c>
      <c r="E49" s="26">
        <f>F49</f>
        <v>9.84621</v>
      </c>
      <c r="F49" s="26">
        <f>ROUND(9.84621,5)</f>
        <v>9.84621</v>
      </c>
      <c r="G49" s="24"/>
      <c r="H49" s="36"/>
    </row>
    <row r="50" spans="1:8" ht="12.75" customHeight="1">
      <c r="A50" s="22">
        <v>42677</v>
      </c>
      <c r="B50" s="22"/>
      <c r="C50" s="26">
        <f>ROUND(9.745,5)</f>
        <v>9.745</v>
      </c>
      <c r="D50" s="26">
        <f>F50</f>
        <v>9.90734</v>
      </c>
      <c r="E50" s="26">
        <f>F50</f>
        <v>9.90734</v>
      </c>
      <c r="F50" s="26">
        <f>ROUND(9.90734,5)</f>
        <v>9.90734</v>
      </c>
      <c r="G50" s="24"/>
      <c r="H50" s="36"/>
    </row>
    <row r="51" spans="1:8" ht="12.75" customHeight="1">
      <c r="A51" s="22">
        <v>42768</v>
      </c>
      <c r="B51" s="22"/>
      <c r="C51" s="26">
        <f>ROUND(9.745,5)</f>
        <v>9.745</v>
      </c>
      <c r="D51" s="26">
        <f>F51</f>
        <v>9.95554</v>
      </c>
      <c r="E51" s="26">
        <f>F51</f>
        <v>9.95554</v>
      </c>
      <c r="F51" s="26">
        <f>ROUND(9.95554,5)</f>
        <v>9.95554</v>
      </c>
      <c r="G51" s="24"/>
      <c r="H51" s="36"/>
    </row>
    <row r="52" spans="1:8" ht="12.75" customHeight="1">
      <c r="A52" s="22">
        <v>42859</v>
      </c>
      <c r="B52" s="22"/>
      <c r="C52" s="26">
        <f>ROUND(9.745,5)</f>
        <v>9.745</v>
      </c>
      <c r="D52" s="26">
        <f>F52</f>
        <v>10.0162</v>
      </c>
      <c r="E52" s="26">
        <f>F52</f>
        <v>10.0162</v>
      </c>
      <c r="F52" s="26">
        <f>ROUND(10.0162,5)</f>
        <v>10.0162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ROUND(9.88,5)</f>
        <v>9.88</v>
      </c>
      <c r="D54" s="26">
        <f>F54</f>
        <v>9.91036</v>
      </c>
      <c r="E54" s="26">
        <f>F54</f>
        <v>9.91036</v>
      </c>
      <c r="F54" s="26">
        <f>ROUND(9.91036,5)</f>
        <v>9.91036</v>
      </c>
      <c r="G54" s="24"/>
      <c r="H54" s="36"/>
    </row>
    <row r="55" spans="1:8" ht="12.75" customHeight="1">
      <c r="A55" s="22">
        <v>42586</v>
      </c>
      <c r="B55" s="22"/>
      <c r="C55" s="26">
        <f>ROUND(9.88,5)</f>
        <v>9.88</v>
      </c>
      <c r="D55" s="26">
        <f>F55</f>
        <v>9.97841</v>
      </c>
      <c r="E55" s="26">
        <f>F55</f>
        <v>9.97841</v>
      </c>
      <c r="F55" s="26">
        <f>ROUND(9.97841,5)</f>
        <v>9.97841</v>
      </c>
      <c r="G55" s="24"/>
      <c r="H55" s="36"/>
    </row>
    <row r="56" spans="1:8" ht="12.75" customHeight="1">
      <c r="A56" s="22">
        <v>42677</v>
      </c>
      <c r="B56" s="22"/>
      <c r="C56" s="26">
        <f>ROUND(9.88,5)</f>
        <v>9.88</v>
      </c>
      <c r="D56" s="26">
        <f>F56</f>
        <v>10.04317</v>
      </c>
      <c r="E56" s="26">
        <f>F56</f>
        <v>10.04317</v>
      </c>
      <c r="F56" s="26">
        <f>ROUND(10.04317,5)</f>
        <v>10.04317</v>
      </c>
      <c r="G56" s="24"/>
      <c r="H56" s="36"/>
    </row>
    <row r="57" spans="1:8" ht="12.75" customHeight="1">
      <c r="A57" s="22">
        <v>42768</v>
      </c>
      <c r="B57" s="22"/>
      <c r="C57" s="26">
        <f>ROUND(9.88,5)</f>
        <v>9.88</v>
      </c>
      <c r="D57" s="26">
        <f>F57</f>
        <v>10.09517</v>
      </c>
      <c r="E57" s="26">
        <f>F57</f>
        <v>10.09517</v>
      </c>
      <c r="F57" s="26">
        <f>ROUND(10.09517,5)</f>
        <v>10.09517</v>
      </c>
      <c r="G57" s="24"/>
      <c r="H57" s="36"/>
    </row>
    <row r="58" spans="1:8" ht="12.75" customHeight="1">
      <c r="A58" s="22">
        <v>42859</v>
      </c>
      <c r="B58" s="22"/>
      <c r="C58" s="26">
        <f>ROUND(9.88,5)</f>
        <v>9.88</v>
      </c>
      <c r="D58" s="26">
        <f>F58</f>
        <v>10.15474</v>
      </c>
      <c r="E58" s="26">
        <f>F58</f>
        <v>10.15474</v>
      </c>
      <c r="F58" s="26">
        <f>ROUND(10.15474,5)</f>
        <v>10.15474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ROUND(102.66163,5)</f>
        <v>102.66163</v>
      </c>
      <c r="D60" s="26">
        <f>F60</f>
        <v>103.46957</v>
      </c>
      <c r="E60" s="26">
        <f>F60</f>
        <v>103.46957</v>
      </c>
      <c r="F60" s="26">
        <f>ROUND(103.46957,5)</f>
        <v>103.46957</v>
      </c>
      <c r="G60" s="24"/>
      <c r="H60" s="36"/>
    </row>
    <row r="61" spans="1:8" ht="12.75" customHeight="1">
      <c r="A61" s="22">
        <v>42586</v>
      </c>
      <c r="B61" s="22"/>
      <c r="C61" s="26">
        <f>ROUND(102.66163,5)</f>
        <v>102.66163</v>
      </c>
      <c r="D61" s="26">
        <f>F61</f>
        <v>105.4569</v>
      </c>
      <c r="E61" s="26">
        <f>F61</f>
        <v>105.4569</v>
      </c>
      <c r="F61" s="26">
        <f>ROUND(105.4569,5)</f>
        <v>105.4569</v>
      </c>
      <c r="G61" s="24"/>
      <c r="H61" s="36"/>
    </row>
    <row r="62" spans="1:8" ht="12.75" customHeight="1">
      <c r="A62" s="22">
        <v>42677</v>
      </c>
      <c r="B62" s="22"/>
      <c r="C62" s="26">
        <f>ROUND(102.66163,5)</f>
        <v>102.66163</v>
      </c>
      <c r="D62" s="26">
        <f>F62</f>
        <v>106.45343</v>
      </c>
      <c r="E62" s="26">
        <f>F62</f>
        <v>106.45343</v>
      </c>
      <c r="F62" s="26">
        <f>ROUND(106.45343,5)</f>
        <v>106.45343</v>
      </c>
      <c r="G62" s="24"/>
      <c r="H62" s="36"/>
    </row>
    <row r="63" spans="1:8" ht="12.75" customHeight="1">
      <c r="A63" s="22">
        <v>42768</v>
      </c>
      <c r="B63" s="22"/>
      <c r="C63" s="26">
        <f>ROUND(102.66163,5)</f>
        <v>102.66163</v>
      </c>
      <c r="D63" s="26">
        <f>F63</f>
        <v>108.66095</v>
      </c>
      <c r="E63" s="26">
        <f>F63</f>
        <v>108.66095</v>
      </c>
      <c r="F63" s="26">
        <f>ROUND(108.66095,5)</f>
        <v>108.66095</v>
      </c>
      <c r="G63" s="24"/>
      <c r="H63" s="36"/>
    </row>
    <row r="64" spans="1:8" ht="12.75" customHeight="1">
      <c r="A64" s="22">
        <v>42859</v>
      </c>
      <c r="B64" s="22"/>
      <c r="C64" s="26">
        <f>ROUND(102.66163,5)</f>
        <v>102.66163</v>
      </c>
      <c r="D64" s="26">
        <f>F64</f>
        <v>110.86578</v>
      </c>
      <c r="E64" s="26">
        <f>F64</f>
        <v>110.86578</v>
      </c>
      <c r="F64" s="26">
        <f>ROUND(110.86578,5)</f>
        <v>110.86578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ROUND(10.02,5)</f>
        <v>10.02</v>
      </c>
      <c r="D66" s="26">
        <f>F66</f>
        <v>10.05077</v>
      </c>
      <c r="E66" s="26">
        <f>F66</f>
        <v>10.05077</v>
      </c>
      <c r="F66" s="26">
        <f>ROUND(10.05077,5)</f>
        <v>10.05077</v>
      </c>
      <c r="G66" s="24"/>
      <c r="H66" s="36"/>
    </row>
    <row r="67" spans="1:8" ht="12.75" customHeight="1">
      <c r="A67" s="22">
        <v>42586</v>
      </c>
      <c r="B67" s="22"/>
      <c r="C67" s="26">
        <f>ROUND(10.02,5)</f>
        <v>10.02</v>
      </c>
      <c r="D67" s="26">
        <f>F67</f>
        <v>10.11944</v>
      </c>
      <c r="E67" s="26">
        <f>F67</f>
        <v>10.11944</v>
      </c>
      <c r="F67" s="26">
        <f>ROUND(10.11944,5)</f>
        <v>10.11944</v>
      </c>
      <c r="G67" s="24"/>
      <c r="H67" s="36"/>
    </row>
    <row r="68" spans="1:8" ht="12.75" customHeight="1">
      <c r="A68" s="22">
        <v>42677</v>
      </c>
      <c r="B68" s="22"/>
      <c r="C68" s="26">
        <f>ROUND(10.02,5)</f>
        <v>10.02</v>
      </c>
      <c r="D68" s="26">
        <f>F68</f>
        <v>10.17992</v>
      </c>
      <c r="E68" s="26">
        <f>F68</f>
        <v>10.17992</v>
      </c>
      <c r="F68" s="26">
        <f>ROUND(10.17992,5)</f>
        <v>10.17992</v>
      </c>
      <c r="G68" s="24"/>
      <c r="H68" s="36"/>
    </row>
    <row r="69" spans="1:8" ht="12.75" customHeight="1">
      <c r="A69" s="22">
        <v>42768</v>
      </c>
      <c r="B69" s="22"/>
      <c r="C69" s="26">
        <f>ROUND(10.02,5)</f>
        <v>10.02</v>
      </c>
      <c r="D69" s="26">
        <f>F69</f>
        <v>10.22931</v>
      </c>
      <c r="E69" s="26">
        <f>F69</f>
        <v>10.22931</v>
      </c>
      <c r="F69" s="26">
        <f>ROUND(10.22931,5)</f>
        <v>10.22931</v>
      </c>
      <c r="G69" s="24"/>
      <c r="H69" s="36"/>
    </row>
    <row r="70" spans="1:8" ht="12.75" customHeight="1">
      <c r="A70" s="22">
        <v>42859</v>
      </c>
      <c r="B70" s="22"/>
      <c r="C70" s="26">
        <f>ROUND(10.02,5)</f>
        <v>10.02</v>
      </c>
      <c r="D70" s="26">
        <f>F70</f>
        <v>10.28921</v>
      </c>
      <c r="E70" s="26">
        <f>F70</f>
        <v>10.28921</v>
      </c>
      <c r="F70" s="26">
        <f>ROUND(10.28921,5)</f>
        <v>10.28921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ROUND(1.95,5)</f>
        <v>1.95</v>
      </c>
      <c r="D72" s="26">
        <f>F72</f>
        <v>128.52632</v>
      </c>
      <c r="E72" s="26">
        <f>F72</f>
        <v>128.52632</v>
      </c>
      <c r="F72" s="26">
        <f>ROUND(128.52632,5)</f>
        <v>128.52632</v>
      </c>
      <c r="G72" s="24"/>
      <c r="H72" s="36"/>
    </row>
    <row r="73" spans="1:8" ht="12.75" customHeight="1">
      <c r="A73" s="22">
        <v>42586</v>
      </c>
      <c r="B73" s="22"/>
      <c r="C73" s="26">
        <f>ROUND(1.95,5)</f>
        <v>1.95</v>
      </c>
      <c r="D73" s="26">
        <f>F73</f>
        <v>129.56881</v>
      </c>
      <c r="E73" s="26">
        <f>F73</f>
        <v>129.56881</v>
      </c>
      <c r="F73" s="26">
        <f>ROUND(129.56881,5)</f>
        <v>129.56881</v>
      </c>
      <c r="G73" s="24"/>
      <c r="H73" s="36"/>
    </row>
    <row r="74" spans="1:8" ht="12.75" customHeight="1">
      <c r="A74" s="22">
        <v>42677</v>
      </c>
      <c r="B74" s="22"/>
      <c r="C74" s="26">
        <f>ROUND(1.95,5)</f>
        <v>1.95</v>
      </c>
      <c r="D74" s="26">
        <f>F74</f>
        <v>132.05834</v>
      </c>
      <c r="E74" s="26">
        <f>F74</f>
        <v>132.05834</v>
      </c>
      <c r="F74" s="26">
        <f>ROUND(132.05834,5)</f>
        <v>132.05834</v>
      </c>
      <c r="G74" s="24"/>
      <c r="H74" s="36"/>
    </row>
    <row r="75" spans="1:8" ht="12.75" customHeight="1">
      <c r="A75" s="22">
        <v>42768</v>
      </c>
      <c r="B75" s="22"/>
      <c r="C75" s="26">
        <f>ROUND(1.95,5)</f>
        <v>1.95</v>
      </c>
      <c r="D75" s="26">
        <f>F75</f>
        <v>134.74989</v>
      </c>
      <c r="E75" s="26">
        <f>F75</f>
        <v>134.74989</v>
      </c>
      <c r="F75" s="26">
        <f>ROUND(134.74989,5)</f>
        <v>134.74989</v>
      </c>
      <c r="G75" s="24"/>
      <c r="H75" s="36"/>
    </row>
    <row r="76" spans="1:8" ht="12.75" customHeight="1">
      <c r="A76" s="22">
        <v>42859</v>
      </c>
      <c r="B76" s="22"/>
      <c r="C76" s="26">
        <f>ROUND(1.95,5)</f>
        <v>1.95</v>
      </c>
      <c r="D76" s="26">
        <f>F76</f>
        <v>137.48409</v>
      </c>
      <c r="E76" s="26">
        <f>F76</f>
        <v>137.48409</v>
      </c>
      <c r="F76" s="26">
        <f>ROUND(137.48409,5)</f>
        <v>137.48409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ROUND(10.095,5)</f>
        <v>10.095</v>
      </c>
      <c r="D78" s="26">
        <f>F78</f>
        <v>10.12602</v>
      </c>
      <c r="E78" s="26">
        <f>F78</f>
        <v>10.12602</v>
      </c>
      <c r="F78" s="26">
        <f>ROUND(10.12602,5)</f>
        <v>10.12602</v>
      </c>
      <c r="G78" s="24"/>
      <c r="H78" s="36"/>
    </row>
    <row r="79" spans="1:8" ht="12.75" customHeight="1">
      <c r="A79" s="22">
        <v>42586</v>
      </c>
      <c r="B79" s="22"/>
      <c r="C79" s="26">
        <f>ROUND(10.095,5)</f>
        <v>10.095</v>
      </c>
      <c r="D79" s="26">
        <f>F79</f>
        <v>10.1954</v>
      </c>
      <c r="E79" s="26">
        <f>F79</f>
        <v>10.1954</v>
      </c>
      <c r="F79" s="26">
        <f>ROUND(10.1954,5)</f>
        <v>10.1954</v>
      </c>
      <c r="G79" s="24"/>
      <c r="H79" s="36"/>
    </row>
    <row r="80" spans="1:8" ht="12.75" customHeight="1">
      <c r="A80" s="22">
        <v>42677</v>
      </c>
      <c r="B80" s="22"/>
      <c r="C80" s="26">
        <f>ROUND(10.095,5)</f>
        <v>10.095</v>
      </c>
      <c r="D80" s="26">
        <f>F80</f>
        <v>10.25662</v>
      </c>
      <c r="E80" s="26">
        <f>F80</f>
        <v>10.25662</v>
      </c>
      <c r="F80" s="26">
        <f>ROUND(10.25662,5)</f>
        <v>10.25662</v>
      </c>
      <c r="G80" s="24"/>
      <c r="H80" s="36"/>
    </row>
    <row r="81" spans="1:8" ht="12.75" customHeight="1">
      <c r="A81" s="22">
        <v>42768</v>
      </c>
      <c r="B81" s="22"/>
      <c r="C81" s="26">
        <f>ROUND(10.095,5)</f>
        <v>10.095</v>
      </c>
      <c r="D81" s="26">
        <f>F81</f>
        <v>10.30707</v>
      </c>
      <c r="E81" s="26">
        <f>F81</f>
        <v>10.30707</v>
      </c>
      <c r="F81" s="26">
        <f>ROUND(10.30707,5)</f>
        <v>10.30707</v>
      </c>
      <c r="G81" s="24"/>
      <c r="H81" s="36"/>
    </row>
    <row r="82" spans="1:8" ht="12.75" customHeight="1">
      <c r="A82" s="22">
        <v>42859</v>
      </c>
      <c r="B82" s="22"/>
      <c r="C82" s="26">
        <f>ROUND(10.095,5)</f>
        <v>10.095</v>
      </c>
      <c r="D82" s="26">
        <f>F82</f>
        <v>10.36779</v>
      </c>
      <c r="E82" s="26">
        <f>F82</f>
        <v>10.36779</v>
      </c>
      <c r="F82" s="26">
        <f>ROUND(10.36779,5)</f>
        <v>10.36779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ROUND(10.105,5)</f>
        <v>10.105</v>
      </c>
      <c r="D84" s="26">
        <f>F84</f>
        <v>10.1351</v>
      </c>
      <c r="E84" s="26">
        <f>F84</f>
        <v>10.1351</v>
      </c>
      <c r="F84" s="26">
        <f>ROUND(10.1351,5)</f>
        <v>10.1351</v>
      </c>
      <c r="G84" s="24"/>
      <c r="H84" s="36"/>
    </row>
    <row r="85" spans="1:8" ht="12.75" customHeight="1">
      <c r="A85" s="22">
        <v>42586</v>
      </c>
      <c r="B85" s="22"/>
      <c r="C85" s="26">
        <f>ROUND(10.105,5)</f>
        <v>10.105</v>
      </c>
      <c r="D85" s="26">
        <f>F85</f>
        <v>10.20236</v>
      </c>
      <c r="E85" s="26">
        <f>F85</f>
        <v>10.20236</v>
      </c>
      <c r="F85" s="26">
        <f>ROUND(10.20236,5)</f>
        <v>10.20236</v>
      </c>
      <c r="G85" s="24"/>
      <c r="H85" s="36"/>
    </row>
    <row r="86" spans="1:8" ht="12.75" customHeight="1">
      <c r="A86" s="22">
        <v>42677</v>
      </c>
      <c r="B86" s="22"/>
      <c r="C86" s="26">
        <f>ROUND(10.105,5)</f>
        <v>10.105</v>
      </c>
      <c r="D86" s="26">
        <f>F86</f>
        <v>10.26164</v>
      </c>
      <c r="E86" s="26">
        <f>F86</f>
        <v>10.26164</v>
      </c>
      <c r="F86" s="26">
        <f>ROUND(10.26164,5)</f>
        <v>10.26164</v>
      </c>
      <c r="G86" s="24"/>
      <c r="H86" s="36"/>
    </row>
    <row r="87" spans="1:8" ht="12.75" customHeight="1">
      <c r="A87" s="22">
        <v>42768</v>
      </c>
      <c r="B87" s="22"/>
      <c r="C87" s="26">
        <f>ROUND(10.105,5)</f>
        <v>10.105</v>
      </c>
      <c r="D87" s="26">
        <f>F87</f>
        <v>10.31046</v>
      </c>
      <c r="E87" s="26">
        <f>F87</f>
        <v>10.31046</v>
      </c>
      <c r="F87" s="26">
        <f>ROUND(10.31046,5)</f>
        <v>10.31046</v>
      </c>
      <c r="G87" s="24"/>
      <c r="H87" s="36"/>
    </row>
    <row r="88" spans="1:8" ht="12.75" customHeight="1">
      <c r="A88" s="22">
        <v>42859</v>
      </c>
      <c r="B88" s="22"/>
      <c r="C88" s="26">
        <f>ROUND(10.105,5)</f>
        <v>10.105</v>
      </c>
      <c r="D88" s="26">
        <f>F88</f>
        <v>10.36909</v>
      </c>
      <c r="E88" s="26">
        <f>F88</f>
        <v>10.36909</v>
      </c>
      <c r="F88" s="26">
        <f>ROUND(10.36909,5)</f>
        <v>10.36909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ROUND(127.60795,5)</f>
        <v>127.60795</v>
      </c>
      <c r="D90" s="26">
        <f>F90</f>
        <v>128.61227</v>
      </c>
      <c r="E90" s="26">
        <f>F90</f>
        <v>128.61227</v>
      </c>
      <c r="F90" s="26">
        <f>ROUND(128.61227,5)</f>
        <v>128.61227</v>
      </c>
      <c r="G90" s="24"/>
      <c r="H90" s="36"/>
    </row>
    <row r="91" spans="1:8" ht="12.75" customHeight="1">
      <c r="A91" s="22">
        <v>42586</v>
      </c>
      <c r="B91" s="22"/>
      <c r="C91" s="26">
        <f>ROUND(127.60795,5)</f>
        <v>127.60795</v>
      </c>
      <c r="D91" s="26">
        <f>F91</f>
        <v>131.08258</v>
      </c>
      <c r="E91" s="26">
        <f>F91</f>
        <v>131.08258</v>
      </c>
      <c r="F91" s="26">
        <f>ROUND(131.08258,5)</f>
        <v>131.08258</v>
      </c>
      <c r="G91" s="24"/>
      <c r="H91" s="36"/>
    </row>
    <row r="92" spans="1:8" ht="12.75" customHeight="1">
      <c r="A92" s="22">
        <v>42677</v>
      </c>
      <c r="B92" s="22"/>
      <c r="C92" s="26">
        <f>ROUND(127.60795,5)</f>
        <v>127.60795</v>
      </c>
      <c r="D92" s="26">
        <f>F92</f>
        <v>132.0849</v>
      </c>
      <c r="E92" s="26">
        <f>F92</f>
        <v>132.0849</v>
      </c>
      <c r="F92" s="26">
        <f>ROUND(132.0849,5)</f>
        <v>132.0849</v>
      </c>
      <c r="G92" s="24"/>
      <c r="H92" s="36"/>
    </row>
    <row r="93" spans="1:8" ht="12.75" customHeight="1">
      <c r="A93" s="22">
        <v>42768</v>
      </c>
      <c r="B93" s="22"/>
      <c r="C93" s="26">
        <f>ROUND(127.60795,5)</f>
        <v>127.60795</v>
      </c>
      <c r="D93" s="26">
        <f>F93</f>
        <v>134.82421</v>
      </c>
      <c r="E93" s="26">
        <f>F93</f>
        <v>134.82421</v>
      </c>
      <c r="F93" s="26">
        <f>ROUND(134.82421,5)</f>
        <v>134.82421</v>
      </c>
      <c r="G93" s="24"/>
      <c r="H93" s="36"/>
    </row>
    <row r="94" spans="1:8" ht="12.75" customHeight="1">
      <c r="A94" s="22">
        <v>42859</v>
      </c>
      <c r="B94" s="22"/>
      <c r="C94" s="26">
        <f>ROUND(127.60795,5)</f>
        <v>127.60795</v>
      </c>
      <c r="D94" s="26">
        <f>F94</f>
        <v>137.5599</v>
      </c>
      <c r="E94" s="26">
        <f>F94</f>
        <v>137.5599</v>
      </c>
      <c r="F94" s="26">
        <f>ROUND(137.5599,5)</f>
        <v>137.5599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ROUND(2,5)</f>
        <v>2</v>
      </c>
      <c r="D96" s="26">
        <f>F96</f>
        <v>137.42388</v>
      </c>
      <c r="E96" s="26">
        <f>F96</f>
        <v>137.42388</v>
      </c>
      <c r="F96" s="26">
        <f>ROUND(137.42388,5)</f>
        <v>137.42388</v>
      </c>
      <c r="G96" s="24"/>
      <c r="H96" s="36"/>
    </row>
    <row r="97" spans="1:8" ht="12.75" customHeight="1">
      <c r="A97" s="22">
        <v>42586</v>
      </c>
      <c r="B97" s="22"/>
      <c r="C97" s="26">
        <f>ROUND(2,5)</f>
        <v>2</v>
      </c>
      <c r="D97" s="26">
        <f>F97</f>
        <v>138.48594</v>
      </c>
      <c r="E97" s="26">
        <f>F97</f>
        <v>138.48594</v>
      </c>
      <c r="F97" s="26">
        <f>ROUND(138.48594,5)</f>
        <v>138.48594</v>
      </c>
      <c r="G97" s="24"/>
      <c r="H97" s="36"/>
    </row>
    <row r="98" spans="1:8" ht="12.75" customHeight="1">
      <c r="A98" s="22">
        <v>42677</v>
      </c>
      <c r="B98" s="22"/>
      <c r="C98" s="26">
        <f>ROUND(2,5)</f>
        <v>2</v>
      </c>
      <c r="D98" s="26">
        <f>F98</f>
        <v>141.14667</v>
      </c>
      <c r="E98" s="26">
        <f>F98</f>
        <v>141.14667</v>
      </c>
      <c r="F98" s="26">
        <f>ROUND(141.14667,5)</f>
        <v>141.14667</v>
      </c>
      <c r="G98" s="24"/>
      <c r="H98" s="36"/>
    </row>
    <row r="99" spans="1:8" ht="12.75" customHeight="1">
      <c r="A99" s="22">
        <v>42768</v>
      </c>
      <c r="B99" s="22"/>
      <c r="C99" s="26">
        <f>ROUND(2,5)</f>
        <v>2</v>
      </c>
      <c r="D99" s="26">
        <f>F99</f>
        <v>142.44727</v>
      </c>
      <c r="E99" s="26">
        <f>F99</f>
        <v>142.44727</v>
      </c>
      <c r="F99" s="26">
        <f>ROUND(142.44727,5)</f>
        <v>142.44727</v>
      </c>
      <c r="G99" s="24"/>
      <c r="H99" s="36"/>
    </row>
    <row r="100" spans="1:8" ht="12.75" customHeight="1">
      <c r="A100" s="22">
        <v>42859</v>
      </c>
      <c r="B100" s="22"/>
      <c r="C100" s="26">
        <f>ROUND(2,5)</f>
        <v>2</v>
      </c>
      <c r="D100" s="26">
        <f>F100</f>
        <v>145.33752</v>
      </c>
      <c r="E100" s="26">
        <f>F100</f>
        <v>145.33752</v>
      </c>
      <c r="F100" s="26">
        <f>ROUND(145.33752,5)</f>
        <v>145.33752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ROUND(2.285,5)</f>
        <v>2.285</v>
      </c>
      <c r="D102" s="26">
        <f>F102</f>
        <v>126.82073</v>
      </c>
      <c r="E102" s="26">
        <f>F102</f>
        <v>126.82073</v>
      </c>
      <c r="F102" s="26">
        <f>ROUND(126.82073,5)</f>
        <v>126.82073</v>
      </c>
      <c r="G102" s="24"/>
      <c r="H102" s="36"/>
    </row>
    <row r="103" spans="1:8" ht="12.75" customHeight="1">
      <c r="A103" s="22">
        <v>42586</v>
      </c>
      <c r="B103" s="22"/>
      <c r="C103" s="26">
        <f>ROUND(2.285,5)</f>
        <v>2.285</v>
      </c>
      <c r="D103" s="26">
        <f>F103</f>
        <v>129.25682</v>
      </c>
      <c r="E103" s="26">
        <f>F103</f>
        <v>129.25682</v>
      </c>
      <c r="F103" s="26">
        <f>ROUND(129.25682,5)</f>
        <v>129.25682</v>
      </c>
      <c r="G103" s="24"/>
      <c r="H103" s="36"/>
    </row>
    <row r="104" spans="1:8" ht="12.75" customHeight="1">
      <c r="A104" s="22">
        <v>42677</v>
      </c>
      <c r="B104" s="22"/>
      <c r="C104" s="26">
        <f>ROUND(2.285,5)</f>
        <v>2.285</v>
      </c>
      <c r="D104" s="26">
        <f>F104</f>
        <v>130.06536</v>
      </c>
      <c r="E104" s="26">
        <f>F104</f>
        <v>130.06536</v>
      </c>
      <c r="F104" s="26">
        <f>ROUND(130.06536,5)</f>
        <v>130.06536</v>
      </c>
      <c r="G104" s="24"/>
      <c r="H104" s="36"/>
    </row>
    <row r="105" spans="1:8" ht="12.75" customHeight="1">
      <c r="A105" s="22">
        <v>42768</v>
      </c>
      <c r="B105" s="22"/>
      <c r="C105" s="26">
        <f>ROUND(2.285,5)</f>
        <v>2.285</v>
      </c>
      <c r="D105" s="26">
        <f>F105</f>
        <v>132.76314</v>
      </c>
      <c r="E105" s="26">
        <f>F105</f>
        <v>132.76314</v>
      </c>
      <c r="F105" s="26">
        <f>ROUND(132.76314,5)</f>
        <v>132.76314</v>
      </c>
      <c r="G105" s="24"/>
      <c r="H105" s="36"/>
    </row>
    <row r="106" spans="1:8" ht="12.75" customHeight="1">
      <c r="A106" s="22">
        <v>42859</v>
      </c>
      <c r="B106" s="22"/>
      <c r="C106" s="26">
        <f>ROUND(2.285,5)</f>
        <v>2.285</v>
      </c>
      <c r="D106" s="26">
        <f>F106</f>
        <v>135.45695</v>
      </c>
      <c r="E106" s="26">
        <f>F106</f>
        <v>135.45695</v>
      </c>
      <c r="F106" s="26">
        <f>ROUND(135.45695,5)</f>
        <v>135.45695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ROUND(10.865,5)</f>
        <v>10.865</v>
      </c>
      <c r="D108" s="26">
        <f>F108</f>
        <v>10.90664</v>
      </c>
      <c r="E108" s="26">
        <f>F108</f>
        <v>10.90664</v>
      </c>
      <c r="F108" s="26">
        <f>ROUND(10.90664,5)</f>
        <v>10.90664</v>
      </c>
      <c r="G108" s="24"/>
      <c r="H108" s="36"/>
    </row>
    <row r="109" spans="1:8" ht="12.75" customHeight="1">
      <c r="A109" s="22">
        <v>42586</v>
      </c>
      <c r="B109" s="22"/>
      <c r="C109" s="26">
        <f>ROUND(10.865,5)</f>
        <v>10.865</v>
      </c>
      <c r="D109" s="26">
        <f>F109</f>
        <v>11.00257</v>
      </c>
      <c r="E109" s="26">
        <f>F109</f>
        <v>11.00257</v>
      </c>
      <c r="F109" s="26">
        <f>ROUND(11.00257,5)</f>
        <v>11.00257</v>
      </c>
      <c r="G109" s="24"/>
      <c r="H109" s="36"/>
    </row>
    <row r="110" spans="1:8" ht="12.75" customHeight="1">
      <c r="A110" s="22">
        <v>42677</v>
      </c>
      <c r="B110" s="22"/>
      <c r="C110" s="26">
        <f>ROUND(10.865,5)</f>
        <v>10.865</v>
      </c>
      <c r="D110" s="26">
        <f>F110</f>
        <v>11.0975</v>
      </c>
      <c r="E110" s="26">
        <f>F110</f>
        <v>11.0975</v>
      </c>
      <c r="F110" s="26">
        <f>ROUND(11.0975,5)</f>
        <v>11.0975</v>
      </c>
      <c r="G110" s="24"/>
      <c r="H110" s="36"/>
    </row>
    <row r="111" spans="1:8" ht="12.75" customHeight="1">
      <c r="A111" s="22">
        <v>42768</v>
      </c>
      <c r="B111" s="22"/>
      <c r="C111" s="26">
        <f>ROUND(10.865,5)</f>
        <v>10.865</v>
      </c>
      <c r="D111" s="26">
        <f>F111</f>
        <v>11.18331</v>
      </c>
      <c r="E111" s="26">
        <f>F111</f>
        <v>11.18331</v>
      </c>
      <c r="F111" s="26">
        <f>ROUND(11.18331,5)</f>
        <v>11.18331</v>
      </c>
      <c r="G111" s="24"/>
      <c r="H111" s="36"/>
    </row>
    <row r="112" spans="1:8" ht="12.75" customHeight="1">
      <c r="A112" s="22">
        <v>42859</v>
      </c>
      <c r="B112" s="22"/>
      <c r="C112" s="26">
        <f>ROUND(10.865,5)</f>
        <v>10.865</v>
      </c>
      <c r="D112" s="26">
        <f>F112</f>
        <v>11.27461</v>
      </c>
      <c r="E112" s="26">
        <f>F112</f>
        <v>11.27461</v>
      </c>
      <c r="F112" s="26">
        <f>ROUND(11.27461,5)</f>
        <v>11.27461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ROUND(11.03,5)</f>
        <v>11.03</v>
      </c>
      <c r="D114" s="26">
        <f>F114</f>
        <v>11.07297</v>
      </c>
      <c r="E114" s="26">
        <f>F114</f>
        <v>11.07297</v>
      </c>
      <c r="F114" s="26">
        <f>ROUND(11.07297,5)</f>
        <v>11.07297</v>
      </c>
      <c r="G114" s="24"/>
      <c r="H114" s="36"/>
    </row>
    <row r="115" spans="1:8" ht="12.75" customHeight="1">
      <c r="A115" s="22">
        <v>42586</v>
      </c>
      <c r="B115" s="22"/>
      <c r="C115" s="26">
        <f>ROUND(11.03,5)</f>
        <v>11.03</v>
      </c>
      <c r="D115" s="26">
        <f>F115</f>
        <v>11.1691</v>
      </c>
      <c r="E115" s="26">
        <f>F115</f>
        <v>11.1691</v>
      </c>
      <c r="F115" s="26">
        <f>ROUND(11.1691,5)</f>
        <v>11.1691</v>
      </c>
      <c r="G115" s="24"/>
      <c r="H115" s="36"/>
    </row>
    <row r="116" spans="1:8" ht="12.75" customHeight="1">
      <c r="A116" s="22">
        <v>42677</v>
      </c>
      <c r="B116" s="22"/>
      <c r="C116" s="26">
        <f>ROUND(11.03,5)</f>
        <v>11.03</v>
      </c>
      <c r="D116" s="26">
        <f>F116</f>
        <v>11.26355</v>
      </c>
      <c r="E116" s="26">
        <f>F116</f>
        <v>11.26355</v>
      </c>
      <c r="F116" s="26">
        <f>ROUND(11.26355,5)</f>
        <v>11.26355</v>
      </c>
      <c r="G116" s="24"/>
      <c r="H116" s="36"/>
    </row>
    <row r="117" spans="1:8" ht="12.75" customHeight="1">
      <c r="A117" s="22">
        <v>42768</v>
      </c>
      <c r="B117" s="22"/>
      <c r="C117" s="26">
        <f>ROUND(11.03,5)</f>
        <v>11.03</v>
      </c>
      <c r="D117" s="26">
        <f>F117</f>
        <v>11.34635</v>
      </c>
      <c r="E117" s="26">
        <f>F117</f>
        <v>11.34635</v>
      </c>
      <c r="F117" s="26">
        <f>ROUND(11.34635,5)</f>
        <v>11.34635</v>
      </c>
      <c r="G117" s="24"/>
      <c r="H117" s="36"/>
    </row>
    <row r="118" spans="1:8" ht="12.75" customHeight="1">
      <c r="A118" s="22">
        <v>42859</v>
      </c>
      <c r="B118" s="22"/>
      <c r="C118" s="26">
        <f>ROUND(11.03,5)</f>
        <v>11.03</v>
      </c>
      <c r="D118" s="26">
        <f>F118</f>
        <v>11.43931</v>
      </c>
      <c r="E118" s="26">
        <f>F118</f>
        <v>11.43931</v>
      </c>
      <c r="F118" s="26">
        <f>ROUND(11.43931,5)</f>
        <v>11.43931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ROUND(149.0337052,5)</f>
        <v>149.03371</v>
      </c>
      <c r="D120" s="26">
        <f>F120</f>
        <v>150.20653</v>
      </c>
      <c r="E120" s="26">
        <f>F120</f>
        <v>150.20653</v>
      </c>
      <c r="F120" s="26">
        <f>ROUND(150.20653,5)</f>
        <v>150.20653</v>
      </c>
      <c r="G120" s="24"/>
      <c r="H120" s="36"/>
    </row>
    <row r="121" spans="1:8" ht="12.75" customHeight="1">
      <c r="A121" s="22">
        <v>42586</v>
      </c>
      <c r="B121" s="22"/>
      <c r="C121" s="26">
        <f>ROUND(149.0337052,5)</f>
        <v>149.03371</v>
      </c>
      <c r="D121" s="26">
        <f>F121</f>
        <v>150.953</v>
      </c>
      <c r="E121" s="26">
        <f>F121</f>
        <v>150.953</v>
      </c>
      <c r="F121" s="26">
        <f>ROUND(150.953,5)</f>
        <v>150.953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ROUND(9.205,5)</f>
        <v>9.205</v>
      </c>
      <c r="D123" s="26">
        <f>F123</f>
        <v>9.23841</v>
      </c>
      <c r="E123" s="26">
        <f>F123</f>
        <v>9.23841</v>
      </c>
      <c r="F123" s="26">
        <f>ROUND(9.23841,5)</f>
        <v>9.23841</v>
      </c>
      <c r="G123" s="24"/>
      <c r="H123" s="36"/>
    </row>
    <row r="124" spans="1:8" ht="12.75" customHeight="1">
      <c r="A124" s="22">
        <v>42586</v>
      </c>
      <c r="B124" s="22"/>
      <c r="C124" s="26">
        <f>ROUND(9.205,5)</f>
        <v>9.205</v>
      </c>
      <c r="D124" s="26">
        <f>F124</f>
        <v>9.31161</v>
      </c>
      <c r="E124" s="26">
        <f>F124</f>
        <v>9.31161</v>
      </c>
      <c r="F124" s="26">
        <f>ROUND(9.31161,5)</f>
        <v>9.31161</v>
      </c>
      <c r="G124" s="24"/>
      <c r="H124" s="36"/>
    </row>
    <row r="125" spans="1:8" ht="12.75" customHeight="1">
      <c r="A125" s="22">
        <v>42677</v>
      </c>
      <c r="B125" s="22"/>
      <c r="C125" s="26">
        <f>ROUND(9.205,5)</f>
        <v>9.205</v>
      </c>
      <c r="D125" s="26">
        <f>F125</f>
        <v>9.3871</v>
      </c>
      <c r="E125" s="26">
        <f>F125</f>
        <v>9.3871</v>
      </c>
      <c r="F125" s="26">
        <f>ROUND(9.3871,5)</f>
        <v>9.3871</v>
      </c>
      <c r="G125" s="24"/>
      <c r="H125" s="36"/>
    </row>
    <row r="126" spans="1:8" ht="12.75" customHeight="1">
      <c r="A126" s="22">
        <v>42768</v>
      </c>
      <c r="B126" s="22"/>
      <c r="C126" s="26">
        <f>ROUND(9.205,5)</f>
        <v>9.205</v>
      </c>
      <c r="D126" s="26">
        <f>F126</f>
        <v>9.44471</v>
      </c>
      <c r="E126" s="26">
        <f>F126</f>
        <v>9.44471</v>
      </c>
      <c r="F126" s="26">
        <f>ROUND(9.44471,5)</f>
        <v>9.44471</v>
      </c>
      <c r="G126" s="24"/>
      <c r="H126" s="36"/>
    </row>
    <row r="127" spans="1:8" ht="12.75" customHeight="1">
      <c r="A127" s="22">
        <v>42859</v>
      </c>
      <c r="B127" s="22"/>
      <c r="C127" s="26">
        <f>ROUND(9.205,5)</f>
        <v>9.205</v>
      </c>
      <c r="D127" s="26">
        <f>F127</f>
        <v>9.51043</v>
      </c>
      <c r="E127" s="26">
        <f>F127</f>
        <v>9.51043</v>
      </c>
      <c r="F127" s="26">
        <f>ROUND(9.51043,5)</f>
        <v>9.51043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ROUND(9.985,5)</f>
        <v>9.985</v>
      </c>
      <c r="D129" s="26">
        <f>F129</f>
        <v>10.01424</v>
      </c>
      <c r="E129" s="26">
        <f>F129</f>
        <v>10.01424</v>
      </c>
      <c r="F129" s="26">
        <f>ROUND(10.01424,5)</f>
        <v>10.01424</v>
      </c>
      <c r="G129" s="24"/>
      <c r="H129" s="36"/>
    </row>
    <row r="130" spans="1:8" ht="12.75" customHeight="1">
      <c r="A130" s="22">
        <v>42586</v>
      </c>
      <c r="B130" s="22"/>
      <c r="C130" s="26">
        <f>ROUND(9.985,5)</f>
        <v>9.985</v>
      </c>
      <c r="D130" s="26">
        <f>F130</f>
        <v>10.07966</v>
      </c>
      <c r="E130" s="26">
        <f>F130</f>
        <v>10.07966</v>
      </c>
      <c r="F130" s="26">
        <f>ROUND(10.07966,5)</f>
        <v>10.07966</v>
      </c>
      <c r="G130" s="24"/>
      <c r="H130" s="36"/>
    </row>
    <row r="131" spans="1:8" ht="12.75" customHeight="1">
      <c r="A131" s="22">
        <v>42677</v>
      </c>
      <c r="B131" s="22"/>
      <c r="C131" s="26">
        <f>ROUND(9.985,5)</f>
        <v>9.985</v>
      </c>
      <c r="D131" s="26">
        <f>F131</f>
        <v>10.14489</v>
      </c>
      <c r="E131" s="26">
        <f>F131</f>
        <v>10.14489</v>
      </c>
      <c r="F131" s="26">
        <f>ROUND(10.14489,5)</f>
        <v>10.14489</v>
      </c>
      <c r="G131" s="24"/>
      <c r="H131" s="36"/>
    </row>
    <row r="132" spans="1:8" ht="12.75" customHeight="1">
      <c r="A132" s="22">
        <v>42768</v>
      </c>
      <c r="B132" s="22"/>
      <c r="C132" s="26">
        <f>ROUND(9.985,5)</f>
        <v>9.985</v>
      </c>
      <c r="D132" s="26">
        <f>F132</f>
        <v>10.19965</v>
      </c>
      <c r="E132" s="26">
        <f>F132</f>
        <v>10.19965</v>
      </c>
      <c r="F132" s="26">
        <f>ROUND(10.19965,5)</f>
        <v>10.19965</v>
      </c>
      <c r="G132" s="24"/>
      <c r="H132" s="36"/>
    </row>
    <row r="133" spans="1:8" ht="12.75" customHeight="1">
      <c r="A133" s="22">
        <v>42859</v>
      </c>
      <c r="B133" s="22"/>
      <c r="C133" s="26">
        <f>ROUND(9.985,5)</f>
        <v>9.985</v>
      </c>
      <c r="D133" s="26">
        <f>F133</f>
        <v>10.25752</v>
      </c>
      <c r="E133" s="26">
        <f>F133</f>
        <v>10.25752</v>
      </c>
      <c r="F133" s="26">
        <f>ROUND(10.25752,5)</f>
        <v>10.25752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ROUND(9.35,5)</f>
        <v>9.35</v>
      </c>
      <c r="D135" s="26">
        <f>F135</f>
        <v>9.38092</v>
      </c>
      <c r="E135" s="26">
        <f>F135</f>
        <v>9.38092</v>
      </c>
      <c r="F135" s="26">
        <f>ROUND(9.38092,5)</f>
        <v>9.38092</v>
      </c>
      <c r="G135" s="24"/>
      <c r="H135" s="36"/>
    </row>
    <row r="136" spans="1:8" ht="12.75" customHeight="1">
      <c r="A136" s="22">
        <v>42586</v>
      </c>
      <c r="B136" s="22"/>
      <c r="C136" s="26">
        <f>ROUND(9.35,5)</f>
        <v>9.35</v>
      </c>
      <c r="D136" s="26">
        <f>F136</f>
        <v>9.44735</v>
      </c>
      <c r="E136" s="26">
        <f>F136</f>
        <v>9.44735</v>
      </c>
      <c r="F136" s="26">
        <f>ROUND(9.44735,5)</f>
        <v>9.44735</v>
      </c>
      <c r="G136" s="24"/>
      <c r="H136" s="36"/>
    </row>
    <row r="137" spans="1:8" ht="12.75" customHeight="1">
      <c r="A137" s="22">
        <v>42677</v>
      </c>
      <c r="B137" s="22"/>
      <c r="C137" s="26">
        <f>ROUND(9.35,5)</f>
        <v>9.35</v>
      </c>
      <c r="D137" s="26">
        <f>F137</f>
        <v>9.50907</v>
      </c>
      <c r="E137" s="26">
        <f>F137</f>
        <v>9.50907</v>
      </c>
      <c r="F137" s="26">
        <f>ROUND(9.50907,5)</f>
        <v>9.50907</v>
      </c>
      <c r="G137" s="24"/>
      <c r="H137" s="36"/>
    </row>
    <row r="138" spans="1:8" ht="12.75" customHeight="1">
      <c r="A138" s="22">
        <v>42768</v>
      </c>
      <c r="B138" s="22"/>
      <c r="C138" s="26">
        <f>ROUND(9.35,5)</f>
        <v>9.35</v>
      </c>
      <c r="D138" s="26">
        <f>F138</f>
        <v>9.55416</v>
      </c>
      <c r="E138" s="26">
        <f>F138</f>
        <v>9.55416</v>
      </c>
      <c r="F138" s="26">
        <f>ROUND(9.55416,5)</f>
        <v>9.55416</v>
      </c>
      <c r="G138" s="24"/>
      <c r="H138" s="36"/>
    </row>
    <row r="139" spans="1:8" ht="12.75" customHeight="1">
      <c r="A139" s="22">
        <v>42859</v>
      </c>
      <c r="B139" s="22"/>
      <c r="C139" s="26">
        <f>ROUND(9.35,5)</f>
        <v>9.35</v>
      </c>
      <c r="D139" s="26">
        <f>F139</f>
        <v>9.61078</v>
      </c>
      <c r="E139" s="26">
        <f>F139</f>
        <v>9.61078</v>
      </c>
      <c r="F139" s="26">
        <f>ROUND(9.61078,5)</f>
        <v>9.61078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ROUND(1.75,5)</f>
        <v>1.75</v>
      </c>
      <c r="D141" s="26">
        <f>F141</f>
        <v>294.83484</v>
      </c>
      <c r="E141" s="26">
        <f>F141</f>
        <v>294.83484</v>
      </c>
      <c r="F141" s="26">
        <f>ROUND(294.83484,5)</f>
        <v>294.83484</v>
      </c>
      <c r="G141" s="24"/>
      <c r="H141" s="36"/>
    </row>
    <row r="142" spans="1:8" ht="12.75" customHeight="1">
      <c r="A142" s="22">
        <v>42586</v>
      </c>
      <c r="B142" s="22"/>
      <c r="C142" s="26">
        <f>ROUND(1.75,5)</f>
        <v>1.75</v>
      </c>
      <c r="D142" s="26">
        <f>F142</f>
        <v>294.00112</v>
      </c>
      <c r="E142" s="26">
        <f>F142</f>
        <v>294.00112</v>
      </c>
      <c r="F142" s="26">
        <f>ROUND(294.00112,5)</f>
        <v>294.00112</v>
      </c>
      <c r="G142" s="24"/>
      <c r="H142" s="36"/>
    </row>
    <row r="143" spans="1:8" ht="12.75" customHeight="1">
      <c r="A143" s="22">
        <v>42677</v>
      </c>
      <c r="B143" s="22"/>
      <c r="C143" s="26">
        <f>ROUND(1.75,5)</f>
        <v>1.75</v>
      </c>
      <c r="D143" s="26">
        <f>F143</f>
        <v>299.64993</v>
      </c>
      <c r="E143" s="26">
        <f>F143</f>
        <v>299.64993</v>
      </c>
      <c r="F143" s="26">
        <f>ROUND(299.64993,5)</f>
        <v>299.64993</v>
      </c>
      <c r="G143" s="24"/>
      <c r="H143" s="36"/>
    </row>
    <row r="144" spans="1:8" ht="12.75" customHeight="1">
      <c r="A144" s="22">
        <v>42768</v>
      </c>
      <c r="B144" s="22"/>
      <c r="C144" s="26">
        <f>ROUND(1.75,5)</f>
        <v>1.75</v>
      </c>
      <c r="D144" s="26">
        <f>F144</f>
        <v>299.0793</v>
      </c>
      <c r="E144" s="26">
        <f>F144</f>
        <v>299.0793</v>
      </c>
      <c r="F144" s="26">
        <f>ROUND(299.0793,5)</f>
        <v>299.0793</v>
      </c>
      <c r="G144" s="24"/>
      <c r="H144" s="36"/>
    </row>
    <row r="145" spans="1:8" ht="12.75" customHeight="1">
      <c r="A145" s="22">
        <v>42859</v>
      </c>
      <c r="B145" s="22"/>
      <c r="C145" s="26">
        <f>ROUND(1.75,5)</f>
        <v>1.75</v>
      </c>
      <c r="D145" s="26">
        <f>F145</f>
        <v>305.14731</v>
      </c>
      <c r="E145" s="26">
        <f>F145</f>
        <v>305.14731</v>
      </c>
      <c r="F145" s="26">
        <f>ROUND(305.14731,5)</f>
        <v>305.14731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ROUND(1.89,5)</f>
        <v>1.89</v>
      </c>
      <c r="D147" s="26">
        <f>F147</f>
        <v>241.61451</v>
      </c>
      <c r="E147" s="26">
        <f>F147</f>
        <v>241.61451</v>
      </c>
      <c r="F147" s="26">
        <f>ROUND(241.61451,5)</f>
        <v>241.61451</v>
      </c>
      <c r="G147" s="24"/>
      <c r="H147" s="36"/>
    </row>
    <row r="148" spans="1:8" ht="12.75" customHeight="1">
      <c r="A148" s="22">
        <v>42586</v>
      </c>
      <c r="B148" s="22"/>
      <c r="C148" s="26">
        <f>ROUND(1.89,5)</f>
        <v>1.89</v>
      </c>
      <c r="D148" s="26">
        <f>F148</f>
        <v>242.80439</v>
      </c>
      <c r="E148" s="26">
        <f>F148</f>
        <v>242.80439</v>
      </c>
      <c r="F148" s="26">
        <f>ROUND(242.80439,5)</f>
        <v>242.80439</v>
      </c>
      <c r="G148" s="24"/>
      <c r="H148" s="36"/>
    </row>
    <row r="149" spans="1:8" ht="12.75" customHeight="1">
      <c r="A149" s="22">
        <v>42677</v>
      </c>
      <c r="B149" s="22"/>
      <c r="C149" s="26">
        <f>ROUND(1.89,5)</f>
        <v>1.89</v>
      </c>
      <c r="D149" s="26">
        <f>F149</f>
        <v>247.46944</v>
      </c>
      <c r="E149" s="26">
        <f>F149</f>
        <v>247.46944</v>
      </c>
      <c r="F149" s="26">
        <f>ROUND(247.46944,5)</f>
        <v>247.46944</v>
      </c>
      <c r="G149" s="24"/>
      <c r="H149" s="36"/>
    </row>
    <row r="150" spans="1:8" ht="12.75" customHeight="1">
      <c r="A150" s="22">
        <v>42768</v>
      </c>
      <c r="B150" s="22"/>
      <c r="C150" s="26">
        <f>ROUND(1.89,5)</f>
        <v>1.89</v>
      </c>
      <c r="D150" s="26">
        <f>F150</f>
        <v>248.99729</v>
      </c>
      <c r="E150" s="26">
        <f>F150</f>
        <v>248.99729</v>
      </c>
      <c r="F150" s="26">
        <f>ROUND(248.99729,5)</f>
        <v>248.99729</v>
      </c>
      <c r="G150" s="24"/>
      <c r="H150" s="36"/>
    </row>
    <row r="151" spans="1:8" ht="12.75" customHeight="1">
      <c r="A151" s="22">
        <v>42859</v>
      </c>
      <c r="B151" s="22"/>
      <c r="C151" s="26">
        <f>ROUND(1.89,5)</f>
        <v>1.89</v>
      </c>
      <c r="D151" s="26">
        <f>F151</f>
        <v>254.04941</v>
      </c>
      <c r="E151" s="26">
        <f>F151</f>
        <v>254.04941</v>
      </c>
      <c r="F151" s="26">
        <f>ROUND(254.04941,5)</f>
        <v>254.04941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ROUND(8.245,5)</f>
        <v>8.245</v>
      </c>
      <c r="D153" s="26">
        <f>F153</f>
        <v>8.30635</v>
      </c>
      <c r="E153" s="26">
        <f>F153</f>
        <v>8.30635</v>
      </c>
      <c r="F153" s="26">
        <f>ROUND(8.30635,5)</f>
        <v>8.30635</v>
      </c>
      <c r="G153" s="24"/>
      <c r="H153" s="36"/>
    </row>
    <row r="154" spans="1:8" ht="12.75" customHeight="1">
      <c r="A154" s="22">
        <v>42586</v>
      </c>
      <c r="B154" s="22"/>
      <c r="C154" s="26">
        <f>ROUND(8.245,5)</f>
        <v>8.245</v>
      </c>
      <c r="D154" s="26">
        <f>F154</f>
        <v>8.44677</v>
      </c>
      <c r="E154" s="26">
        <f>F154</f>
        <v>8.44677</v>
      </c>
      <c r="F154" s="26">
        <f>ROUND(8.44677,5)</f>
        <v>8.44677</v>
      </c>
      <c r="G154" s="24"/>
      <c r="H154" s="36"/>
    </row>
    <row r="155" spans="1:8" ht="12.75" customHeight="1">
      <c r="A155" s="22">
        <v>42677</v>
      </c>
      <c r="B155" s="22"/>
      <c r="C155" s="26">
        <f>ROUND(8.245,5)</f>
        <v>8.245</v>
      </c>
      <c r="D155" s="26">
        <f>F155</f>
        <v>8.63505</v>
      </c>
      <c r="E155" s="26">
        <f>F155</f>
        <v>8.63505</v>
      </c>
      <c r="F155" s="26">
        <f>ROUND(8.63505,5)</f>
        <v>8.63505</v>
      </c>
      <c r="G155" s="24"/>
      <c r="H155" s="36"/>
    </row>
    <row r="156" spans="1:8" ht="12.75" customHeight="1">
      <c r="A156" s="22">
        <v>42768</v>
      </c>
      <c r="B156" s="22"/>
      <c r="C156" s="26">
        <f>ROUND(8.245,5)</f>
        <v>8.245</v>
      </c>
      <c r="D156" s="26">
        <f>F156</f>
        <v>8.77672</v>
      </c>
      <c r="E156" s="26">
        <f>F156</f>
        <v>8.77672</v>
      </c>
      <c r="F156" s="26">
        <f>ROUND(8.77672,5)</f>
        <v>8.77672</v>
      </c>
      <c r="G156" s="24"/>
      <c r="H156" s="36"/>
    </row>
    <row r="157" spans="1:8" ht="12.75" customHeight="1">
      <c r="A157" s="22">
        <v>42859</v>
      </c>
      <c r="B157" s="22"/>
      <c r="C157" s="26">
        <f>ROUND(8.245,5)</f>
        <v>8.245</v>
      </c>
      <c r="D157" s="26">
        <f>F157</f>
        <v>9.05627</v>
      </c>
      <c r="E157" s="26">
        <f>F157</f>
        <v>9.05627</v>
      </c>
      <c r="F157" s="26">
        <f>ROUND(9.05627,5)</f>
        <v>9.05627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ROUND(8.625,5)</f>
        <v>8.625</v>
      </c>
      <c r="D159" s="26">
        <f>F159</f>
        <v>8.67831</v>
      </c>
      <c r="E159" s="26">
        <f>F159</f>
        <v>8.67831</v>
      </c>
      <c r="F159" s="26">
        <f>ROUND(8.67831,5)</f>
        <v>8.67831</v>
      </c>
      <c r="G159" s="24"/>
      <c r="H159" s="36"/>
    </row>
    <row r="160" spans="1:8" ht="12.75" customHeight="1">
      <c r="A160" s="22">
        <v>42586</v>
      </c>
      <c r="B160" s="22"/>
      <c r="C160" s="26">
        <f>ROUND(8.625,5)</f>
        <v>8.625</v>
      </c>
      <c r="D160" s="26">
        <f>F160</f>
        <v>8.79595</v>
      </c>
      <c r="E160" s="26">
        <f>F160</f>
        <v>8.79595</v>
      </c>
      <c r="F160" s="26">
        <f>ROUND(8.79595,5)</f>
        <v>8.79595</v>
      </c>
      <c r="G160" s="24"/>
      <c r="H160" s="36"/>
    </row>
    <row r="161" spans="1:8" ht="12.75" customHeight="1">
      <c r="A161" s="22">
        <v>42677</v>
      </c>
      <c r="B161" s="22"/>
      <c r="C161" s="26">
        <f>ROUND(8.625,5)</f>
        <v>8.625</v>
      </c>
      <c r="D161" s="26">
        <f>F161</f>
        <v>8.91551</v>
      </c>
      <c r="E161" s="26">
        <f>F161</f>
        <v>8.91551</v>
      </c>
      <c r="F161" s="26">
        <f>ROUND(8.91551,5)</f>
        <v>8.91551</v>
      </c>
      <c r="G161" s="24"/>
      <c r="H161" s="36"/>
    </row>
    <row r="162" spans="1:8" ht="12.75" customHeight="1">
      <c r="A162" s="22">
        <v>42768</v>
      </c>
      <c r="B162" s="22"/>
      <c r="C162" s="26">
        <f>ROUND(8.625,5)</f>
        <v>8.625</v>
      </c>
      <c r="D162" s="26">
        <f>F162</f>
        <v>8.99336</v>
      </c>
      <c r="E162" s="26">
        <f>F162</f>
        <v>8.99336</v>
      </c>
      <c r="F162" s="26">
        <f>ROUND(8.99336,5)</f>
        <v>8.99336</v>
      </c>
      <c r="G162" s="24"/>
      <c r="H162" s="36"/>
    </row>
    <row r="163" spans="1:8" ht="12.75" customHeight="1">
      <c r="A163" s="22">
        <v>42859</v>
      </c>
      <c r="B163" s="22"/>
      <c r="C163" s="26">
        <f>ROUND(8.625,5)</f>
        <v>8.625</v>
      </c>
      <c r="D163" s="26">
        <f>F163</f>
        <v>9.13092</v>
      </c>
      <c r="E163" s="26">
        <f>F163</f>
        <v>9.13092</v>
      </c>
      <c r="F163" s="26">
        <f>ROUND(9.13092,5)</f>
        <v>9.13092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ROUND(8.81,5)</f>
        <v>8.81</v>
      </c>
      <c r="D165" s="26">
        <f>F165</f>
        <v>8.85666</v>
      </c>
      <c r="E165" s="26">
        <f>F165</f>
        <v>8.85666</v>
      </c>
      <c r="F165" s="26">
        <f>ROUND(8.85666,5)</f>
        <v>8.85666</v>
      </c>
      <c r="G165" s="24"/>
      <c r="H165" s="36"/>
    </row>
    <row r="166" spans="1:8" ht="12.75" customHeight="1">
      <c r="A166" s="22">
        <v>42586</v>
      </c>
      <c r="B166" s="22"/>
      <c r="C166" s="26">
        <f>ROUND(8.81,5)</f>
        <v>8.81</v>
      </c>
      <c r="D166" s="26">
        <f>F166</f>
        <v>8.95769</v>
      </c>
      <c r="E166" s="26">
        <f>F166</f>
        <v>8.95769</v>
      </c>
      <c r="F166" s="26">
        <f>ROUND(8.95769,5)</f>
        <v>8.95769</v>
      </c>
      <c r="G166" s="24"/>
      <c r="H166" s="36"/>
    </row>
    <row r="167" spans="1:8" ht="12.75" customHeight="1">
      <c r="A167" s="22">
        <v>42677</v>
      </c>
      <c r="B167" s="22"/>
      <c r="C167" s="26">
        <f>ROUND(8.81,5)</f>
        <v>8.81</v>
      </c>
      <c r="D167" s="26">
        <f>F167</f>
        <v>9.04912</v>
      </c>
      <c r="E167" s="26">
        <f>F167</f>
        <v>9.04912</v>
      </c>
      <c r="F167" s="26">
        <f>ROUND(9.04912,5)</f>
        <v>9.04912</v>
      </c>
      <c r="G167" s="24"/>
      <c r="H167" s="36"/>
    </row>
    <row r="168" spans="1:8" ht="12.75" customHeight="1">
      <c r="A168" s="22">
        <v>42768</v>
      </c>
      <c r="B168" s="22"/>
      <c r="C168" s="26">
        <f>ROUND(8.81,5)</f>
        <v>8.81</v>
      </c>
      <c r="D168" s="26">
        <f>F168</f>
        <v>9.10988</v>
      </c>
      <c r="E168" s="26">
        <f>F168</f>
        <v>9.10988</v>
      </c>
      <c r="F168" s="26">
        <f>ROUND(9.10988,5)</f>
        <v>9.10988</v>
      </c>
      <c r="G168" s="24"/>
      <c r="H168" s="36"/>
    </row>
    <row r="169" spans="1:8" ht="12.75" customHeight="1">
      <c r="A169" s="22">
        <v>42859</v>
      </c>
      <c r="B169" s="22"/>
      <c r="C169" s="26">
        <f>ROUND(8.81,5)</f>
        <v>8.81</v>
      </c>
      <c r="D169" s="26">
        <f>F169</f>
        <v>9.21251</v>
      </c>
      <c r="E169" s="26">
        <f>F169</f>
        <v>9.21251</v>
      </c>
      <c r="F169" s="26">
        <f>ROUND(9.21251,5)</f>
        <v>9.21251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ROUND(8.935,5)</f>
        <v>8.935</v>
      </c>
      <c r="D171" s="26">
        <f>F171</f>
        <v>8.97278</v>
      </c>
      <c r="E171" s="26">
        <f>F171</f>
        <v>8.97278</v>
      </c>
      <c r="F171" s="26">
        <f>ROUND(8.97278,5)</f>
        <v>8.97278</v>
      </c>
      <c r="G171" s="24"/>
      <c r="H171" s="36"/>
    </row>
    <row r="172" spans="1:8" ht="12.75" customHeight="1">
      <c r="A172" s="22">
        <v>42586</v>
      </c>
      <c r="B172" s="22"/>
      <c r="C172" s="26">
        <f>ROUND(8.935,5)</f>
        <v>8.935</v>
      </c>
      <c r="D172" s="26">
        <f>F172</f>
        <v>9.05576</v>
      </c>
      <c r="E172" s="26">
        <f>F172</f>
        <v>9.05576</v>
      </c>
      <c r="F172" s="26">
        <f>ROUND(9.05576,5)</f>
        <v>9.05576</v>
      </c>
      <c r="G172" s="24"/>
      <c r="H172" s="36"/>
    </row>
    <row r="173" spans="1:8" ht="12.75" customHeight="1">
      <c r="A173" s="22">
        <v>42677</v>
      </c>
      <c r="B173" s="22"/>
      <c r="C173" s="26">
        <f>ROUND(8.935,5)</f>
        <v>8.935</v>
      </c>
      <c r="D173" s="26">
        <f>F173</f>
        <v>9.13612</v>
      </c>
      <c r="E173" s="26">
        <f>F173</f>
        <v>9.13612</v>
      </c>
      <c r="F173" s="26">
        <f>ROUND(9.13612,5)</f>
        <v>9.13612</v>
      </c>
      <c r="G173" s="24"/>
      <c r="H173" s="36"/>
    </row>
    <row r="174" spans="1:8" ht="12.75" customHeight="1">
      <c r="A174" s="22">
        <v>42768</v>
      </c>
      <c r="B174" s="22"/>
      <c r="C174" s="26">
        <f>ROUND(8.935,5)</f>
        <v>8.935</v>
      </c>
      <c r="D174" s="26">
        <f>F174</f>
        <v>9.19094</v>
      </c>
      <c r="E174" s="26">
        <f>F174</f>
        <v>9.19094</v>
      </c>
      <c r="F174" s="26">
        <f>ROUND(9.19094,5)</f>
        <v>9.19094</v>
      </c>
      <c r="G174" s="24"/>
      <c r="H174" s="36"/>
    </row>
    <row r="175" spans="1:8" ht="12.75" customHeight="1">
      <c r="A175" s="22">
        <v>42859</v>
      </c>
      <c r="B175" s="22"/>
      <c r="C175" s="26">
        <f>ROUND(8.935,5)</f>
        <v>8.935</v>
      </c>
      <c r="D175" s="26">
        <f>F175</f>
        <v>9.26546</v>
      </c>
      <c r="E175" s="26">
        <f>F175</f>
        <v>9.26546</v>
      </c>
      <c r="F175" s="26">
        <f>ROUND(9.26546,5)</f>
        <v>9.26546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ROUND(9.915,5)</f>
        <v>9.915</v>
      </c>
      <c r="D177" s="26">
        <f>F177</f>
        <v>9.94188</v>
      </c>
      <c r="E177" s="26">
        <f>F177</f>
        <v>9.94188</v>
      </c>
      <c r="F177" s="26">
        <f>ROUND(9.94188,5)</f>
        <v>9.94188</v>
      </c>
      <c r="G177" s="24"/>
      <c r="H177" s="36"/>
    </row>
    <row r="178" spans="1:8" ht="12.75" customHeight="1">
      <c r="A178" s="22">
        <v>42586</v>
      </c>
      <c r="B178" s="22"/>
      <c r="C178" s="26">
        <f>ROUND(9.915,5)</f>
        <v>9.915</v>
      </c>
      <c r="D178" s="26">
        <f>F178</f>
        <v>10.00188</v>
      </c>
      <c r="E178" s="26">
        <f>F178</f>
        <v>10.00188</v>
      </c>
      <c r="F178" s="26">
        <f>ROUND(10.00188,5)</f>
        <v>10.00188</v>
      </c>
      <c r="G178" s="24"/>
      <c r="H178" s="36"/>
    </row>
    <row r="179" spans="1:8" ht="12.75" customHeight="1">
      <c r="A179" s="22">
        <v>42677</v>
      </c>
      <c r="B179" s="22"/>
      <c r="C179" s="26">
        <f>ROUND(9.915,5)</f>
        <v>9.915</v>
      </c>
      <c r="D179" s="26">
        <f>F179</f>
        <v>10.05865</v>
      </c>
      <c r="E179" s="26">
        <f>F179</f>
        <v>10.05865</v>
      </c>
      <c r="F179" s="26">
        <f>ROUND(10.05865,5)</f>
        <v>10.05865</v>
      </c>
      <c r="G179" s="24"/>
      <c r="H179" s="36"/>
    </row>
    <row r="180" spans="1:8" ht="12.75" customHeight="1">
      <c r="A180" s="22">
        <v>42768</v>
      </c>
      <c r="B180" s="22"/>
      <c r="C180" s="26">
        <f>ROUND(9.915,5)</f>
        <v>9.915</v>
      </c>
      <c r="D180" s="26">
        <f>F180</f>
        <v>10.10404</v>
      </c>
      <c r="E180" s="26">
        <f>F180</f>
        <v>10.10404</v>
      </c>
      <c r="F180" s="26">
        <f>ROUND(10.10404,5)</f>
        <v>10.10404</v>
      </c>
      <c r="G180" s="24"/>
      <c r="H180" s="36"/>
    </row>
    <row r="181" spans="1:8" ht="12.75" customHeight="1">
      <c r="A181" s="22">
        <v>42859</v>
      </c>
      <c r="B181" s="22"/>
      <c r="C181" s="26">
        <f>ROUND(9.915,5)</f>
        <v>9.915</v>
      </c>
      <c r="D181" s="26">
        <f>F181</f>
        <v>10.15564</v>
      </c>
      <c r="E181" s="26">
        <f>F181</f>
        <v>10.15564</v>
      </c>
      <c r="F181" s="26">
        <f>ROUND(10.15564,5)</f>
        <v>10.15564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ROUND(1.81,5)</f>
        <v>1.81</v>
      </c>
      <c r="D183" s="26">
        <f>F183</f>
        <v>181.2559</v>
      </c>
      <c r="E183" s="26">
        <f>F183</f>
        <v>181.2559</v>
      </c>
      <c r="F183" s="26">
        <f>ROUND(181.2559,5)</f>
        <v>181.2559</v>
      </c>
      <c r="G183" s="24"/>
      <c r="H183" s="36"/>
    </row>
    <row r="184" spans="1:8" ht="12.75" customHeight="1">
      <c r="A184" s="22">
        <v>42586</v>
      </c>
      <c r="B184" s="22"/>
      <c r="C184" s="26">
        <f>ROUND(1.81,5)</f>
        <v>1.81</v>
      </c>
      <c r="D184" s="26">
        <f>F184</f>
        <v>184.73744</v>
      </c>
      <c r="E184" s="26">
        <f>F184</f>
        <v>184.73744</v>
      </c>
      <c r="F184" s="26">
        <f>ROUND(184.73744,5)</f>
        <v>184.73744</v>
      </c>
      <c r="G184" s="24"/>
      <c r="H184" s="36"/>
    </row>
    <row r="185" spans="1:8" ht="12.75" customHeight="1">
      <c r="A185" s="22">
        <v>42677</v>
      </c>
      <c r="B185" s="22"/>
      <c r="C185" s="26">
        <f>ROUND(1.81,5)</f>
        <v>1.81</v>
      </c>
      <c r="D185" s="26">
        <f>F185</f>
        <v>185.98852</v>
      </c>
      <c r="E185" s="26">
        <f>F185</f>
        <v>185.98852</v>
      </c>
      <c r="F185" s="26">
        <f>ROUND(185.98852,5)</f>
        <v>185.98852</v>
      </c>
      <c r="G185" s="24"/>
      <c r="H185" s="36"/>
    </row>
    <row r="186" spans="1:8" ht="12.75" customHeight="1">
      <c r="A186" s="22">
        <v>42768</v>
      </c>
      <c r="B186" s="22"/>
      <c r="C186" s="26">
        <f>ROUND(1.81,5)</f>
        <v>1.81</v>
      </c>
      <c r="D186" s="26">
        <f>F186</f>
        <v>189.84582</v>
      </c>
      <c r="E186" s="26">
        <f>F186</f>
        <v>189.84582</v>
      </c>
      <c r="F186" s="26">
        <f>ROUND(189.84582,5)</f>
        <v>189.84582</v>
      </c>
      <c r="G186" s="24"/>
      <c r="H186" s="36"/>
    </row>
    <row r="187" spans="1:8" ht="12.75" customHeight="1">
      <c r="A187" s="22">
        <v>42859</v>
      </c>
      <c r="B187" s="22"/>
      <c r="C187" s="26">
        <f>ROUND(1.81,5)</f>
        <v>1.81</v>
      </c>
      <c r="D187" s="26">
        <f>F187</f>
        <v>193.69793</v>
      </c>
      <c r="E187" s="26">
        <f>F187</f>
        <v>193.69793</v>
      </c>
      <c r="F187" s="26">
        <f>ROUND(193.69793,5)</f>
        <v>193.69793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ROUND(0.7,5)</f>
        <v>0.7</v>
      </c>
      <c r="D189" s="26">
        <f>F189</f>
        <v>137.63015</v>
      </c>
      <c r="E189" s="26">
        <f>F189</f>
        <v>137.63015</v>
      </c>
      <c r="F189" s="26">
        <f>ROUND(137.63015,5)</f>
        <v>137.63015</v>
      </c>
      <c r="G189" s="24"/>
      <c r="H189" s="36"/>
    </row>
    <row r="190" spans="1:8" ht="12.75" customHeight="1">
      <c r="A190" s="22">
        <v>42586</v>
      </c>
      <c r="B190" s="22"/>
      <c r="C190" s="26">
        <f>ROUND(0.7,5)</f>
        <v>0.7</v>
      </c>
      <c r="D190" s="26">
        <f>F190</f>
        <v>138.51403</v>
      </c>
      <c r="E190" s="26">
        <f>F190</f>
        <v>138.51403</v>
      </c>
      <c r="F190" s="26">
        <f>ROUND(138.51403,5)</f>
        <v>138.51403</v>
      </c>
      <c r="G190" s="24"/>
      <c r="H190" s="36"/>
    </row>
    <row r="191" spans="1:8" ht="12.75" customHeight="1">
      <c r="A191" s="22">
        <v>42677</v>
      </c>
      <c r="B191" s="22"/>
      <c r="C191" s="26">
        <f>ROUND(0.7,5)</f>
        <v>0.7</v>
      </c>
      <c r="D191" s="26">
        <f>F191</f>
        <v>141.17539</v>
      </c>
      <c r="E191" s="26">
        <f>F191</f>
        <v>141.17539</v>
      </c>
      <c r="F191" s="26">
        <f>ROUND(141.17539,5)</f>
        <v>141.17539</v>
      </c>
      <c r="G191" s="24"/>
      <c r="H191" s="36"/>
    </row>
    <row r="192" spans="1:8" ht="12.75" customHeight="1">
      <c r="A192" s="22">
        <v>42768</v>
      </c>
      <c r="B192" s="22"/>
      <c r="C192" s="26">
        <f>ROUND(0.7,5)</f>
        <v>0.7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ROUND(0.7,5)</f>
        <v>0.7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ROUND(1.72,5)</f>
        <v>1.72</v>
      </c>
      <c r="D195" s="26">
        <f>F195</f>
        <v>143.04859</v>
      </c>
      <c r="E195" s="26">
        <f>F195</f>
        <v>143.04859</v>
      </c>
      <c r="F195" s="26">
        <f>ROUND(143.04859,5)</f>
        <v>143.04859</v>
      </c>
      <c r="G195" s="24"/>
      <c r="H195" s="36"/>
    </row>
    <row r="196" spans="1:8" ht="12.75" customHeight="1">
      <c r="A196" s="22">
        <v>42586</v>
      </c>
      <c r="B196" s="22"/>
      <c r="C196" s="26">
        <f>ROUND(1.72,5)</f>
        <v>1.72</v>
      </c>
      <c r="D196" s="26">
        <f>F196</f>
        <v>143.86474</v>
      </c>
      <c r="E196" s="26">
        <f>F196</f>
        <v>143.86474</v>
      </c>
      <c r="F196" s="26">
        <f>ROUND(143.86474,5)</f>
        <v>143.86474</v>
      </c>
      <c r="G196" s="24"/>
      <c r="H196" s="36"/>
    </row>
    <row r="197" spans="1:8" ht="12.75" customHeight="1">
      <c r="A197" s="22">
        <v>42677</v>
      </c>
      <c r="B197" s="22"/>
      <c r="C197" s="26">
        <f>ROUND(1.72,5)</f>
        <v>1.72</v>
      </c>
      <c r="D197" s="26">
        <f>F197</f>
        <v>146.62899</v>
      </c>
      <c r="E197" s="26">
        <f>F197</f>
        <v>146.62899</v>
      </c>
      <c r="F197" s="26">
        <f>ROUND(146.62899,5)</f>
        <v>146.62899</v>
      </c>
      <c r="G197" s="24"/>
      <c r="H197" s="36"/>
    </row>
    <row r="198" spans="1:8" ht="12.75" customHeight="1">
      <c r="A198" s="22">
        <v>42768</v>
      </c>
      <c r="B198" s="22"/>
      <c r="C198" s="26">
        <f>ROUND(1.72,5)</f>
        <v>1.72</v>
      </c>
      <c r="D198" s="26">
        <f>F198</f>
        <v>149.60608</v>
      </c>
      <c r="E198" s="26">
        <f>F198</f>
        <v>149.60608</v>
      </c>
      <c r="F198" s="26">
        <f>ROUND(149.60608,5)</f>
        <v>149.60608</v>
      </c>
      <c r="G198" s="24"/>
      <c r="H198" s="36"/>
    </row>
    <row r="199" spans="1:8" ht="12.75" customHeight="1">
      <c r="A199" s="22">
        <v>42859</v>
      </c>
      <c r="B199" s="22"/>
      <c r="C199" s="26">
        <f>ROUND(1.72,5)</f>
        <v>1.72</v>
      </c>
      <c r="D199" s="26">
        <f>F199</f>
        <v>152.64172</v>
      </c>
      <c r="E199" s="26">
        <f>F199</f>
        <v>152.64172</v>
      </c>
      <c r="F199" s="26">
        <f>ROUND(152.64172,5)</f>
        <v>152.64172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ROUND(9.775,5)</f>
        <v>9.775</v>
      </c>
      <c r="D201" s="26">
        <f>F201</f>
        <v>9.80265</v>
      </c>
      <c r="E201" s="26">
        <f>F201</f>
        <v>9.80265</v>
      </c>
      <c r="F201" s="26">
        <f>ROUND(9.80265,5)</f>
        <v>9.80265</v>
      </c>
      <c r="G201" s="24"/>
      <c r="H201" s="36"/>
    </row>
    <row r="202" spans="1:8" ht="12.75" customHeight="1">
      <c r="A202" s="22">
        <v>42586</v>
      </c>
      <c r="B202" s="22"/>
      <c r="C202" s="26">
        <f>ROUND(9.775,5)</f>
        <v>9.775</v>
      </c>
      <c r="D202" s="26">
        <f>F202</f>
        <v>9.86397</v>
      </c>
      <c r="E202" s="26">
        <f>F202</f>
        <v>9.86397</v>
      </c>
      <c r="F202" s="26">
        <f>ROUND(9.86397,5)</f>
        <v>9.86397</v>
      </c>
      <c r="G202" s="24"/>
      <c r="H202" s="36"/>
    </row>
    <row r="203" spans="1:8" ht="12.75" customHeight="1">
      <c r="A203" s="22">
        <v>42677</v>
      </c>
      <c r="B203" s="22"/>
      <c r="C203" s="26">
        <f>ROUND(9.775,5)</f>
        <v>9.775</v>
      </c>
      <c r="D203" s="26">
        <f>F203</f>
        <v>9.92526</v>
      </c>
      <c r="E203" s="26">
        <f>F203</f>
        <v>9.92526</v>
      </c>
      <c r="F203" s="26">
        <f>ROUND(9.92526,5)</f>
        <v>9.92526</v>
      </c>
      <c r="G203" s="24"/>
      <c r="H203" s="36"/>
    </row>
    <row r="204" spans="1:8" ht="12.75" customHeight="1">
      <c r="A204" s="22">
        <v>42768</v>
      </c>
      <c r="B204" s="22"/>
      <c r="C204" s="26">
        <f>ROUND(9.775,5)</f>
        <v>9.775</v>
      </c>
      <c r="D204" s="26">
        <f>F204</f>
        <v>9.9754</v>
      </c>
      <c r="E204" s="26">
        <f>F204</f>
        <v>9.9754</v>
      </c>
      <c r="F204" s="26">
        <f>ROUND(9.9754,5)</f>
        <v>9.9754</v>
      </c>
      <c r="G204" s="24"/>
      <c r="H204" s="36"/>
    </row>
    <row r="205" spans="1:8" ht="12.75" customHeight="1">
      <c r="A205" s="22">
        <v>42859</v>
      </c>
      <c r="B205" s="22"/>
      <c r="C205" s="26">
        <f>ROUND(9.775,5)</f>
        <v>9.775</v>
      </c>
      <c r="D205" s="26">
        <f>F205</f>
        <v>10.02893</v>
      </c>
      <c r="E205" s="26">
        <f>F205</f>
        <v>10.02893</v>
      </c>
      <c r="F205" s="26">
        <f>ROUND(10.02893,5)</f>
        <v>10.02893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ROUND(10.02,5)</f>
        <v>10.02</v>
      </c>
      <c r="D207" s="26">
        <f>F207</f>
        <v>10.04612</v>
      </c>
      <c r="E207" s="26">
        <f>F207</f>
        <v>10.04612</v>
      </c>
      <c r="F207" s="26">
        <f>ROUND(10.04612,5)</f>
        <v>10.04612</v>
      </c>
      <c r="G207" s="24"/>
      <c r="H207" s="36"/>
    </row>
    <row r="208" spans="1:8" ht="12.75" customHeight="1">
      <c r="A208" s="22">
        <v>42586</v>
      </c>
      <c r="B208" s="22"/>
      <c r="C208" s="26">
        <f>ROUND(10.02,5)</f>
        <v>10.02</v>
      </c>
      <c r="D208" s="26">
        <f>F208</f>
        <v>10.10437</v>
      </c>
      <c r="E208" s="26">
        <f>F208</f>
        <v>10.10437</v>
      </c>
      <c r="F208" s="26">
        <f>ROUND(10.10437,5)</f>
        <v>10.10437</v>
      </c>
      <c r="G208" s="24"/>
      <c r="H208" s="36"/>
    </row>
    <row r="209" spans="1:8" ht="12.75" customHeight="1">
      <c r="A209" s="22">
        <v>42677</v>
      </c>
      <c r="B209" s="22"/>
      <c r="C209" s="26">
        <f>ROUND(10.02,5)</f>
        <v>10.02</v>
      </c>
      <c r="D209" s="26">
        <f>F209</f>
        <v>10.16217</v>
      </c>
      <c r="E209" s="26">
        <f>F209</f>
        <v>10.16217</v>
      </c>
      <c r="F209" s="26">
        <f>ROUND(10.16217,5)</f>
        <v>10.16217</v>
      </c>
      <c r="G209" s="24"/>
      <c r="H209" s="36"/>
    </row>
    <row r="210" spans="1:8" ht="12.75" customHeight="1">
      <c r="A210" s="22">
        <v>42768</v>
      </c>
      <c r="B210" s="22"/>
      <c r="C210" s="26">
        <f>ROUND(10.02,5)</f>
        <v>10.02</v>
      </c>
      <c r="D210" s="26">
        <f>F210</f>
        <v>10.21048</v>
      </c>
      <c r="E210" s="26">
        <f>F210</f>
        <v>10.21048</v>
      </c>
      <c r="F210" s="26">
        <f>ROUND(10.21048,5)</f>
        <v>10.21048</v>
      </c>
      <c r="G210" s="24"/>
      <c r="H210" s="36"/>
    </row>
    <row r="211" spans="1:8" ht="12.75" customHeight="1">
      <c r="A211" s="22">
        <v>42859</v>
      </c>
      <c r="B211" s="22"/>
      <c r="C211" s="26">
        <f>ROUND(10.02,5)</f>
        <v>10.02</v>
      </c>
      <c r="D211" s="26">
        <f>F211</f>
        <v>10.26122</v>
      </c>
      <c r="E211" s="26">
        <f>F211</f>
        <v>10.26122</v>
      </c>
      <c r="F211" s="26">
        <f>ROUND(10.26122,5)</f>
        <v>10.26122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ROUND(10.09,5)</f>
        <v>10.09</v>
      </c>
      <c r="D213" s="26">
        <f>F213</f>
        <v>10.11729</v>
      </c>
      <c r="E213" s="26">
        <f>F213</f>
        <v>10.11729</v>
      </c>
      <c r="F213" s="26">
        <f>ROUND(10.11729,5)</f>
        <v>10.11729</v>
      </c>
      <c r="G213" s="24"/>
      <c r="H213" s="36"/>
    </row>
    <row r="214" spans="1:8" ht="12.75" customHeight="1">
      <c r="A214" s="22">
        <v>42586</v>
      </c>
      <c r="B214" s="22"/>
      <c r="C214" s="26">
        <f>ROUND(10.09,5)</f>
        <v>10.09</v>
      </c>
      <c r="D214" s="26">
        <f>F214</f>
        <v>10.17838</v>
      </c>
      <c r="E214" s="26">
        <f>F214</f>
        <v>10.17838</v>
      </c>
      <c r="F214" s="26">
        <f>ROUND(10.17838,5)</f>
        <v>10.17838</v>
      </c>
      <c r="G214" s="24"/>
      <c r="H214" s="36"/>
    </row>
    <row r="215" spans="1:8" ht="12.75" customHeight="1">
      <c r="A215" s="22">
        <v>42677</v>
      </c>
      <c r="B215" s="22"/>
      <c r="C215" s="26">
        <f>ROUND(10.09,5)</f>
        <v>10.09</v>
      </c>
      <c r="D215" s="26">
        <f>F215</f>
        <v>10.23903</v>
      </c>
      <c r="E215" s="26">
        <f>F215</f>
        <v>10.23903</v>
      </c>
      <c r="F215" s="26">
        <f>ROUND(10.23903,5)</f>
        <v>10.23903</v>
      </c>
      <c r="G215" s="24"/>
      <c r="H215" s="36"/>
    </row>
    <row r="216" spans="1:8" ht="12.75" customHeight="1">
      <c r="A216" s="22">
        <v>42768</v>
      </c>
      <c r="B216" s="22"/>
      <c r="C216" s="26">
        <f>ROUND(10.09,5)</f>
        <v>10.09</v>
      </c>
      <c r="D216" s="26">
        <f>F216</f>
        <v>10.29021</v>
      </c>
      <c r="E216" s="26">
        <f>F216</f>
        <v>10.29021</v>
      </c>
      <c r="F216" s="26">
        <f>ROUND(10.29021,5)</f>
        <v>10.29021</v>
      </c>
      <c r="G216" s="24"/>
      <c r="H216" s="36"/>
    </row>
    <row r="217" spans="1:8" ht="12.75" customHeight="1">
      <c r="A217" s="22">
        <v>42859</v>
      </c>
      <c r="B217" s="22"/>
      <c r="C217" s="26">
        <f>ROUND(10.09,5)</f>
        <v>10.09</v>
      </c>
      <c r="D217" s="26">
        <f>F217</f>
        <v>10.34388</v>
      </c>
      <c r="E217" s="26">
        <f>F217</f>
        <v>10.34388</v>
      </c>
      <c r="F217" s="26">
        <f>ROUND(10.34388,5)</f>
        <v>10.34388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42475</v>
      </c>
      <c r="B219" s="22"/>
      <c r="C219" s="25">
        <f>ROUND(17.2283223958333,4)</f>
        <v>17.2283</v>
      </c>
      <c r="D219" s="25">
        <f>F219</f>
        <v>17.2864</v>
      </c>
      <c r="E219" s="25">
        <f>F219</f>
        <v>17.2864</v>
      </c>
      <c r="F219" s="25">
        <f>ROUND(17.2864,4)</f>
        <v>17.2864</v>
      </c>
      <c r="G219" s="24"/>
      <c r="H219" s="36"/>
    </row>
    <row r="220" spans="1:8" ht="12.75" customHeight="1">
      <c r="A220" s="22">
        <v>42486</v>
      </c>
      <c r="B220" s="22"/>
      <c r="C220" s="25">
        <f>ROUND(17.2283223958333,4)</f>
        <v>17.2283</v>
      </c>
      <c r="D220" s="25">
        <f>F220</f>
        <v>17.3284</v>
      </c>
      <c r="E220" s="25">
        <f>F220</f>
        <v>17.3284</v>
      </c>
      <c r="F220" s="25">
        <f>ROUND(17.3284,4)</f>
        <v>17.3284</v>
      </c>
      <c r="G220" s="24"/>
      <c r="H220" s="36"/>
    </row>
    <row r="221" spans="1:8" ht="12.75" customHeight="1">
      <c r="A221" s="22">
        <v>42488</v>
      </c>
      <c r="B221" s="22"/>
      <c r="C221" s="25">
        <f>ROUND(17.2283223958333,4)</f>
        <v>17.2283</v>
      </c>
      <c r="D221" s="25">
        <f>F221</f>
        <v>17.3377</v>
      </c>
      <c r="E221" s="25">
        <f>F221</f>
        <v>17.3377</v>
      </c>
      <c r="F221" s="25">
        <f>ROUND(17.3377,4)</f>
        <v>17.3377</v>
      </c>
      <c r="G221" s="24"/>
      <c r="H221" s="36"/>
    </row>
    <row r="222" spans="1:8" ht="12.75" customHeight="1">
      <c r="A222" s="22">
        <v>42489</v>
      </c>
      <c r="B222" s="22"/>
      <c r="C222" s="25">
        <f>ROUND(17.2283223958333,4)</f>
        <v>17.2283</v>
      </c>
      <c r="D222" s="25">
        <f>F222</f>
        <v>17.3432</v>
      </c>
      <c r="E222" s="25">
        <f>F222</f>
        <v>17.3432</v>
      </c>
      <c r="F222" s="25">
        <f>ROUND(17.3432,4)</f>
        <v>17.3432</v>
      </c>
      <c r="G222" s="24"/>
      <c r="H222" s="36"/>
    </row>
    <row r="223" spans="1:8" ht="12.75" customHeight="1">
      <c r="A223" s="22">
        <v>42515</v>
      </c>
      <c r="B223" s="22"/>
      <c r="C223" s="25">
        <f>ROUND(17.2283223958333,4)</f>
        <v>17.2283</v>
      </c>
      <c r="D223" s="25">
        <f>F223</f>
        <v>17.4469</v>
      </c>
      <c r="E223" s="25">
        <f>F223</f>
        <v>17.4469</v>
      </c>
      <c r="F223" s="25">
        <f>ROUND(17.4469,4)</f>
        <v>17.4469</v>
      </c>
      <c r="G223" s="24"/>
      <c r="H223" s="36"/>
    </row>
    <row r="224" spans="1:8" ht="12.75" customHeight="1">
      <c r="A224" s="22">
        <v>42517</v>
      </c>
      <c r="B224" s="22"/>
      <c r="C224" s="25">
        <f>ROUND(17.2283223958333,4)</f>
        <v>17.2283</v>
      </c>
      <c r="D224" s="25">
        <f>F224</f>
        <v>17.4549</v>
      </c>
      <c r="E224" s="25">
        <f>F224</f>
        <v>17.4549</v>
      </c>
      <c r="F224" s="25">
        <f>ROUND(17.4549,4)</f>
        <v>17.4549</v>
      </c>
      <c r="G224" s="24"/>
      <c r="H224" s="36"/>
    </row>
    <row r="225" spans="1:8" ht="12.75" customHeight="1">
      <c r="A225" s="22" t="s">
        <v>61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42475</v>
      </c>
      <c r="B226" s="22"/>
      <c r="C226" s="25">
        <f>ROUND(21.9703673611111,4)</f>
        <v>21.9704</v>
      </c>
      <c r="D226" s="25">
        <f>F226</f>
        <v>22.0372</v>
      </c>
      <c r="E226" s="25">
        <f>F226</f>
        <v>22.0372</v>
      </c>
      <c r="F226" s="25">
        <f>ROUND(22.0372,4)</f>
        <v>22.0372</v>
      </c>
      <c r="G226" s="24"/>
      <c r="H226" s="36"/>
    </row>
    <row r="227" spans="1:8" ht="12.75" customHeight="1">
      <c r="A227" s="22">
        <v>42485</v>
      </c>
      <c r="B227" s="22"/>
      <c r="C227" s="25">
        <f>ROUND(21.9703673611111,4)</f>
        <v>21.9704</v>
      </c>
      <c r="D227" s="25">
        <f>F227</f>
        <v>22.0814</v>
      </c>
      <c r="E227" s="25">
        <f>F227</f>
        <v>22.0814</v>
      </c>
      <c r="F227" s="25">
        <f>ROUND(22.0814,4)</f>
        <v>22.0814</v>
      </c>
      <c r="G227" s="24"/>
      <c r="H227" s="36"/>
    </row>
    <row r="228" spans="1:8" ht="12.75" customHeight="1">
      <c r="A228" s="22">
        <v>42488</v>
      </c>
      <c r="B228" s="22"/>
      <c r="C228" s="25">
        <f>ROUND(21.9703673611111,4)</f>
        <v>21.9704</v>
      </c>
      <c r="D228" s="25">
        <f>F228</f>
        <v>22.0949</v>
      </c>
      <c r="E228" s="25">
        <f>F228</f>
        <v>22.0949</v>
      </c>
      <c r="F228" s="25">
        <f>ROUND(22.0949,4)</f>
        <v>22.0949</v>
      </c>
      <c r="G228" s="24"/>
      <c r="H228" s="36"/>
    </row>
    <row r="229" spans="1:8" ht="12.75" customHeight="1">
      <c r="A229" s="22">
        <v>42621</v>
      </c>
      <c r="B229" s="22"/>
      <c r="C229" s="25">
        <f>ROUND(21.9703673611111,4)</f>
        <v>21.9704</v>
      </c>
      <c r="D229" s="25">
        <f>F229</f>
        <v>22.7024</v>
      </c>
      <c r="E229" s="25">
        <f>F229</f>
        <v>22.7024</v>
      </c>
      <c r="F229" s="25">
        <f>ROUND(22.7024,4)</f>
        <v>22.7024</v>
      </c>
      <c r="G229" s="24"/>
      <c r="H229" s="36"/>
    </row>
    <row r="230" spans="1:8" ht="12.75" customHeight="1">
      <c r="A230" s="22">
        <v>42850</v>
      </c>
      <c r="B230" s="22"/>
      <c r="C230" s="25">
        <f>ROUND(21.9703673611111,4)</f>
        <v>21.9704</v>
      </c>
      <c r="D230" s="25">
        <f>F230</f>
        <v>23.7896</v>
      </c>
      <c r="E230" s="25">
        <f>F230</f>
        <v>23.7896</v>
      </c>
      <c r="F230" s="25">
        <f>ROUND(23.7896,4)</f>
        <v>23.7896</v>
      </c>
      <c r="G230" s="24"/>
      <c r="H230" s="36"/>
    </row>
    <row r="231" spans="1:8" ht="12.75" customHeight="1">
      <c r="A231" s="22" t="s">
        <v>62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42458</v>
      </c>
      <c r="B232" s="22"/>
      <c r="C232" s="25">
        <f>ROUND(15.3958333333333,4)</f>
        <v>15.3958</v>
      </c>
      <c r="D232" s="25">
        <f>F232</f>
        <v>15.4579</v>
      </c>
      <c r="E232" s="25">
        <f>F232</f>
        <v>15.4579</v>
      </c>
      <c r="F232" s="25">
        <f>ROUND(15.4579,4)</f>
        <v>15.4579</v>
      </c>
      <c r="G232" s="24"/>
      <c r="H232" s="36"/>
    </row>
    <row r="233" spans="1:8" ht="12.75" customHeight="1">
      <c r="A233" s="22">
        <v>42460</v>
      </c>
      <c r="B233" s="22"/>
      <c r="C233" s="25">
        <f>ROUND(15.3958333333333,4)</f>
        <v>15.3958</v>
      </c>
      <c r="D233" s="25">
        <f>F233</f>
        <v>15.3988</v>
      </c>
      <c r="E233" s="25">
        <f>F233</f>
        <v>15.3988</v>
      </c>
      <c r="F233" s="25">
        <f>ROUND(15.3988,4)</f>
        <v>15.3988</v>
      </c>
      <c r="G233" s="24"/>
      <c r="H233" s="36"/>
    </row>
    <row r="234" spans="1:8" ht="12.75" customHeight="1">
      <c r="A234" s="22">
        <v>42461</v>
      </c>
      <c r="B234" s="22"/>
      <c r="C234" s="25">
        <f>ROUND(15.3958333333333,4)</f>
        <v>15.3958</v>
      </c>
      <c r="D234" s="25">
        <f>F234</f>
        <v>15.3989</v>
      </c>
      <c r="E234" s="25">
        <f>F234</f>
        <v>15.3989</v>
      </c>
      <c r="F234" s="25">
        <f>ROUND(15.3989,4)</f>
        <v>15.3989</v>
      </c>
      <c r="G234" s="24"/>
      <c r="H234" s="36"/>
    </row>
    <row r="235" spans="1:8" ht="12.75" customHeight="1">
      <c r="A235" s="22">
        <v>42464</v>
      </c>
      <c r="B235" s="22"/>
      <c r="C235" s="25">
        <f>ROUND(15.3958333333333,4)</f>
        <v>15.3958</v>
      </c>
      <c r="D235" s="25">
        <f>F235</f>
        <v>15.4081</v>
      </c>
      <c r="E235" s="25">
        <f>F235</f>
        <v>15.4081</v>
      </c>
      <c r="F235" s="25">
        <f>ROUND(15.4081,4)</f>
        <v>15.4081</v>
      </c>
      <c r="G235" s="24"/>
      <c r="H235" s="36"/>
    </row>
    <row r="236" spans="1:8" ht="12.75" customHeight="1">
      <c r="A236" s="22">
        <v>42465</v>
      </c>
      <c r="B236" s="22"/>
      <c r="C236" s="25">
        <f>ROUND(15.3958333333333,4)</f>
        <v>15.3958</v>
      </c>
      <c r="D236" s="25">
        <f>F236</f>
        <v>15.4111</v>
      </c>
      <c r="E236" s="25">
        <f>F236</f>
        <v>15.4111</v>
      </c>
      <c r="F236" s="25">
        <f>ROUND(15.4111,4)</f>
        <v>15.4111</v>
      </c>
      <c r="G236" s="24"/>
      <c r="H236" s="36"/>
    </row>
    <row r="237" spans="1:8" ht="12.75" customHeight="1">
      <c r="A237" s="22">
        <v>42466</v>
      </c>
      <c r="B237" s="22"/>
      <c r="C237" s="25">
        <f>ROUND(15.3958333333333,4)</f>
        <v>15.3958</v>
      </c>
      <c r="D237" s="25">
        <f>F237</f>
        <v>15.4142</v>
      </c>
      <c r="E237" s="25">
        <f>F237</f>
        <v>15.4142</v>
      </c>
      <c r="F237" s="25">
        <f>ROUND(15.4142,4)</f>
        <v>15.4142</v>
      </c>
      <c r="G237" s="24"/>
      <c r="H237" s="36"/>
    </row>
    <row r="238" spans="1:8" ht="12.75" customHeight="1">
      <c r="A238" s="22">
        <v>42467</v>
      </c>
      <c r="B238" s="22"/>
      <c r="C238" s="25">
        <f>ROUND(15.3958333333333,4)</f>
        <v>15.3958</v>
      </c>
      <c r="D238" s="25">
        <f>F238</f>
        <v>15.4173</v>
      </c>
      <c r="E238" s="25">
        <f>F238</f>
        <v>15.4173</v>
      </c>
      <c r="F238" s="25">
        <f>ROUND(15.4173,4)</f>
        <v>15.4173</v>
      </c>
      <c r="G238" s="24"/>
      <c r="H238" s="36"/>
    </row>
    <row r="239" spans="1:8" ht="12.75" customHeight="1">
      <c r="A239" s="22">
        <v>42468</v>
      </c>
      <c r="B239" s="22"/>
      <c r="C239" s="25">
        <f>ROUND(15.3958333333333,4)</f>
        <v>15.3958</v>
      </c>
      <c r="D239" s="25">
        <f>F239</f>
        <v>15.4203</v>
      </c>
      <c r="E239" s="25">
        <f>F239</f>
        <v>15.4203</v>
      </c>
      <c r="F239" s="25">
        <f>ROUND(15.4203,4)</f>
        <v>15.4203</v>
      </c>
      <c r="G239" s="24"/>
      <c r="H239" s="36"/>
    </row>
    <row r="240" spans="1:8" ht="12.75" customHeight="1">
      <c r="A240" s="22">
        <v>42471</v>
      </c>
      <c r="B240" s="22"/>
      <c r="C240" s="25">
        <f>ROUND(15.3958333333333,4)</f>
        <v>15.3958</v>
      </c>
      <c r="D240" s="25">
        <f>F240</f>
        <v>15.4295</v>
      </c>
      <c r="E240" s="25">
        <f>F240</f>
        <v>15.4295</v>
      </c>
      <c r="F240" s="25">
        <f>ROUND(15.4295,4)</f>
        <v>15.4295</v>
      </c>
      <c r="G240" s="24"/>
      <c r="H240" s="36"/>
    </row>
    <row r="241" spans="1:8" ht="12.75" customHeight="1">
      <c r="A241" s="22">
        <v>42474</v>
      </c>
      <c r="B241" s="22"/>
      <c r="C241" s="25">
        <f>ROUND(15.3958333333333,4)</f>
        <v>15.3958</v>
      </c>
      <c r="D241" s="25">
        <f>F241</f>
        <v>15.4387</v>
      </c>
      <c r="E241" s="25">
        <f>F241</f>
        <v>15.4387</v>
      </c>
      <c r="F241" s="25">
        <f>ROUND(15.4387,4)</f>
        <v>15.4387</v>
      </c>
      <c r="G241" s="24"/>
      <c r="H241" s="36"/>
    </row>
    <row r="242" spans="1:8" ht="12.75" customHeight="1">
      <c r="A242" s="22">
        <v>42475</v>
      </c>
      <c r="B242" s="22"/>
      <c r="C242" s="25">
        <f>ROUND(15.3958333333333,4)</f>
        <v>15.3958</v>
      </c>
      <c r="D242" s="25">
        <f>F242</f>
        <v>15.4418</v>
      </c>
      <c r="E242" s="25">
        <f>F242</f>
        <v>15.4418</v>
      </c>
      <c r="F242" s="25">
        <f>ROUND(15.4418,4)</f>
        <v>15.4418</v>
      </c>
      <c r="G242" s="24"/>
      <c r="H242" s="36"/>
    </row>
    <row r="243" spans="1:8" ht="12.75" customHeight="1">
      <c r="A243" s="22">
        <v>42478</v>
      </c>
      <c r="B243" s="22"/>
      <c r="C243" s="25">
        <f>ROUND(15.3958333333333,4)</f>
        <v>15.3958</v>
      </c>
      <c r="D243" s="25">
        <f>F243</f>
        <v>15.451</v>
      </c>
      <c r="E243" s="25">
        <f>F243</f>
        <v>15.451</v>
      </c>
      <c r="F243" s="25">
        <f>ROUND(15.451,4)</f>
        <v>15.451</v>
      </c>
      <c r="G243" s="24"/>
      <c r="H243" s="36"/>
    </row>
    <row r="244" spans="1:8" ht="12.75" customHeight="1">
      <c r="A244" s="22">
        <v>42480</v>
      </c>
      <c r="B244" s="22"/>
      <c r="C244" s="25">
        <f>ROUND(15.3958333333333,4)</f>
        <v>15.3958</v>
      </c>
      <c r="D244" s="25">
        <f>F244</f>
        <v>15.4571</v>
      </c>
      <c r="E244" s="25">
        <f>F244</f>
        <v>15.4571</v>
      </c>
      <c r="F244" s="25">
        <f>ROUND(15.4571,4)</f>
        <v>15.4571</v>
      </c>
      <c r="G244" s="24"/>
      <c r="H244" s="36"/>
    </row>
    <row r="245" spans="1:8" ht="12.75" customHeight="1">
      <c r="A245" s="22">
        <v>42485</v>
      </c>
      <c r="B245" s="22"/>
      <c r="C245" s="25">
        <f>ROUND(15.3958333333333,4)</f>
        <v>15.3958</v>
      </c>
      <c r="D245" s="25">
        <f>F245</f>
        <v>15.4725</v>
      </c>
      <c r="E245" s="25">
        <f>F245</f>
        <v>15.4725</v>
      </c>
      <c r="F245" s="25">
        <f>ROUND(15.4725,4)</f>
        <v>15.4725</v>
      </c>
      <c r="G245" s="24"/>
      <c r="H245" s="36"/>
    </row>
    <row r="246" spans="1:8" ht="12.75" customHeight="1">
      <c r="A246" s="22">
        <v>42486</v>
      </c>
      <c r="B246" s="22"/>
      <c r="C246" s="25">
        <f>ROUND(15.3958333333333,4)</f>
        <v>15.3958</v>
      </c>
      <c r="D246" s="25">
        <f>F246</f>
        <v>15.4756</v>
      </c>
      <c r="E246" s="25">
        <f>F246</f>
        <v>15.4756</v>
      </c>
      <c r="F246" s="25">
        <f>ROUND(15.4756,4)</f>
        <v>15.4756</v>
      </c>
      <c r="G246" s="24"/>
      <c r="H246" s="36"/>
    </row>
    <row r="247" spans="1:8" ht="12.75" customHeight="1">
      <c r="A247" s="22">
        <v>42488</v>
      </c>
      <c r="B247" s="22"/>
      <c r="C247" s="25">
        <f>ROUND(15.3958333333333,4)</f>
        <v>15.3958</v>
      </c>
      <c r="D247" s="25">
        <f>F247</f>
        <v>15.4817</v>
      </c>
      <c r="E247" s="25">
        <f>F247</f>
        <v>15.4817</v>
      </c>
      <c r="F247" s="25">
        <f>ROUND(15.4817,4)</f>
        <v>15.4817</v>
      </c>
      <c r="G247" s="24"/>
      <c r="H247" s="36"/>
    </row>
    <row r="248" spans="1:8" ht="12.75" customHeight="1">
      <c r="A248" s="22">
        <v>42489</v>
      </c>
      <c r="B248" s="22"/>
      <c r="C248" s="25">
        <f>ROUND(15.3958333333333,4)</f>
        <v>15.3958</v>
      </c>
      <c r="D248" s="25">
        <f>F248</f>
        <v>15.4848</v>
      </c>
      <c r="E248" s="25">
        <f>F248</f>
        <v>15.4848</v>
      </c>
      <c r="F248" s="25">
        <f>ROUND(15.4848,4)</f>
        <v>15.4848</v>
      </c>
      <c r="G248" s="24"/>
      <c r="H248" s="36"/>
    </row>
    <row r="249" spans="1:8" ht="12.75" customHeight="1">
      <c r="A249" s="22">
        <v>42494</v>
      </c>
      <c r="B249" s="22"/>
      <c r="C249" s="25">
        <f>ROUND(15.3958333333333,4)</f>
        <v>15.3958</v>
      </c>
      <c r="D249" s="25">
        <f>F249</f>
        <v>15.5003</v>
      </c>
      <c r="E249" s="25">
        <f>F249</f>
        <v>15.5003</v>
      </c>
      <c r="F249" s="25">
        <f>ROUND(15.5003,4)</f>
        <v>15.5003</v>
      </c>
      <c r="G249" s="24"/>
      <c r="H249" s="36"/>
    </row>
    <row r="250" spans="1:8" ht="12.75" customHeight="1">
      <c r="A250" s="22">
        <v>42500</v>
      </c>
      <c r="B250" s="22"/>
      <c r="C250" s="25">
        <f>ROUND(15.3958333333333,4)</f>
        <v>15.3958</v>
      </c>
      <c r="D250" s="25">
        <f>F250</f>
        <v>15.5188</v>
      </c>
      <c r="E250" s="25">
        <f>F250</f>
        <v>15.5188</v>
      </c>
      <c r="F250" s="25">
        <f>ROUND(15.5188,4)</f>
        <v>15.5188</v>
      </c>
      <c r="G250" s="24"/>
      <c r="H250" s="36"/>
    </row>
    <row r="251" spans="1:8" ht="12.75" customHeight="1">
      <c r="A251" s="22">
        <v>42503</v>
      </c>
      <c r="B251" s="22"/>
      <c r="C251" s="25">
        <f>ROUND(15.3958333333333,4)</f>
        <v>15.3958</v>
      </c>
      <c r="D251" s="25">
        <f>F251</f>
        <v>15.5281</v>
      </c>
      <c r="E251" s="25">
        <f>F251</f>
        <v>15.5281</v>
      </c>
      <c r="F251" s="25">
        <f>ROUND(15.5281,4)</f>
        <v>15.5281</v>
      </c>
      <c r="G251" s="24"/>
      <c r="H251" s="36"/>
    </row>
    <row r="252" spans="1:8" ht="12.75" customHeight="1">
      <c r="A252" s="22">
        <v>42506</v>
      </c>
      <c r="B252" s="22"/>
      <c r="C252" s="25">
        <f>ROUND(15.3958333333333,4)</f>
        <v>15.3958</v>
      </c>
      <c r="D252" s="25">
        <f>F252</f>
        <v>15.5374</v>
      </c>
      <c r="E252" s="25">
        <f>F252</f>
        <v>15.5374</v>
      </c>
      <c r="F252" s="25">
        <f>ROUND(15.5374,4)</f>
        <v>15.5374</v>
      </c>
      <c r="G252" s="24"/>
      <c r="H252" s="36"/>
    </row>
    <row r="253" spans="1:8" ht="12.75" customHeight="1">
      <c r="A253" s="22">
        <v>42507</v>
      </c>
      <c r="B253" s="22"/>
      <c r="C253" s="25">
        <f>ROUND(15.3958333333333,4)</f>
        <v>15.3958</v>
      </c>
      <c r="D253" s="25">
        <f>F253</f>
        <v>15.5405</v>
      </c>
      <c r="E253" s="25">
        <f>F253</f>
        <v>15.5405</v>
      </c>
      <c r="F253" s="25">
        <f>ROUND(15.5405,4)</f>
        <v>15.5405</v>
      </c>
      <c r="G253" s="24"/>
      <c r="H253" s="36"/>
    </row>
    <row r="254" spans="1:8" ht="12.75" customHeight="1">
      <c r="A254" s="22">
        <v>42509</v>
      </c>
      <c r="B254" s="22"/>
      <c r="C254" s="25">
        <f>ROUND(15.3958333333333,4)</f>
        <v>15.3958</v>
      </c>
      <c r="D254" s="25">
        <f>F254</f>
        <v>15.5467</v>
      </c>
      <c r="E254" s="25">
        <f>F254</f>
        <v>15.5467</v>
      </c>
      <c r="F254" s="25">
        <f>ROUND(15.5467,4)</f>
        <v>15.5467</v>
      </c>
      <c r="G254" s="24"/>
      <c r="H254" s="36"/>
    </row>
    <row r="255" spans="1:8" ht="12.75" customHeight="1">
      <c r="A255" s="22">
        <v>42510</v>
      </c>
      <c r="B255" s="22"/>
      <c r="C255" s="25">
        <f>ROUND(15.3958333333333,4)</f>
        <v>15.3958</v>
      </c>
      <c r="D255" s="25">
        <f>F255</f>
        <v>15.5498</v>
      </c>
      <c r="E255" s="25">
        <f>F255</f>
        <v>15.5498</v>
      </c>
      <c r="F255" s="25">
        <f>ROUND(15.5498,4)</f>
        <v>15.5498</v>
      </c>
      <c r="G255" s="24"/>
      <c r="H255" s="36"/>
    </row>
    <row r="256" spans="1:8" ht="12.75" customHeight="1">
      <c r="A256" s="22">
        <v>42513</v>
      </c>
      <c r="B256" s="22"/>
      <c r="C256" s="25">
        <f>ROUND(15.3958333333333,4)</f>
        <v>15.3958</v>
      </c>
      <c r="D256" s="25">
        <f>F256</f>
        <v>15.5591</v>
      </c>
      <c r="E256" s="25">
        <f>F256</f>
        <v>15.5591</v>
      </c>
      <c r="F256" s="25">
        <f>ROUND(15.5591,4)</f>
        <v>15.5591</v>
      </c>
      <c r="G256" s="24"/>
      <c r="H256" s="36"/>
    </row>
    <row r="257" spans="1:8" ht="12.75" customHeight="1">
      <c r="A257" s="22">
        <v>42515</v>
      </c>
      <c r="B257" s="22"/>
      <c r="C257" s="25">
        <f>ROUND(15.3958333333333,4)</f>
        <v>15.3958</v>
      </c>
      <c r="D257" s="25">
        <f>F257</f>
        <v>15.5653</v>
      </c>
      <c r="E257" s="25">
        <f>F257</f>
        <v>15.5653</v>
      </c>
      <c r="F257" s="25">
        <f>ROUND(15.5653,4)</f>
        <v>15.5653</v>
      </c>
      <c r="G257" s="24"/>
      <c r="H257" s="36"/>
    </row>
    <row r="258" spans="1:8" ht="12.75" customHeight="1">
      <c r="A258" s="22">
        <v>42517</v>
      </c>
      <c r="B258" s="22"/>
      <c r="C258" s="25">
        <f>ROUND(15.3958333333333,4)</f>
        <v>15.3958</v>
      </c>
      <c r="D258" s="25">
        <f>F258</f>
        <v>15.5715</v>
      </c>
      <c r="E258" s="25">
        <f>F258</f>
        <v>15.5715</v>
      </c>
      <c r="F258" s="25">
        <f>ROUND(15.5715,4)</f>
        <v>15.5715</v>
      </c>
      <c r="G258" s="24"/>
      <c r="H258" s="36"/>
    </row>
    <row r="259" spans="1:8" ht="12.75" customHeight="1">
      <c r="A259" s="22">
        <v>42521</v>
      </c>
      <c r="B259" s="22"/>
      <c r="C259" s="25">
        <f>ROUND(15.3958333333333,4)</f>
        <v>15.3958</v>
      </c>
      <c r="D259" s="25">
        <f>F259</f>
        <v>15.5839</v>
      </c>
      <c r="E259" s="25">
        <f>F259</f>
        <v>15.5839</v>
      </c>
      <c r="F259" s="25">
        <f>ROUND(15.5839,4)</f>
        <v>15.5839</v>
      </c>
      <c r="G259" s="24"/>
      <c r="H259" s="36"/>
    </row>
    <row r="260" spans="1:8" ht="12.75" customHeight="1">
      <c r="A260" s="22">
        <v>42527</v>
      </c>
      <c r="B260" s="22"/>
      <c r="C260" s="25">
        <f>ROUND(15.3958333333333,4)</f>
        <v>15.3958</v>
      </c>
      <c r="D260" s="25">
        <f>F260</f>
        <v>15.6025</v>
      </c>
      <c r="E260" s="25">
        <f>F260</f>
        <v>15.6025</v>
      </c>
      <c r="F260" s="25">
        <f>ROUND(15.6025,4)</f>
        <v>15.6025</v>
      </c>
      <c r="G260" s="24"/>
      <c r="H260" s="36"/>
    </row>
    <row r="261" spans="1:8" ht="12.75" customHeight="1">
      <c r="A261" s="22">
        <v>42529</v>
      </c>
      <c r="B261" s="22"/>
      <c r="C261" s="25">
        <f>ROUND(15.3958333333333,4)</f>
        <v>15.3958</v>
      </c>
      <c r="D261" s="25">
        <f>F261</f>
        <v>15.6088</v>
      </c>
      <c r="E261" s="25">
        <f>F261</f>
        <v>15.6088</v>
      </c>
      <c r="F261" s="25">
        <f>ROUND(15.6088,4)</f>
        <v>15.6088</v>
      </c>
      <c r="G261" s="24"/>
      <c r="H261" s="36"/>
    </row>
    <row r="262" spans="1:8" ht="12.75" customHeight="1">
      <c r="A262" s="22">
        <v>42530</v>
      </c>
      <c r="B262" s="22"/>
      <c r="C262" s="25">
        <f>ROUND(15.3958333333333,4)</f>
        <v>15.3958</v>
      </c>
      <c r="D262" s="25">
        <f>F262</f>
        <v>15.6119</v>
      </c>
      <c r="E262" s="25">
        <f>F262</f>
        <v>15.6119</v>
      </c>
      <c r="F262" s="25">
        <f>ROUND(15.6119,4)</f>
        <v>15.6119</v>
      </c>
      <c r="G262" s="24"/>
      <c r="H262" s="36"/>
    </row>
    <row r="263" spans="1:8" ht="12.75" customHeight="1">
      <c r="A263" s="22">
        <v>42535</v>
      </c>
      <c r="B263" s="22"/>
      <c r="C263" s="25">
        <f>ROUND(15.3958333333333,4)</f>
        <v>15.3958</v>
      </c>
      <c r="D263" s="25">
        <f>F263</f>
        <v>15.6274</v>
      </c>
      <c r="E263" s="25">
        <f>F263</f>
        <v>15.6274</v>
      </c>
      <c r="F263" s="25">
        <f>ROUND(15.6274,4)</f>
        <v>15.6274</v>
      </c>
      <c r="G263" s="24"/>
      <c r="H263" s="36"/>
    </row>
    <row r="264" spans="1:8" ht="12.75" customHeight="1">
      <c r="A264" s="22">
        <v>42545</v>
      </c>
      <c r="B264" s="22"/>
      <c r="C264" s="25">
        <f>ROUND(15.3958333333333,4)</f>
        <v>15.3958</v>
      </c>
      <c r="D264" s="25">
        <f>F264</f>
        <v>15.6584</v>
      </c>
      <c r="E264" s="25">
        <f>F264</f>
        <v>15.6584</v>
      </c>
      <c r="F264" s="25">
        <f>ROUND(15.6584,4)</f>
        <v>15.6584</v>
      </c>
      <c r="G264" s="24"/>
      <c r="H264" s="36"/>
    </row>
    <row r="265" spans="1:8" ht="12.75" customHeight="1">
      <c r="A265" s="22">
        <v>42549</v>
      </c>
      <c r="B265" s="22"/>
      <c r="C265" s="25">
        <f>ROUND(15.3958333333333,4)</f>
        <v>15.3958</v>
      </c>
      <c r="D265" s="25">
        <f>F265</f>
        <v>15.6708</v>
      </c>
      <c r="E265" s="25">
        <f>F265</f>
        <v>15.6708</v>
      </c>
      <c r="F265" s="25">
        <f>ROUND(15.6708,4)</f>
        <v>15.6708</v>
      </c>
      <c r="G265" s="24"/>
      <c r="H265" s="36"/>
    </row>
    <row r="266" spans="1:8" ht="12.75" customHeight="1">
      <c r="A266" s="22">
        <v>42577</v>
      </c>
      <c r="B266" s="22"/>
      <c r="C266" s="25">
        <f>ROUND(15.3958333333333,4)</f>
        <v>15.3958</v>
      </c>
      <c r="D266" s="25">
        <f>F266</f>
        <v>15.7582</v>
      </c>
      <c r="E266" s="25">
        <f>F266</f>
        <v>15.7582</v>
      </c>
      <c r="F266" s="25">
        <f>ROUND(15.7582,4)</f>
        <v>15.7582</v>
      </c>
      <c r="G266" s="24"/>
      <c r="H266" s="36"/>
    </row>
    <row r="267" spans="1:8" ht="12.75" customHeight="1">
      <c r="A267" s="22">
        <v>42578</v>
      </c>
      <c r="B267" s="22"/>
      <c r="C267" s="25">
        <f>ROUND(15.3958333333333,4)</f>
        <v>15.3958</v>
      </c>
      <c r="D267" s="25">
        <f>F267</f>
        <v>15.7613</v>
      </c>
      <c r="E267" s="25">
        <f>F267</f>
        <v>15.7613</v>
      </c>
      <c r="F267" s="25">
        <f>ROUND(15.7613,4)</f>
        <v>15.7613</v>
      </c>
      <c r="G267" s="24"/>
      <c r="H267" s="36"/>
    </row>
    <row r="268" spans="1:8" ht="12.75" customHeight="1">
      <c r="A268" s="22">
        <v>42593</v>
      </c>
      <c r="B268" s="22"/>
      <c r="C268" s="25">
        <f>ROUND(15.3958333333333,4)</f>
        <v>15.3958</v>
      </c>
      <c r="D268" s="25">
        <f>F268</f>
        <v>15.8081</v>
      </c>
      <c r="E268" s="25">
        <f>F268</f>
        <v>15.8081</v>
      </c>
      <c r="F268" s="25">
        <f>ROUND(15.8081,4)</f>
        <v>15.8081</v>
      </c>
      <c r="G268" s="24"/>
      <c r="H268" s="36"/>
    </row>
    <row r="269" spans="1:8" ht="12.75" customHeight="1">
      <c r="A269" s="22">
        <v>42597</v>
      </c>
      <c r="B269" s="22"/>
      <c r="C269" s="25">
        <f>ROUND(15.3958333333333,4)</f>
        <v>15.3958</v>
      </c>
      <c r="D269" s="25">
        <f>F269</f>
        <v>15.8206</v>
      </c>
      <c r="E269" s="25">
        <f>F269</f>
        <v>15.8206</v>
      </c>
      <c r="F269" s="25">
        <f>ROUND(15.8206,4)</f>
        <v>15.8206</v>
      </c>
      <c r="G269" s="24"/>
      <c r="H269" s="36"/>
    </row>
    <row r="270" spans="1:8" ht="12.75" customHeight="1">
      <c r="A270" s="22">
        <v>42599</v>
      </c>
      <c r="B270" s="22"/>
      <c r="C270" s="25">
        <f>ROUND(15.3958333333333,4)</f>
        <v>15.3958</v>
      </c>
      <c r="D270" s="25">
        <f>F270</f>
        <v>15.8269</v>
      </c>
      <c r="E270" s="25">
        <f>F270</f>
        <v>15.8269</v>
      </c>
      <c r="F270" s="25">
        <f>ROUND(15.8269,4)</f>
        <v>15.8269</v>
      </c>
      <c r="G270" s="24"/>
      <c r="H270" s="36"/>
    </row>
    <row r="271" spans="1:8" ht="12.75" customHeight="1">
      <c r="A271" s="22">
        <v>42608</v>
      </c>
      <c r="B271" s="22"/>
      <c r="C271" s="25">
        <f>ROUND(15.3958333333333,4)</f>
        <v>15.3958</v>
      </c>
      <c r="D271" s="25">
        <f>F271</f>
        <v>15.855</v>
      </c>
      <c r="E271" s="25">
        <f>F271</f>
        <v>15.855</v>
      </c>
      <c r="F271" s="25">
        <f>ROUND(15.855,4)</f>
        <v>15.855</v>
      </c>
      <c r="G271" s="24"/>
      <c r="H271" s="36"/>
    </row>
    <row r="272" spans="1:8" ht="12.75" customHeight="1">
      <c r="A272" s="22">
        <v>42619</v>
      </c>
      <c r="B272" s="22"/>
      <c r="C272" s="25">
        <f>ROUND(15.3958333333333,4)</f>
        <v>15.3958</v>
      </c>
      <c r="D272" s="25">
        <f>F272</f>
        <v>15.8893</v>
      </c>
      <c r="E272" s="25">
        <f>F272</f>
        <v>15.8893</v>
      </c>
      <c r="F272" s="25">
        <f>ROUND(15.8893,4)</f>
        <v>15.8893</v>
      </c>
      <c r="G272" s="24"/>
      <c r="H272" s="36"/>
    </row>
    <row r="273" spans="1:8" ht="12.75" customHeight="1">
      <c r="A273" s="22">
        <v>42621</v>
      </c>
      <c r="B273" s="22"/>
      <c r="C273" s="25">
        <f>ROUND(15.3958333333333,4)</f>
        <v>15.3958</v>
      </c>
      <c r="D273" s="25">
        <f>F273</f>
        <v>15.8956</v>
      </c>
      <c r="E273" s="25">
        <f>F273</f>
        <v>15.8956</v>
      </c>
      <c r="F273" s="25">
        <f>ROUND(15.8956,4)</f>
        <v>15.8956</v>
      </c>
      <c r="G273" s="24"/>
      <c r="H273" s="36"/>
    </row>
    <row r="274" spans="1:8" ht="12.75" customHeight="1">
      <c r="A274" s="22">
        <v>42622</v>
      </c>
      <c r="B274" s="22"/>
      <c r="C274" s="25">
        <f>ROUND(15.3958333333333,4)</f>
        <v>15.3958</v>
      </c>
      <c r="D274" s="25">
        <f>F274</f>
        <v>15.8987</v>
      </c>
      <c r="E274" s="25">
        <f>F274</f>
        <v>15.8987</v>
      </c>
      <c r="F274" s="25">
        <f>ROUND(15.8987,4)</f>
        <v>15.8987</v>
      </c>
      <c r="G274" s="24"/>
      <c r="H274" s="36"/>
    </row>
    <row r="275" spans="1:8" ht="12.75" customHeight="1">
      <c r="A275" s="22">
        <v>42626</v>
      </c>
      <c r="B275" s="22"/>
      <c r="C275" s="25">
        <f>ROUND(15.3958333333333,4)</f>
        <v>15.3958</v>
      </c>
      <c r="D275" s="25">
        <f>F275</f>
        <v>15.9112</v>
      </c>
      <c r="E275" s="25">
        <f>F275</f>
        <v>15.9112</v>
      </c>
      <c r="F275" s="25">
        <f>ROUND(15.9112,4)</f>
        <v>15.9112</v>
      </c>
      <c r="G275" s="24"/>
      <c r="H275" s="36"/>
    </row>
    <row r="276" spans="1:8" ht="12.75" customHeight="1">
      <c r="A276" s="22">
        <v>42628</v>
      </c>
      <c r="B276" s="22"/>
      <c r="C276" s="25">
        <f>ROUND(15.3958333333333,4)</f>
        <v>15.3958</v>
      </c>
      <c r="D276" s="25">
        <f>F276</f>
        <v>15.9174</v>
      </c>
      <c r="E276" s="25">
        <f>F276</f>
        <v>15.9174</v>
      </c>
      <c r="F276" s="25">
        <f>ROUND(15.9174,4)</f>
        <v>15.9174</v>
      </c>
      <c r="G276" s="24"/>
      <c r="H276" s="36"/>
    </row>
    <row r="277" spans="1:8" ht="12.75" customHeight="1">
      <c r="A277" s="22">
        <v>42641</v>
      </c>
      <c r="B277" s="22"/>
      <c r="C277" s="25">
        <f>ROUND(15.3958333333333,4)</f>
        <v>15.3958</v>
      </c>
      <c r="D277" s="25">
        <f>F277</f>
        <v>15.958</v>
      </c>
      <c r="E277" s="25">
        <f>F277</f>
        <v>15.958</v>
      </c>
      <c r="F277" s="25">
        <f>ROUND(15.958,4)</f>
        <v>15.958</v>
      </c>
      <c r="G277" s="24"/>
      <c r="H277" s="36"/>
    </row>
    <row r="278" spans="1:8" ht="12.75" customHeight="1">
      <c r="A278" s="22">
        <v>42669</v>
      </c>
      <c r="B278" s="22"/>
      <c r="C278" s="25">
        <f>ROUND(15.3958333333333,4)</f>
        <v>15.3958</v>
      </c>
      <c r="D278" s="25">
        <f>F278</f>
        <v>16.0478</v>
      </c>
      <c r="E278" s="25">
        <f>F278</f>
        <v>16.0478</v>
      </c>
      <c r="F278" s="25">
        <f>ROUND(16.0478,4)</f>
        <v>16.0478</v>
      </c>
      <c r="G278" s="24"/>
      <c r="H278" s="36"/>
    </row>
    <row r="279" spans="1:8" ht="12.75" customHeight="1">
      <c r="A279" s="22">
        <v>42702</v>
      </c>
      <c r="B279" s="22"/>
      <c r="C279" s="25">
        <f>ROUND(15.3958333333333,4)</f>
        <v>15.3958</v>
      </c>
      <c r="D279" s="25">
        <f>F279</f>
        <v>16.1539</v>
      </c>
      <c r="E279" s="25">
        <f>F279</f>
        <v>16.1539</v>
      </c>
      <c r="F279" s="25">
        <f>ROUND(16.1539,4)</f>
        <v>16.1539</v>
      </c>
      <c r="G279" s="24"/>
      <c r="H279" s="36"/>
    </row>
    <row r="280" spans="1:8" ht="12.75" customHeight="1">
      <c r="A280" s="22">
        <v>42718</v>
      </c>
      <c r="B280" s="22"/>
      <c r="C280" s="25">
        <f>ROUND(15.3958333333333,4)</f>
        <v>15.3958</v>
      </c>
      <c r="D280" s="25">
        <f>F280</f>
        <v>16.2053</v>
      </c>
      <c r="E280" s="25">
        <f>F280</f>
        <v>16.2053</v>
      </c>
      <c r="F280" s="25">
        <f>ROUND(16.2053,4)</f>
        <v>16.2053</v>
      </c>
      <c r="G280" s="24"/>
      <c r="H280" s="36"/>
    </row>
    <row r="281" spans="1:8" ht="12.75" customHeight="1">
      <c r="A281" s="22" t="s">
        <v>63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42534</v>
      </c>
      <c r="B282" s="22"/>
      <c r="C282" s="25">
        <f>ROUND(1.119025,4)</f>
        <v>1.119</v>
      </c>
      <c r="D282" s="25">
        <f>F282</f>
        <v>1.1215</v>
      </c>
      <c r="E282" s="25">
        <f>F282</f>
        <v>1.1215</v>
      </c>
      <c r="F282" s="25">
        <f>ROUND(1.1215,4)</f>
        <v>1.1215</v>
      </c>
      <c r="G282" s="24"/>
      <c r="H282" s="36"/>
    </row>
    <row r="283" spans="1:8" ht="12.75" customHeight="1">
      <c r="A283" s="22">
        <v>42632</v>
      </c>
      <c r="B283" s="22"/>
      <c r="C283" s="25">
        <f>ROUND(1.119025,4)</f>
        <v>1.119</v>
      </c>
      <c r="D283" s="25">
        <f>F283</f>
        <v>1.1253</v>
      </c>
      <c r="E283" s="25">
        <f>F283</f>
        <v>1.1253</v>
      </c>
      <c r="F283" s="25">
        <f>ROUND(1.1253,4)</f>
        <v>1.1253</v>
      </c>
      <c r="G283" s="24"/>
      <c r="H283" s="36"/>
    </row>
    <row r="284" spans="1:8" ht="12.75" customHeight="1">
      <c r="A284" s="22">
        <v>42723</v>
      </c>
      <c r="B284" s="22"/>
      <c r="C284" s="25">
        <f>ROUND(1.119025,4)</f>
        <v>1.119</v>
      </c>
      <c r="D284" s="25">
        <f>F284</f>
        <v>1.1293</v>
      </c>
      <c r="E284" s="25">
        <f>F284</f>
        <v>1.1293</v>
      </c>
      <c r="F284" s="25">
        <f>ROUND(1.1293,4)</f>
        <v>1.1293</v>
      </c>
      <c r="G284" s="24"/>
      <c r="H284" s="36"/>
    </row>
    <row r="285" spans="1:8" ht="12.75" customHeight="1">
      <c r="A285" s="22">
        <v>42807</v>
      </c>
      <c r="B285" s="22"/>
      <c r="C285" s="25">
        <f>ROUND(1.119025,4)</f>
        <v>1.119</v>
      </c>
      <c r="D285" s="25">
        <f>F285</f>
        <v>1.1335</v>
      </c>
      <c r="E285" s="25">
        <f>F285</f>
        <v>1.1335</v>
      </c>
      <c r="F285" s="25">
        <f>ROUND(1.1335,4)</f>
        <v>1.1335</v>
      </c>
      <c r="G285" s="24"/>
      <c r="H285" s="36"/>
    </row>
    <row r="286" spans="1:8" ht="12.75" customHeight="1">
      <c r="A286" s="22" t="s">
        <v>64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42534</v>
      </c>
      <c r="B287" s="22"/>
      <c r="C287" s="25">
        <f>ROUND(11.65021953125,4)</f>
        <v>11.6502</v>
      </c>
      <c r="D287" s="25">
        <f>F287</f>
        <v>11.7827</v>
      </c>
      <c r="E287" s="25">
        <f>F287</f>
        <v>11.7827</v>
      </c>
      <c r="F287" s="25">
        <f>ROUND(11.7827,4)</f>
        <v>11.7827</v>
      </c>
      <c r="G287" s="24"/>
      <c r="H287" s="36"/>
    </row>
    <row r="288" spans="1:8" ht="12.75" customHeight="1">
      <c r="A288" s="22">
        <v>42632</v>
      </c>
      <c r="B288" s="22"/>
      <c r="C288" s="25">
        <f>ROUND(11.65021953125,4)</f>
        <v>11.6502</v>
      </c>
      <c r="D288" s="25">
        <f>F288</f>
        <v>11.9624</v>
      </c>
      <c r="E288" s="25">
        <f>F288</f>
        <v>11.9624</v>
      </c>
      <c r="F288" s="25">
        <f>ROUND(11.9624,4)</f>
        <v>11.9624</v>
      </c>
      <c r="G288" s="24"/>
      <c r="H288" s="36"/>
    </row>
    <row r="289" spans="1:8" ht="12.75" customHeight="1">
      <c r="A289" s="22">
        <v>42723</v>
      </c>
      <c r="B289" s="22"/>
      <c r="C289" s="25">
        <f>ROUND(11.65021953125,4)</f>
        <v>11.6502</v>
      </c>
      <c r="D289" s="25">
        <f>F289</f>
        <v>12.1374</v>
      </c>
      <c r="E289" s="25">
        <f>F289</f>
        <v>12.1374</v>
      </c>
      <c r="F289" s="25">
        <f>ROUND(12.1374,4)</f>
        <v>12.1374</v>
      </c>
      <c r="G289" s="24"/>
      <c r="H289" s="36"/>
    </row>
    <row r="290" spans="1:8" ht="12.75" customHeight="1">
      <c r="A290" s="22">
        <v>42807</v>
      </c>
      <c r="B290" s="22"/>
      <c r="C290" s="25">
        <f>ROUND(11.65021953125,4)</f>
        <v>11.6502</v>
      </c>
      <c r="D290" s="25">
        <f>F290</f>
        <v>12.3052</v>
      </c>
      <c r="E290" s="25">
        <f>F290</f>
        <v>12.3052</v>
      </c>
      <c r="F290" s="25">
        <f>ROUND(12.3052,4)</f>
        <v>12.3052</v>
      </c>
      <c r="G290" s="24"/>
      <c r="H290" s="36"/>
    </row>
    <row r="291" spans="1:8" ht="12.75" customHeight="1">
      <c r="A291" s="22">
        <v>42905</v>
      </c>
      <c r="B291" s="22"/>
      <c r="C291" s="25">
        <f>ROUND(11.65021953125,4)</f>
        <v>11.6502</v>
      </c>
      <c r="D291" s="25">
        <f>F291</f>
        <v>12.4452</v>
      </c>
      <c r="E291" s="25">
        <f>F291</f>
        <v>12.4452</v>
      </c>
      <c r="F291" s="25">
        <f>ROUND(12.4452,4)</f>
        <v>12.4452</v>
      </c>
      <c r="G291" s="24"/>
      <c r="H291" s="36"/>
    </row>
    <row r="292" spans="1:8" ht="12.75" customHeight="1">
      <c r="A292" s="22">
        <v>42996</v>
      </c>
      <c r="B292" s="22"/>
      <c r="C292" s="25">
        <f>ROUND(11.65021953125,4)</f>
        <v>11.6502</v>
      </c>
      <c r="D292" s="25">
        <f>F292</f>
        <v>12.5588</v>
      </c>
      <c r="E292" s="25">
        <f>F292</f>
        <v>12.5588</v>
      </c>
      <c r="F292" s="25">
        <f>ROUND(12.5588,4)</f>
        <v>12.5588</v>
      </c>
      <c r="G292" s="24"/>
      <c r="H292" s="36"/>
    </row>
    <row r="293" spans="1:8" ht="12.75" customHeight="1">
      <c r="A293" s="22">
        <v>43087</v>
      </c>
      <c r="B293" s="22"/>
      <c r="C293" s="25">
        <f>ROUND(11.65021953125,4)</f>
        <v>11.6502</v>
      </c>
      <c r="D293" s="25">
        <f>F293</f>
        <v>12.6756</v>
      </c>
      <c r="E293" s="25">
        <f>F293</f>
        <v>12.6756</v>
      </c>
      <c r="F293" s="25">
        <f>ROUND(12.6756,4)</f>
        <v>12.6756</v>
      </c>
      <c r="G293" s="24"/>
      <c r="H293" s="36"/>
    </row>
    <row r="294" spans="1:8" ht="12.75" customHeight="1">
      <c r="A294" s="22" t="s">
        <v>65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42534</v>
      </c>
      <c r="B295" s="22"/>
      <c r="C295" s="25">
        <f>ROUND(4.19173768230372,4)</f>
        <v>4.1917</v>
      </c>
      <c r="D295" s="25">
        <f>F295</f>
        <v>4.6696</v>
      </c>
      <c r="E295" s="25">
        <f>F295</f>
        <v>4.6696</v>
      </c>
      <c r="F295" s="25">
        <f>ROUND(4.6696,4)</f>
        <v>4.6696</v>
      </c>
      <c r="G295" s="24"/>
      <c r="H295" s="36"/>
    </row>
    <row r="296" spans="1:8" ht="12.75" customHeight="1">
      <c r="A296" s="22">
        <v>42632</v>
      </c>
      <c r="B296" s="22"/>
      <c r="C296" s="25">
        <f>ROUND(4.19173768230372,4)</f>
        <v>4.1917</v>
      </c>
      <c r="D296" s="25">
        <f>F296</f>
        <v>4.7241</v>
      </c>
      <c r="E296" s="25">
        <f>F296</f>
        <v>4.7241</v>
      </c>
      <c r="F296" s="25">
        <f>ROUND(4.7241,4)</f>
        <v>4.7241</v>
      </c>
      <c r="G296" s="24"/>
      <c r="H296" s="36"/>
    </row>
    <row r="297" spans="1:8" ht="12.75" customHeight="1">
      <c r="A297" s="22">
        <v>42723</v>
      </c>
      <c r="B297" s="22"/>
      <c r="C297" s="25">
        <f>ROUND(4.19173768230372,4)</f>
        <v>4.1917</v>
      </c>
      <c r="D297" s="25">
        <f>F297</f>
        <v>4.8011</v>
      </c>
      <c r="E297" s="25">
        <f>F297</f>
        <v>4.8011</v>
      </c>
      <c r="F297" s="25">
        <f>ROUND(4.8011,4)</f>
        <v>4.8011</v>
      </c>
      <c r="G297" s="24"/>
      <c r="H297" s="36"/>
    </row>
    <row r="298" spans="1:8" ht="12.75" customHeight="1">
      <c r="A298" s="22" t="s">
        <v>66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42534</v>
      </c>
      <c r="B299" s="22"/>
      <c r="C299" s="25">
        <f>ROUND(1.38023645833333,4)</f>
        <v>1.3802</v>
      </c>
      <c r="D299" s="25">
        <f>F299</f>
        <v>1.395</v>
      </c>
      <c r="E299" s="25">
        <f>F299</f>
        <v>1.395</v>
      </c>
      <c r="F299" s="25">
        <f>ROUND(1.395,4)</f>
        <v>1.395</v>
      </c>
      <c r="G299" s="24"/>
      <c r="H299" s="36"/>
    </row>
    <row r="300" spans="1:8" ht="12.75" customHeight="1">
      <c r="A300" s="22">
        <v>42632</v>
      </c>
      <c r="B300" s="22"/>
      <c r="C300" s="25">
        <f>ROUND(1.38023645833333,4)</f>
        <v>1.3802</v>
      </c>
      <c r="D300" s="25">
        <f>F300</f>
        <v>1.4101</v>
      </c>
      <c r="E300" s="25">
        <f>F300</f>
        <v>1.4101</v>
      </c>
      <c r="F300" s="25">
        <f>ROUND(1.4101,4)</f>
        <v>1.4101</v>
      </c>
      <c r="G300" s="24"/>
      <c r="H300" s="36"/>
    </row>
    <row r="301" spans="1:8" ht="12.75" customHeight="1">
      <c r="A301" s="22">
        <v>42723</v>
      </c>
      <c r="B301" s="22"/>
      <c r="C301" s="25">
        <f>ROUND(1.38023645833333,4)</f>
        <v>1.3802</v>
      </c>
      <c r="D301" s="25">
        <f>F301</f>
        <v>1.4234</v>
      </c>
      <c r="E301" s="25">
        <f>F301</f>
        <v>1.4234</v>
      </c>
      <c r="F301" s="25">
        <f>ROUND(1.4234,4)</f>
        <v>1.4234</v>
      </c>
      <c r="G301" s="24"/>
      <c r="H301" s="36"/>
    </row>
    <row r="302" spans="1:8" ht="12.75" customHeight="1">
      <c r="A302" s="22">
        <v>42807</v>
      </c>
      <c r="B302" s="22"/>
      <c r="C302" s="25">
        <f>ROUND(1.38023645833333,4)</f>
        <v>1.3802</v>
      </c>
      <c r="D302" s="25">
        <f>F302</f>
        <v>1.4322</v>
      </c>
      <c r="E302" s="25">
        <f>F302</f>
        <v>1.4322</v>
      </c>
      <c r="F302" s="25">
        <f>ROUND(1.4322,4)</f>
        <v>1.4322</v>
      </c>
      <c r="G302" s="24"/>
      <c r="H302" s="36"/>
    </row>
    <row r="303" spans="1:8" ht="12.75" customHeight="1">
      <c r="A303" s="22" t="s">
        <v>67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42534</v>
      </c>
      <c r="B304" s="22"/>
      <c r="C304" s="25">
        <f>ROUND(11.6962951708071,4)</f>
        <v>11.6963</v>
      </c>
      <c r="D304" s="25">
        <f>F304</f>
        <v>11.8707</v>
      </c>
      <c r="E304" s="25">
        <f>F304</f>
        <v>11.8707</v>
      </c>
      <c r="F304" s="25">
        <f>ROUND(11.8707,4)</f>
        <v>11.8707</v>
      </c>
      <c r="G304" s="24"/>
      <c r="H304" s="36"/>
    </row>
    <row r="305" spans="1:8" ht="12.75" customHeight="1">
      <c r="A305" s="22">
        <v>42632</v>
      </c>
      <c r="B305" s="22"/>
      <c r="C305" s="25">
        <f>ROUND(11.6962951708071,4)</f>
        <v>11.6963</v>
      </c>
      <c r="D305" s="25">
        <f>F305</f>
        <v>12.1065</v>
      </c>
      <c r="E305" s="25">
        <f>F305</f>
        <v>12.1065</v>
      </c>
      <c r="F305" s="25">
        <f>ROUND(12.1065,4)</f>
        <v>12.1065</v>
      </c>
      <c r="G305" s="24"/>
      <c r="H305" s="36"/>
    </row>
    <row r="306" spans="1:8" ht="12.75" customHeight="1">
      <c r="A306" s="22">
        <v>42723</v>
      </c>
      <c r="B306" s="22"/>
      <c r="C306" s="25">
        <f>ROUND(11.6962951708071,4)</f>
        <v>11.6963</v>
      </c>
      <c r="D306" s="25">
        <f>F306</f>
        <v>12.3335</v>
      </c>
      <c r="E306" s="25">
        <f>F306</f>
        <v>12.3335</v>
      </c>
      <c r="F306" s="25">
        <f>ROUND(12.3335,4)</f>
        <v>12.3335</v>
      </c>
      <c r="G306" s="24"/>
      <c r="H306" s="36"/>
    </row>
    <row r="307" spans="1:8" ht="12.75" customHeight="1">
      <c r="A307" s="22">
        <v>42807</v>
      </c>
      <c r="B307" s="22"/>
      <c r="C307" s="25">
        <f>ROUND(11.6962951708071,4)</f>
        <v>11.6963</v>
      </c>
      <c r="D307" s="25">
        <f>F307</f>
        <v>12.5494</v>
      </c>
      <c r="E307" s="25">
        <f>F307</f>
        <v>12.5494</v>
      </c>
      <c r="F307" s="25">
        <f>ROUND(12.5494,4)</f>
        <v>12.5494</v>
      </c>
      <c r="G307" s="24"/>
      <c r="H307" s="36"/>
    </row>
    <row r="308" spans="1:8" ht="12.75" customHeight="1">
      <c r="A308" s="22" t="s">
        <v>68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42534</v>
      </c>
      <c r="B309" s="22"/>
      <c r="C309" s="25">
        <f>ROUND(2.39787289553247,4)</f>
        <v>2.3979</v>
      </c>
      <c r="D309" s="25">
        <f>F309</f>
        <v>2.391</v>
      </c>
      <c r="E309" s="25">
        <f>F309</f>
        <v>2.391</v>
      </c>
      <c r="F309" s="25">
        <f>ROUND(2.391,4)</f>
        <v>2.391</v>
      </c>
      <c r="G309" s="24"/>
      <c r="H309" s="36"/>
    </row>
    <row r="310" spans="1:8" ht="12.75" customHeight="1">
      <c r="A310" s="22">
        <v>42632</v>
      </c>
      <c r="B310" s="22"/>
      <c r="C310" s="25">
        <f>ROUND(2.39787289553247,4)</f>
        <v>2.3979</v>
      </c>
      <c r="D310" s="25">
        <f>F310</f>
        <v>2.4255</v>
      </c>
      <c r="E310" s="25">
        <f>F310</f>
        <v>2.4255</v>
      </c>
      <c r="F310" s="25">
        <f>ROUND(2.4255,4)</f>
        <v>2.4255</v>
      </c>
      <c r="G310" s="24"/>
      <c r="H310" s="36"/>
    </row>
    <row r="311" spans="1:8" ht="12.75" customHeight="1">
      <c r="A311" s="22">
        <v>42723</v>
      </c>
      <c r="B311" s="22"/>
      <c r="C311" s="25">
        <f>ROUND(2.39787289553247,4)</f>
        <v>2.3979</v>
      </c>
      <c r="D311" s="25">
        <f>F311</f>
        <v>2.4555</v>
      </c>
      <c r="E311" s="25">
        <f>F311</f>
        <v>2.4555</v>
      </c>
      <c r="F311" s="25">
        <f>ROUND(2.4555,4)</f>
        <v>2.4555</v>
      </c>
      <c r="G311" s="24"/>
      <c r="H311" s="36"/>
    </row>
    <row r="312" spans="1:8" ht="12.75" customHeight="1">
      <c r="A312" s="22">
        <v>42807</v>
      </c>
      <c r="B312" s="22"/>
      <c r="C312" s="25">
        <f>ROUND(2.39787289553247,4)</f>
        <v>2.3979</v>
      </c>
      <c r="D312" s="25">
        <f>F312</f>
        <v>2.4816</v>
      </c>
      <c r="E312" s="25">
        <f>F312</f>
        <v>2.4816</v>
      </c>
      <c r="F312" s="25">
        <f>ROUND(2.4816,4)</f>
        <v>2.4816</v>
      </c>
      <c r="G312" s="24"/>
      <c r="H312" s="36"/>
    </row>
    <row r="313" spans="1:8" ht="12.75" customHeight="1">
      <c r="A313" s="22" t="s">
        <v>69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42534</v>
      </c>
      <c r="B314" s="22"/>
      <c r="C314" s="25">
        <f>ROUND(2.31116615376917,4)</f>
        <v>2.3112</v>
      </c>
      <c r="D314" s="25">
        <f>F314</f>
        <v>2.3557</v>
      </c>
      <c r="E314" s="25">
        <f>F314</f>
        <v>2.3557</v>
      </c>
      <c r="F314" s="25">
        <f>ROUND(2.3557,4)</f>
        <v>2.3557</v>
      </c>
      <c r="G314" s="24"/>
      <c r="H314" s="36"/>
    </row>
    <row r="315" spans="1:8" ht="12.75" customHeight="1">
      <c r="A315" s="22">
        <v>42632</v>
      </c>
      <c r="B315" s="22"/>
      <c r="C315" s="25">
        <f>ROUND(2.31116615376917,4)</f>
        <v>2.3112</v>
      </c>
      <c r="D315" s="25">
        <f>F315</f>
        <v>2.4114</v>
      </c>
      <c r="E315" s="25">
        <f>F315</f>
        <v>2.4114</v>
      </c>
      <c r="F315" s="25">
        <f>ROUND(2.4114,4)</f>
        <v>2.4114</v>
      </c>
      <c r="G315" s="24"/>
      <c r="H315" s="36"/>
    </row>
    <row r="316" spans="1:8" ht="12.75" customHeight="1">
      <c r="A316" s="22">
        <v>42723</v>
      </c>
      <c r="B316" s="22"/>
      <c r="C316" s="25">
        <f>ROUND(2.31116615376917,4)</f>
        <v>2.3112</v>
      </c>
      <c r="D316" s="25">
        <f>F316</f>
        <v>2.4659</v>
      </c>
      <c r="E316" s="25">
        <f>F316</f>
        <v>2.4659</v>
      </c>
      <c r="F316" s="25">
        <f>ROUND(2.4659,4)</f>
        <v>2.4659</v>
      </c>
      <c r="G316" s="24"/>
      <c r="H316" s="36"/>
    </row>
    <row r="317" spans="1:8" ht="12.75" customHeight="1">
      <c r="A317" s="22" t="s">
        <v>70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42534</v>
      </c>
      <c r="B318" s="22"/>
      <c r="C318" s="25">
        <f>ROUND(17.2283223958333,4)</f>
        <v>17.2283</v>
      </c>
      <c r="D318" s="25">
        <f>F318</f>
        <v>17.5234</v>
      </c>
      <c r="E318" s="25">
        <f>F318</f>
        <v>17.5234</v>
      </c>
      <c r="F318" s="25">
        <f>ROUND(17.5234,4)</f>
        <v>17.5234</v>
      </c>
      <c r="G318" s="24"/>
      <c r="H318" s="36"/>
    </row>
    <row r="319" spans="1:8" ht="12.75" customHeight="1">
      <c r="A319" s="22">
        <v>42632</v>
      </c>
      <c r="B319" s="22"/>
      <c r="C319" s="25">
        <f>ROUND(17.2283223958333,4)</f>
        <v>17.2283</v>
      </c>
      <c r="D319" s="25">
        <f>F319</f>
        <v>17.9263</v>
      </c>
      <c r="E319" s="25">
        <f>F319</f>
        <v>17.9263</v>
      </c>
      <c r="F319" s="25">
        <f>ROUND(17.9263,4)</f>
        <v>17.9263</v>
      </c>
      <c r="G319" s="24"/>
      <c r="H319" s="36"/>
    </row>
    <row r="320" spans="1:8" ht="12.75" customHeight="1">
      <c r="A320" s="22">
        <v>42723</v>
      </c>
      <c r="B320" s="22"/>
      <c r="C320" s="25">
        <f>ROUND(17.2283223958333,4)</f>
        <v>17.2283</v>
      </c>
      <c r="D320" s="25">
        <f>F320</f>
        <v>18.3196</v>
      </c>
      <c r="E320" s="25">
        <f>F320</f>
        <v>18.3196</v>
      </c>
      <c r="F320" s="25">
        <f>ROUND(18.3196,4)</f>
        <v>18.3196</v>
      </c>
      <c r="G320" s="24"/>
      <c r="H320" s="36"/>
    </row>
    <row r="321" spans="1:8" ht="12.75" customHeight="1">
      <c r="A321" s="22">
        <v>42807</v>
      </c>
      <c r="B321" s="22"/>
      <c r="C321" s="25">
        <f>ROUND(17.2283223958333,4)</f>
        <v>17.2283</v>
      </c>
      <c r="D321" s="25">
        <f>F321</f>
        <v>18.6989</v>
      </c>
      <c r="E321" s="25">
        <f>F321</f>
        <v>18.6989</v>
      </c>
      <c r="F321" s="25">
        <f>ROUND(18.6989,4)</f>
        <v>18.6989</v>
      </c>
      <c r="G321" s="24"/>
      <c r="H321" s="36"/>
    </row>
    <row r="322" spans="1:8" ht="12.75" customHeight="1">
      <c r="A322" s="22">
        <v>42905</v>
      </c>
      <c r="B322" s="22"/>
      <c r="C322" s="25">
        <f>ROUND(17.2283223958333,4)</f>
        <v>17.2283</v>
      </c>
      <c r="D322" s="25">
        <f>F322</f>
        <v>19.0218</v>
      </c>
      <c r="E322" s="25">
        <f>F322</f>
        <v>19.0218</v>
      </c>
      <c r="F322" s="25">
        <f>ROUND(19.0218,4)</f>
        <v>19.0218</v>
      </c>
      <c r="G322" s="24"/>
      <c r="H322" s="36"/>
    </row>
    <row r="323" spans="1:8" ht="12.75" customHeight="1">
      <c r="A323" s="22">
        <v>42996</v>
      </c>
      <c r="B323" s="22"/>
      <c r="C323" s="25">
        <f>ROUND(17.2283223958333,4)</f>
        <v>17.2283</v>
      </c>
      <c r="D323" s="25">
        <f>F323</f>
        <v>19.3691</v>
      </c>
      <c r="E323" s="25">
        <f>F323</f>
        <v>19.3691</v>
      </c>
      <c r="F323" s="25">
        <f>ROUND(19.3691,4)</f>
        <v>19.3691</v>
      </c>
      <c r="G323" s="24"/>
      <c r="H323" s="36"/>
    </row>
    <row r="324" spans="1:8" ht="12.75" customHeight="1">
      <c r="A324" s="22">
        <v>43087</v>
      </c>
      <c r="B324" s="22"/>
      <c r="C324" s="25">
        <f>ROUND(17.2283223958333,4)</f>
        <v>17.2283</v>
      </c>
      <c r="D324" s="25">
        <f>F324</f>
        <v>19.7293</v>
      </c>
      <c r="E324" s="25">
        <f>F324</f>
        <v>19.7293</v>
      </c>
      <c r="F324" s="25">
        <f>ROUND(19.7293,4)</f>
        <v>19.7293</v>
      </c>
      <c r="G324" s="24"/>
      <c r="H324" s="36"/>
    </row>
    <row r="325" spans="1:8" ht="12.75" customHeight="1">
      <c r="A325" s="22" t="s">
        <v>71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42534</v>
      </c>
      <c r="B326" s="22"/>
      <c r="C326" s="25">
        <f>ROUND(15.7889789081462,4)</f>
        <v>15.789</v>
      </c>
      <c r="D326" s="25">
        <f>F326</f>
        <v>16.0751</v>
      </c>
      <c r="E326" s="25">
        <f>F326</f>
        <v>16.0751</v>
      </c>
      <c r="F326" s="25">
        <f>ROUND(16.0751,4)</f>
        <v>16.0751</v>
      </c>
      <c r="G326" s="24"/>
      <c r="H326" s="36"/>
    </row>
    <row r="327" spans="1:8" ht="12.75" customHeight="1">
      <c r="A327" s="22">
        <v>42632</v>
      </c>
      <c r="B327" s="22"/>
      <c r="C327" s="25">
        <f>ROUND(15.7889789081462,4)</f>
        <v>15.789</v>
      </c>
      <c r="D327" s="25">
        <f>F327</f>
        <v>16.4696</v>
      </c>
      <c r="E327" s="25">
        <f>F327</f>
        <v>16.4696</v>
      </c>
      <c r="F327" s="25">
        <f>ROUND(16.4696,4)</f>
        <v>16.4696</v>
      </c>
      <c r="G327" s="24"/>
      <c r="H327" s="36"/>
    </row>
    <row r="328" spans="1:8" ht="12.75" customHeight="1">
      <c r="A328" s="22">
        <v>42723</v>
      </c>
      <c r="B328" s="22"/>
      <c r="C328" s="25">
        <f>ROUND(15.7889789081462,4)</f>
        <v>15.789</v>
      </c>
      <c r="D328" s="25">
        <f>F328</f>
        <v>16.8549</v>
      </c>
      <c r="E328" s="25">
        <f>F328</f>
        <v>16.8549</v>
      </c>
      <c r="F328" s="25">
        <f>ROUND(16.8549,4)</f>
        <v>16.8549</v>
      </c>
      <c r="G328" s="24"/>
      <c r="H328" s="36"/>
    </row>
    <row r="329" spans="1:8" ht="12.75" customHeight="1">
      <c r="A329" s="22">
        <v>42807</v>
      </c>
      <c r="B329" s="22"/>
      <c r="C329" s="25">
        <f>ROUND(15.7889789081462,4)</f>
        <v>15.789</v>
      </c>
      <c r="D329" s="25">
        <f>F329</f>
        <v>17.225</v>
      </c>
      <c r="E329" s="25">
        <f>F329</f>
        <v>17.225</v>
      </c>
      <c r="F329" s="25">
        <f>ROUND(17.225,4)</f>
        <v>17.225</v>
      </c>
      <c r="G329" s="24"/>
      <c r="H329" s="36"/>
    </row>
    <row r="330" spans="1:8" ht="12.75" customHeight="1">
      <c r="A330" s="22">
        <v>42905</v>
      </c>
      <c r="B330" s="22"/>
      <c r="C330" s="25">
        <f>ROUND(15.7889789081462,4)</f>
        <v>15.789</v>
      </c>
      <c r="D330" s="25">
        <f>F330</f>
        <v>17.5358</v>
      </c>
      <c r="E330" s="25">
        <f>F330</f>
        <v>17.5358</v>
      </c>
      <c r="F330" s="25">
        <f>ROUND(17.5358,4)</f>
        <v>17.5358</v>
      </c>
      <c r="G330" s="24"/>
      <c r="H330" s="36"/>
    </row>
    <row r="331" spans="1:8" ht="12.75" customHeight="1">
      <c r="A331" s="22" t="s">
        <v>72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42534</v>
      </c>
      <c r="B332" s="22"/>
      <c r="C332" s="25">
        <f>ROUND(21.9703673611111,4)</f>
        <v>21.9704</v>
      </c>
      <c r="D332" s="25">
        <f>F332</f>
        <v>22.3017</v>
      </c>
      <c r="E332" s="25">
        <f>F332</f>
        <v>22.3017</v>
      </c>
      <c r="F332" s="25">
        <f>ROUND(22.3017,4)</f>
        <v>22.3017</v>
      </c>
      <c r="G332" s="24"/>
      <c r="H332" s="36"/>
    </row>
    <row r="333" spans="1:8" ht="12.75" customHeight="1">
      <c r="A333" s="22">
        <v>42632</v>
      </c>
      <c r="B333" s="22"/>
      <c r="C333" s="25">
        <f>ROUND(21.9703673611111,4)</f>
        <v>21.9704</v>
      </c>
      <c r="D333" s="25">
        <f>F333</f>
        <v>22.7534</v>
      </c>
      <c r="E333" s="25">
        <f>F333</f>
        <v>22.7534</v>
      </c>
      <c r="F333" s="25">
        <f>ROUND(22.7534,4)</f>
        <v>22.7534</v>
      </c>
      <c r="G333" s="24"/>
      <c r="H333" s="36"/>
    </row>
    <row r="334" spans="1:8" ht="12.75" customHeight="1">
      <c r="A334" s="22">
        <v>42723</v>
      </c>
      <c r="B334" s="22"/>
      <c r="C334" s="25">
        <f>ROUND(21.9703673611111,4)</f>
        <v>21.9704</v>
      </c>
      <c r="D334" s="25">
        <f>F334</f>
        <v>23.1915</v>
      </c>
      <c r="E334" s="25">
        <f>F334</f>
        <v>23.1915</v>
      </c>
      <c r="F334" s="25">
        <f>ROUND(23.1915,4)</f>
        <v>23.1915</v>
      </c>
      <c r="G334" s="24"/>
      <c r="H334" s="36"/>
    </row>
    <row r="335" spans="1:8" ht="12.75" customHeight="1">
      <c r="A335" s="22">
        <v>42807</v>
      </c>
      <c r="B335" s="22"/>
      <c r="C335" s="25">
        <f>ROUND(21.9703673611111,4)</f>
        <v>21.9704</v>
      </c>
      <c r="D335" s="25">
        <f>F335</f>
        <v>23.6108</v>
      </c>
      <c r="E335" s="25">
        <f>F335</f>
        <v>23.6108</v>
      </c>
      <c r="F335" s="25">
        <f>ROUND(23.6108,4)</f>
        <v>23.6108</v>
      </c>
      <c r="G335" s="24"/>
      <c r="H335" s="36"/>
    </row>
    <row r="336" spans="1:8" ht="12.75" customHeight="1">
      <c r="A336" s="22">
        <v>42905</v>
      </c>
      <c r="B336" s="22"/>
      <c r="C336" s="25">
        <f>ROUND(21.9703673611111,4)</f>
        <v>21.9704</v>
      </c>
      <c r="D336" s="25">
        <f>F336</f>
        <v>23.9852</v>
      </c>
      <c r="E336" s="25">
        <f>F336</f>
        <v>23.9852</v>
      </c>
      <c r="F336" s="25">
        <f>ROUND(23.9852,4)</f>
        <v>23.9852</v>
      </c>
      <c r="G336" s="24"/>
      <c r="H336" s="36"/>
    </row>
    <row r="337" spans="1:8" ht="12.75" customHeight="1">
      <c r="A337" s="22">
        <v>42996</v>
      </c>
      <c r="B337" s="22"/>
      <c r="C337" s="25">
        <f>ROUND(21.9703673611111,4)</f>
        <v>21.9704</v>
      </c>
      <c r="D337" s="25">
        <f>F337</f>
        <v>24.3091</v>
      </c>
      <c r="E337" s="25">
        <f>F337</f>
        <v>24.3091</v>
      </c>
      <c r="F337" s="25">
        <f>ROUND(24.3091,4)</f>
        <v>24.3091</v>
      </c>
      <c r="G337" s="24"/>
      <c r="H337" s="36"/>
    </row>
    <row r="338" spans="1:8" ht="12.75" customHeight="1">
      <c r="A338" s="22" t="s">
        <v>73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42534</v>
      </c>
      <c r="B339" s="22"/>
      <c r="C339" s="25">
        <f>ROUND(1.98461293870957,4)</f>
        <v>1.9846</v>
      </c>
      <c r="D339" s="25">
        <f>F339</f>
        <v>2.0147</v>
      </c>
      <c r="E339" s="25">
        <f>F339</f>
        <v>2.0147</v>
      </c>
      <c r="F339" s="25">
        <f>ROUND(2.0147,4)</f>
        <v>2.0147</v>
      </c>
      <c r="G339" s="24"/>
      <c r="H339" s="36"/>
    </row>
    <row r="340" spans="1:8" ht="12.75" customHeight="1">
      <c r="A340" s="22">
        <v>42632</v>
      </c>
      <c r="B340" s="22"/>
      <c r="C340" s="25">
        <f>ROUND(1.98461293870957,4)</f>
        <v>1.9846</v>
      </c>
      <c r="D340" s="25">
        <f>F340</f>
        <v>2.0536</v>
      </c>
      <c r="E340" s="25">
        <f>F340</f>
        <v>2.0536</v>
      </c>
      <c r="F340" s="25">
        <f>ROUND(2.0536,4)</f>
        <v>2.0536</v>
      </c>
      <c r="G340" s="24"/>
      <c r="H340" s="36"/>
    </row>
    <row r="341" spans="1:8" ht="12.75" customHeight="1">
      <c r="A341" s="22">
        <v>42723</v>
      </c>
      <c r="B341" s="22"/>
      <c r="C341" s="25">
        <f>ROUND(1.98461293870957,4)</f>
        <v>1.9846</v>
      </c>
      <c r="D341" s="25">
        <f>F341</f>
        <v>2.0904</v>
      </c>
      <c r="E341" s="25">
        <f>F341</f>
        <v>2.0904</v>
      </c>
      <c r="F341" s="25">
        <f>ROUND(2.0904,4)</f>
        <v>2.0904</v>
      </c>
      <c r="G341" s="24"/>
      <c r="H341" s="36"/>
    </row>
    <row r="342" spans="1:8" ht="12.75" customHeight="1">
      <c r="A342" s="22">
        <v>42807</v>
      </c>
      <c r="B342" s="22"/>
      <c r="C342" s="25">
        <f>ROUND(1.98461293870957,4)</f>
        <v>1.9846</v>
      </c>
      <c r="D342" s="25">
        <f>F342</f>
        <v>2.124</v>
      </c>
      <c r="E342" s="25">
        <f>F342</f>
        <v>2.124</v>
      </c>
      <c r="F342" s="25">
        <f>ROUND(2.124,4)</f>
        <v>2.124</v>
      </c>
      <c r="G342" s="24"/>
      <c r="H342" s="36"/>
    </row>
    <row r="343" spans="1:8" ht="12.75" customHeight="1">
      <c r="A343" s="22" t="s">
        <v>74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42534</v>
      </c>
      <c r="B344" s="22"/>
      <c r="C344" s="28">
        <f>ROUND(0.135813632086568,6)</f>
        <v>0.135814</v>
      </c>
      <c r="D344" s="28">
        <f>F344</f>
        <v>0.138129</v>
      </c>
      <c r="E344" s="28">
        <f>F344</f>
        <v>0.138129</v>
      </c>
      <c r="F344" s="28">
        <f>ROUND(0.138129,6)</f>
        <v>0.138129</v>
      </c>
      <c r="G344" s="24"/>
      <c r="H344" s="36"/>
    </row>
    <row r="345" spans="1:8" ht="12.75" customHeight="1">
      <c r="A345" s="22">
        <v>42632</v>
      </c>
      <c r="B345" s="22"/>
      <c r="C345" s="28">
        <f>ROUND(0.135813632086568,6)</f>
        <v>0.135814</v>
      </c>
      <c r="D345" s="28">
        <f>F345</f>
        <v>0.141298</v>
      </c>
      <c r="E345" s="28">
        <f>F345</f>
        <v>0.141298</v>
      </c>
      <c r="F345" s="28">
        <f>ROUND(0.141298,6)</f>
        <v>0.141298</v>
      </c>
      <c r="G345" s="24"/>
      <c r="H345" s="36"/>
    </row>
    <row r="346" spans="1:8" ht="12.75" customHeight="1">
      <c r="A346" s="22">
        <v>42723</v>
      </c>
      <c r="B346" s="22"/>
      <c r="C346" s="28">
        <f>ROUND(0.135813632086568,6)</f>
        <v>0.135814</v>
      </c>
      <c r="D346" s="28">
        <f>F346</f>
        <v>0.144424</v>
      </c>
      <c r="E346" s="28">
        <f>F346</f>
        <v>0.144424</v>
      </c>
      <c r="F346" s="28">
        <f>ROUND(0.144424,6)</f>
        <v>0.144424</v>
      </c>
      <c r="G346" s="24"/>
      <c r="H346" s="36"/>
    </row>
    <row r="347" spans="1:8" ht="12.75" customHeight="1">
      <c r="A347" s="22">
        <v>42807</v>
      </c>
      <c r="B347" s="22"/>
      <c r="C347" s="28">
        <f>ROUND(0.135813632086568,6)</f>
        <v>0.135814</v>
      </c>
      <c r="D347" s="28">
        <f>F347</f>
        <v>0.147495</v>
      </c>
      <c r="E347" s="28">
        <f>F347</f>
        <v>0.147495</v>
      </c>
      <c r="F347" s="28">
        <f>ROUND(0.147495,6)</f>
        <v>0.147495</v>
      </c>
      <c r="G347" s="24"/>
      <c r="H347" s="36"/>
    </row>
    <row r="348" spans="1:8" ht="12.75" customHeight="1">
      <c r="A348" s="22">
        <v>42905</v>
      </c>
      <c r="B348" s="22"/>
      <c r="C348" s="28">
        <f>ROUND(0.135813632086568,6)</f>
        <v>0.135814</v>
      </c>
      <c r="D348" s="28">
        <f>F348</f>
        <v>0.150401</v>
      </c>
      <c r="E348" s="28">
        <f>F348</f>
        <v>0.150401</v>
      </c>
      <c r="F348" s="28">
        <f>ROUND(0.150401,6)</f>
        <v>0.150401</v>
      </c>
      <c r="G348" s="24"/>
      <c r="H348" s="36"/>
    </row>
    <row r="349" spans="1:8" ht="12.75" customHeight="1">
      <c r="A349" s="22" t="s">
        <v>75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42534</v>
      </c>
      <c r="B350" s="22"/>
      <c r="C350" s="25">
        <f>ROUND(0.151608403085508,4)</f>
        <v>0.1516</v>
      </c>
      <c r="D350" s="25">
        <f>F350</f>
        <v>0.1517</v>
      </c>
      <c r="E350" s="25">
        <f>F350</f>
        <v>0.1517</v>
      </c>
      <c r="F350" s="25">
        <f>ROUND(0.1517,4)</f>
        <v>0.1517</v>
      </c>
      <c r="G350" s="24"/>
      <c r="H350" s="36"/>
    </row>
    <row r="351" spans="1:8" ht="12.75" customHeight="1">
      <c r="A351" s="22">
        <v>42632</v>
      </c>
      <c r="B351" s="22"/>
      <c r="C351" s="25">
        <f>ROUND(0.151608403085508,4)</f>
        <v>0.1516</v>
      </c>
      <c r="D351" s="25">
        <f>F351</f>
        <v>0.1518</v>
      </c>
      <c r="E351" s="25">
        <f>F351</f>
        <v>0.1518</v>
      </c>
      <c r="F351" s="25">
        <f>ROUND(0.1518,4)</f>
        <v>0.1518</v>
      </c>
      <c r="G351" s="24"/>
      <c r="H351" s="36"/>
    </row>
    <row r="352" spans="1:8" ht="12.75" customHeight="1">
      <c r="A352" s="22">
        <v>42723</v>
      </c>
      <c r="B352" s="22"/>
      <c r="C352" s="25">
        <f>ROUND(0.151608403085508,4)</f>
        <v>0.1516</v>
      </c>
      <c r="D352" s="25">
        <f>F352</f>
        <v>0.1511</v>
      </c>
      <c r="E352" s="25">
        <f>F352</f>
        <v>0.1511</v>
      </c>
      <c r="F352" s="25">
        <f>ROUND(0.1511,4)</f>
        <v>0.1511</v>
      </c>
      <c r="G352" s="24"/>
      <c r="H352" s="36"/>
    </row>
    <row r="353" spans="1:8" ht="12.75" customHeight="1">
      <c r="A353" s="22">
        <v>42807</v>
      </c>
      <c r="B353" s="22"/>
      <c r="C353" s="25">
        <f>ROUND(0.151608403085508,4)</f>
        <v>0.1516</v>
      </c>
      <c r="D353" s="25">
        <f>F353</f>
        <v>0.1495</v>
      </c>
      <c r="E353" s="25">
        <f>F353</f>
        <v>0.1495</v>
      </c>
      <c r="F353" s="25">
        <f>ROUND(0.1495,4)</f>
        <v>0.1495</v>
      </c>
      <c r="G353" s="24"/>
      <c r="H353" s="36"/>
    </row>
    <row r="354" spans="1:8" ht="12.75" customHeight="1">
      <c r="A354" s="22" t="s">
        <v>76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42534</v>
      </c>
      <c r="B355" s="22"/>
      <c r="C355" s="25">
        <f>ROUND(0.0773465628401574,4)</f>
        <v>0.0773</v>
      </c>
      <c r="D355" s="25">
        <f>F355</f>
        <v>0.0714</v>
      </c>
      <c r="E355" s="25">
        <f>F355</f>
        <v>0.0714</v>
      </c>
      <c r="F355" s="25">
        <f>ROUND(0.0714,4)</f>
        <v>0.0714</v>
      </c>
      <c r="G355" s="24"/>
      <c r="H355" s="36"/>
    </row>
    <row r="356" spans="1:8" ht="12.75" customHeight="1">
      <c r="A356" s="22">
        <v>42632</v>
      </c>
      <c r="B356" s="22"/>
      <c r="C356" s="25">
        <f>ROUND(0.0773465628401574,4)</f>
        <v>0.0773</v>
      </c>
      <c r="D356" s="25">
        <f>F356</f>
        <v>0.0662</v>
      </c>
      <c r="E356" s="25">
        <f>F356</f>
        <v>0.0662</v>
      </c>
      <c r="F356" s="25">
        <f>ROUND(0.0662,4)</f>
        <v>0.0662</v>
      </c>
      <c r="G356" s="24"/>
      <c r="H356" s="36"/>
    </row>
    <row r="357" spans="1:8" ht="12.75" customHeight="1">
      <c r="A357" s="22">
        <v>42723</v>
      </c>
      <c r="B357" s="22"/>
      <c r="C357" s="25">
        <f>ROUND(0.0773465628401574,4)</f>
        <v>0.0773</v>
      </c>
      <c r="D357" s="25">
        <f>F357</f>
        <v>0.0619</v>
      </c>
      <c r="E357" s="25">
        <f>F357</f>
        <v>0.0619</v>
      </c>
      <c r="F357" s="25">
        <f>ROUND(0.0619,4)</f>
        <v>0.0619</v>
      </c>
      <c r="G357" s="24"/>
      <c r="H357" s="36"/>
    </row>
    <row r="358" spans="1:8" ht="12.75" customHeight="1">
      <c r="A358" s="22">
        <v>42807</v>
      </c>
      <c r="B358" s="22"/>
      <c r="C358" s="25">
        <f>ROUND(0.0773465628401574,4)</f>
        <v>0.0773</v>
      </c>
      <c r="D358" s="25">
        <f>F358</f>
        <v>0.0596</v>
      </c>
      <c r="E358" s="25">
        <f>F358</f>
        <v>0.0596</v>
      </c>
      <c r="F358" s="25">
        <f>ROUND(0.0596,4)</f>
        <v>0.0596</v>
      </c>
      <c r="G358" s="24"/>
      <c r="H358" s="36"/>
    </row>
    <row r="359" spans="1:8" ht="12.75" customHeight="1">
      <c r="A359" s="22">
        <v>42905</v>
      </c>
      <c r="B359" s="22"/>
      <c r="C359" s="25">
        <f>ROUND(0.0773465628401574,4)</f>
        <v>0.0773</v>
      </c>
      <c r="D359" s="25">
        <f>F359</f>
        <v>0.057</v>
      </c>
      <c r="E359" s="25">
        <f>F359</f>
        <v>0.057</v>
      </c>
      <c r="F359" s="25">
        <f>ROUND(0.057,4)</f>
        <v>0.057</v>
      </c>
      <c r="G359" s="24"/>
      <c r="H359" s="36"/>
    </row>
    <row r="360" spans="1:8" ht="12.75" customHeight="1">
      <c r="A360" s="22" t="s">
        <v>77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42534</v>
      </c>
      <c r="B361" s="22"/>
      <c r="C361" s="25">
        <f>ROUND(10.475325,4)</f>
        <v>10.4753</v>
      </c>
      <c r="D361" s="25">
        <f>F361</f>
        <v>10.5904</v>
      </c>
      <c r="E361" s="25">
        <f>F361</f>
        <v>10.5904</v>
      </c>
      <c r="F361" s="25">
        <f>ROUND(10.5904,4)</f>
        <v>10.5904</v>
      </c>
      <c r="G361" s="24"/>
      <c r="H361" s="36"/>
    </row>
    <row r="362" spans="1:8" ht="12.75" customHeight="1">
      <c r="A362" s="22">
        <v>42632</v>
      </c>
      <c r="B362" s="22"/>
      <c r="C362" s="25">
        <f>ROUND(10.475325,4)</f>
        <v>10.4753</v>
      </c>
      <c r="D362" s="25">
        <f>F362</f>
        <v>10.7514</v>
      </c>
      <c r="E362" s="25">
        <f>F362</f>
        <v>10.7514</v>
      </c>
      <c r="F362" s="25">
        <f>ROUND(10.7514,4)</f>
        <v>10.7514</v>
      </c>
      <c r="G362" s="24"/>
      <c r="H362" s="36"/>
    </row>
    <row r="363" spans="1:8" ht="12.75" customHeight="1">
      <c r="A363" s="22">
        <v>42723</v>
      </c>
      <c r="B363" s="22"/>
      <c r="C363" s="25">
        <f>ROUND(10.475325,4)</f>
        <v>10.4753</v>
      </c>
      <c r="D363" s="25">
        <f>F363</f>
        <v>10.9096</v>
      </c>
      <c r="E363" s="25">
        <f>F363</f>
        <v>10.9096</v>
      </c>
      <c r="F363" s="25">
        <f>ROUND(10.9096,4)</f>
        <v>10.9096</v>
      </c>
      <c r="G363" s="24"/>
      <c r="H363" s="36"/>
    </row>
    <row r="364" spans="1:8" ht="12.75" customHeight="1">
      <c r="A364" s="22">
        <v>42807</v>
      </c>
      <c r="B364" s="22"/>
      <c r="C364" s="25">
        <f>ROUND(10.475325,4)</f>
        <v>10.4753</v>
      </c>
      <c r="D364" s="25">
        <f>F364</f>
        <v>11.0582</v>
      </c>
      <c r="E364" s="25">
        <f>F364</f>
        <v>11.0582</v>
      </c>
      <c r="F364" s="25">
        <f>ROUND(11.0582,4)</f>
        <v>11.0582</v>
      </c>
      <c r="G364" s="24"/>
      <c r="H364" s="36"/>
    </row>
    <row r="365" spans="1:8" ht="12.75" customHeight="1">
      <c r="A365" s="22" t="s">
        <v>78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42534</v>
      </c>
      <c r="B366" s="22"/>
      <c r="C366" s="25">
        <f>ROUND(11.2690918850339,4)</f>
        <v>11.2691</v>
      </c>
      <c r="D366" s="25">
        <f>F366</f>
        <v>11.4275</v>
      </c>
      <c r="E366" s="25">
        <f>F366</f>
        <v>11.4275</v>
      </c>
      <c r="F366" s="25">
        <f>ROUND(11.4275,4)</f>
        <v>11.4275</v>
      </c>
      <c r="G366" s="24"/>
      <c r="H366" s="36"/>
    </row>
    <row r="367" spans="1:8" ht="12.75" customHeight="1">
      <c r="A367" s="22">
        <v>42632</v>
      </c>
      <c r="B367" s="22"/>
      <c r="C367" s="25">
        <f>ROUND(11.2690918850339,4)</f>
        <v>11.2691</v>
      </c>
      <c r="D367" s="25">
        <f>F367</f>
        <v>11.6343</v>
      </c>
      <c r="E367" s="25">
        <f>F367</f>
        <v>11.6343</v>
      </c>
      <c r="F367" s="25">
        <f>ROUND(11.6343,4)</f>
        <v>11.6343</v>
      </c>
      <c r="G367" s="24"/>
      <c r="H367" s="36"/>
    </row>
    <row r="368" spans="1:8" ht="12.75" customHeight="1">
      <c r="A368" s="22">
        <v>42723</v>
      </c>
      <c r="B368" s="22"/>
      <c r="C368" s="25">
        <f>ROUND(11.2690918850339,4)</f>
        <v>11.2691</v>
      </c>
      <c r="D368" s="25">
        <f>F368</f>
        <v>11.8352</v>
      </c>
      <c r="E368" s="25">
        <f>F368</f>
        <v>11.8352</v>
      </c>
      <c r="F368" s="25">
        <f>ROUND(11.8352,4)</f>
        <v>11.8352</v>
      </c>
      <c r="G368" s="24"/>
      <c r="H368" s="36"/>
    </row>
    <row r="369" spans="1:8" ht="12.75" customHeight="1">
      <c r="A369" s="22" t="s">
        <v>79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42534</v>
      </c>
      <c r="B370" s="22"/>
      <c r="C370" s="25">
        <f>ROUND(5.3812769427939,4)</f>
        <v>5.3813</v>
      </c>
      <c r="D370" s="25">
        <f>F370</f>
        <v>5.35</v>
      </c>
      <c r="E370" s="25">
        <f>F370</f>
        <v>5.35</v>
      </c>
      <c r="F370" s="25">
        <f>ROUND(5.35,4)</f>
        <v>5.35</v>
      </c>
      <c r="G370" s="24"/>
      <c r="H370" s="36"/>
    </row>
    <row r="371" spans="1:8" ht="12.75" customHeight="1">
      <c r="A371" s="22">
        <v>42632</v>
      </c>
      <c r="B371" s="22"/>
      <c r="C371" s="25">
        <f>ROUND(5.3812769427939,4)</f>
        <v>5.3813</v>
      </c>
      <c r="D371" s="25">
        <f>F371</f>
        <v>5.3196</v>
      </c>
      <c r="E371" s="25">
        <f>F371</f>
        <v>5.3196</v>
      </c>
      <c r="F371" s="25">
        <f>ROUND(5.3196,4)</f>
        <v>5.3196</v>
      </c>
      <c r="G371" s="24"/>
      <c r="H371" s="36"/>
    </row>
    <row r="372" spans="1:8" ht="12.75" customHeight="1">
      <c r="A372" s="22">
        <v>42723</v>
      </c>
      <c r="B372" s="22"/>
      <c r="C372" s="25">
        <f>ROUND(5.3812769427939,4)</f>
        <v>5.3813</v>
      </c>
      <c r="D372" s="25">
        <f>F372</f>
        <v>5.2959</v>
      </c>
      <c r="E372" s="25">
        <f>F372</f>
        <v>5.2959</v>
      </c>
      <c r="F372" s="25">
        <f>ROUND(5.2959,4)</f>
        <v>5.2959</v>
      </c>
      <c r="G372" s="24"/>
      <c r="H372" s="36"/>
    </row>
    <row r="373" spans="1:8" ht="12.75" customHeight="1">
      <c r="A373" s="22" t="s">
        <v>80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42534</v>
      </c>
      <c r="B374" s="22"/>
      <c r="C374" s="25">
        <f>ROUND(15.3958333333333,4)</f>
        <v>15.3958</v>
      </c>
      <c r="D374" s="25">
        <f>F374</f>
        <v>15.6243</v>
      </c>
      <c r="E374" s="25">
        <f>F374</f>
        <v>15.6243</v>
      </c>
      <c r="F374" s="25">
        <f>ROUND(15.6243,4)</f>
        <v>15.6243</v>
      </c>
      <c r="G374" s="24"/>
      <c r="H374" s="36"/>
    </row>
    <row r="375" spans="1:8" ht="12.75" customHeight="1">
      <c r="A375" s="22">
        <v>42632</v>
      </c>
      <c r="B375" s="22"/>
      <c r="C375" s="25">
        <f>ROUND(15.3958333333333,4)</f>
        <v>15.3958</v>
      </c>
      <c r="D375" s="25">
        <f>F375</f>
        <v>15.9299</v>
      </c>
      <c r="E375" s="25">
        <f>F375</f>
        <v>15.9299</v>
      </c>
      <c r="F375" s="25">
        <f>ROUND(15.9299,4)</f>
        <v>15.9299</v>
      </c>
      <c r="G375" s="24"/>
      <c r="H375" s="36"/>
    </row>
    <row r="376" spans="1:8" ht="12.75" customHeight="1">
      <c r="A376" s="22">
        <v>42723</v>
      </c>
      <c r="B376" s="22"/>
      <c r="C376" s="25">
        <f>ROUND(15.3958333333333,4)</f>
        <v>15.3958</v>
      </c>
      <c r="D376" s="25">
        <f>F376</f>
        <v>16.2214</v>
      </c>
      <c r="E376" s="25">
        <f>F376</f>
        <v>16.2214</v>
      </c>
      <c r="F376" s="25">
        <f>ROUND(16.2214,4)</f>
        <v>16.2214</v>
      </c>
      <c r="G376" s="24"/>
      <c r="H376" s="36"/>
    </row>
    <row r="377" spans="1:8" ht="12.75" customHeight="1">
      <c r="A377" s="22">
        <v>42807</v>
      </c>
      <c r="B377" s="22"/>
      <c r="C377" s="25">
        <f>ROUND(15.3958333333333,4)</f>
        <v>15.3958</v>
      </c>
      <c r="D377" s="25">
        <f>F377</f>
        <v>16.4959</v>
      </c>
      <c r="E377" s="25">
        <f>F377</f>
        <v>16.4959</v>
      </c>
      <c r="F377" s="25">
        <f>ROUND(16.4959,4)</f>
        <v>16.4959</v>
      </c>
      <c r="G377" s="24"/>
      <c r="H377" s="36"/>
    </row>
    <row r="378" spans="1:8" ht="12.75" customHeight="1">
      <c r="A378" s="22">
        <v>42905</v>
      </c>
      <c r="B378" s="22"/>
      <c r="C378" s="25">
        <f>ROUND(15.3958333333333,4)</f>
        <v>15.3958</v>
      </c>
      <c r="D378" s="25">
        <f>F378</f>
        <v>16.7369</v>
      </c>
      <c r="E378" s="25">
        <f>F378</f>
        <v>16.7369</v>
      </c>
      <c r="F378" s="25">
        <f>ROUND(16.7369,4)</f>
        <v>16.7369</v>
      </c>
      <c r="G378" s="24"/>
      <c r="H378" s="36"/>
    </row>
    <row r="379" spans="1:8" ht="12.75" customHeight="1">
      <c r="A379" s="22" t="s">
        <v>81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42534</v>
      </c>
      <c r="B380" s="22"/>
      <c r="C380" s="25">
        <f>ROUND(15.3958333333333,4)</f>
        <v>15.3958</v>
      </c>
      <c r="D380" s="25">
        <f>F380</f>
        <v>15.6243</v>
      </c>
      <c r="E380" s="25">
        <f>F380</f>
        <v>15.6243</v>
      </c>
      <c r="F380" s="25">
        <f>ROUND(15.6243,4)</f>
        <v>15.6243</v>
      </c>
      <c r="G380" s="24"/>
      <c r="H380" s="36"/>
    </row>
    <row r="381" spans="1:8" ht="12.75" customHeight="1">
      <c r="A381" s="22">
        <v>42632</v>
      </c>
      <c r="B381" s="22"/>
      <c r="C381" s="25">
        <f>ROUND(15.3958333333333,4)</f>
        <v>15.3958</v>
      </c>
      <c r="D381" s="25">
        <f>F381</f>
        <v>15.9299</v>
      </c>
      <c r="E381" s="25">
        <f>F381</f>
        <v>15.9299</v>
      </c>
      <c r="F381" s="25">
        <f>ROUND(15.9299,4)</f>
        <v>15.9299</v>
      </c>
      <c r="G381" s="24"/>
      <c r="H381" s="36"/>
    </row>
    <row r="382" spans="1:8" ht="12.75" customHeight="1">
      <c r="A382" s="22">
        <v>42723</v>
      </c>
      <c r="B382" s="22"/>
      <c r="C382" s="25">
        <f>ROUND(15.3958333333333,4)</f>
        <v>15.3958</v>
      </c>
      <c r="D382" s="25">
        <f>F382</f>
        <v>16.2214</v>
      </c>
      <c r="E382" s="25">
        <f>F382</f>
        <v>16.2214</v>
      </c>
      <c r="F382" s="25">
        <f>ROUND(16.2214,4)</f>
        <v>16.2214</v>
      </c>
      <c r="G382" s="24"/>
      <c r="H382" s="36"/>
    </row>
    <row r="383" spans="1:8" ht="12.75" customHeight="1">
      <c r="A383" s="22">
        <v>42807</v>
      </c>
      <c r="B383" s="22"/>
      <c r="C383" s="25">
        <f>ROUND(15.3958333333333,4)</f>
        <v>15.3958</v>
      </c>
      <c r="D383" s="25">
        <f>F383</f>
        <v>16.4959</v>
      </c>
      <c r="E383" s="25">
        <f>F383</f>
        <v>16.4959</v>
      </c>
      <c r="F383" s="25">
        <f>ROUND(16.4959,4)</f>
        <v>16.4959</v>
      </c>
      <c r="G383" s="24"/>
      <c r="H383" s="36"/>
    </row>
    <row r="384" spans="1:8" ht="12.75" customHeight="1">
      <c r="A384" s="22">
        <v>42905</v>
      </c>
      <c r="B384" s="22"/>
      <c r="C384" s="25">
        <f>ROUND(15.3958333333333,4)</f>
        <v>15.3958</v>
      </c>
      <c r="D384" s="25">
        <f>F384</f>
        <v>16.7369</v>
      </c>
      <c r="E384" s="25">
        <f>F384</f>
        <v>16.7369</v>
      </c>
      <c r="F384" s="25">
        <f>ROUND(16.7369,4)</f>
        <v>16.7369</v>
      </c>
      <c r="G384" s="24"/>
      <c r="H384" s="36"/>
    </row>
    <row r="385" spans="1:8" ht="12.75" customHeight="1">
      <c r="A385" s="22">
        <v>42996</v>
      </c>
      <c r="B385" s="22"/>
      <c r="C385" s="25">
        <f>ROUND(15.3958333333333,4)</f>
        <v>15.3958</v>
      </c>
      <c r="D385" s="25">
        <f>F385</f>
        <v>16.9438</v>
      </c>
      <c r="E385" s="25">
        <f>F385</f>
        <v>16.9438</v>
      </c>
      <c r="F385" s="25">
        <f>ROUND(16.9438,4)</f>
        <v>16.9438</v>
      </c>
      <c r="G385" s="24"/>
      <c r="H385" s="36"/>
    </row>
    <row r="386" spans="1:8" ht="12.75" customHeight="1">
      <c r="A386" s="22">
        <v>43087</v>
      </c>
      <c r="B386" s="22"/>
      <c r="C386" s="25">
        <f>ROUND(15.3958333333333,4)</f>
        <v>15.3958</v>
      </c>
      <c r="D386" s="25">
        <f>F386</f>
        <v>17.1508</v>
      </c>
      <c r="E386" s="25">
        <f>F386</f>
        <v>17.1508</v>
      </c>
      <c r="F386" s="25">
        <f>ROUND(17.1508,4)</f>
        <v>17.1508</v>
      </c>
      <c r="G386" s="24"/>
      <c r="H386" s="36"/>
    </row>
    <row r="387" spans="1:8" ht="12.75" customHeight="1">
      <c r="A387" s="22">
        <v>43175</v>
      </c>
      <c r="B387" s="22"/>
      <c r="C387" s="25">
        <f>ROUND(15.3958333333333,4)</f>
        <v>15.3958</v>
      </c>
      <c r="D387" s="25">
        <f>F387</f>
        <v>17.351</v>
      </c>
      <c r="E387" s="25">
        <f>F387</f>
        <v>17.351</v>
      </c>
      <c r="F387" s="25">
        <f>ROUND(17.351,4)</f>
        <v>17.351</v>
      </c>
      <c r="G387" s="24"/>
      <c r="H387" s="36"/>
    </row>
    <row r="388" spans="1:8" ht="12.75" customHeight="1">
      <c r="A388" s="22">
        <v>43269</v>
      </c>
      <c r="B388" s="22"/>
      <c r="C388" s="25">
        <f>ROUND(15.3958333333333,4)</f>
        <v>15.3958</v>
      </c>
      <c r="D388" s="25">
        <f>F388</f>
        <v>17.6341</v>
      </c>
      <c r="E388" s="25">
        <f>F388</f>
        <v>17.6341</v>
      </c>
      <c r="F388" s="25">
        <f>ROUND(17.6341,4)</f>
        <v>17.6341</v>
      </c>
      <c r="G388" s="24"/>
      <c r="H388" s="36"/>
    </row>
    <row r="389" spans="1:8" ht="12.75" customHeight="1">
      <c r="A389" s="22">
        <v>43360</v>
      </c>
      <c r="B389" s="22"/>
      <c r="C389" s="25">
        <f>ROUND(15.3958333333333,4)</f>
        <v>15.3958</v>
      </c>
      <c r="D389" s="25">
        <f>F389</f>
        <v>17.924</v>
      </c>
      <c r="E389" s="25">
        <f>F389</f>
        <v>17.924</v>
      </c>
      <c r="F389" s="25">
        <f>ROUND(17.924,4)</f>
        <v>17.924</v>
      </c>
      <c r="G389" s="24"/>
      <c r="H389" s="36"/>
    </row>
    <row r="390" spans="1:8" ht="12.75" customHeight="1">
      <c r="A390" s="22">
        <v>43448</v>
      </c>
      <c r="B390" s="22"/>
      <c r="C390" s="25">
        <f>ROUND(15.3958333333333,4)</f>
        <v>15.3958</v>
      </c>
      <c r="D390" s="25">
        <f>F390</f>
        <v>18.2043</v>
      </c>
      <c r="E390" s="25">
        <f>F390</f>
        <v>18.2043</v>
      </c>
      <c r="F390" s="25">
        <f>ROUND(18.2043,4)</f>
        <v>18.2043</v>
      </c>
      <c r="G390" s="24"/>
      <c r="H390" s="36"/>
    </row>
    <row r="391" spans="1:8" ht="12.75" customHeight="1">
      <c r="A391" s="22">
        <v>43542</v>
      </c>
      <c r="B391" s="22"/>
      <c r="C391" s="25">
        <f>ROUND(15.3958333333333,4)</f>
        <v>15.3958</v>
      </c>
      <c r="D391" s="25">
        <f>F391</f>
        <v>18.5038</v>
      </c>
      <c r="E391" s="25">
        <f>F391</f>
        <v>18.5038</v>
      </c>
      <c r="F391" s="25">
        <f>ROUND(18.5038,4)</f>
        <v>18.5038</v>
      </c>
      <c r="G391" s="24"/>
      <c r="H391" s="36"/>
    </row>
    <row r="392" spans="1:8" ht="12.75" customHeight="1">
      <c r="A392" s="22">
        <v>43630</v>
      </c>
      <c r="B392" s="22"/>
      <c r="C392" s="25">
        <f>ROUND(15.3958333333333,4)</f>
        <v>15.3958</v>
      </c>
      <c r="D392" s="25">
        <f>F392</f>
        <v>18.7841</v>
      </c>
      <c r="E392" s="25">
        <f>F392</f>
        <v>18.7841</v>
      </c>
      <c r="F392" s="25">
        <f>ROUND(18.7841,4)</f>
        <v>18.7841</v>
      </c>
      <c r="G392" s="24"/>
      <c r="H392" s="36"/>
    </row>
    <row r="393" spans="1:8" ht="12.75" customHeight="1">
      <c r="A393" s="22" t="s">
        <v>82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42534</v>
      </c>
      <c r="B394" s="22"/>
      <c r="C394" s="25">
        <f>ROUND(1.36186053368716,4)</f>
        <v>1.3619</v>
      </c>
      <c r="D394" s="25">
        <f>F394</f>
        <v>1.3167</v>
      </c>
      <c r="E394" s="25">
        <f>F394</f>
        <v>1.3167</v>
      </c>
      <c r="F394" s="25">
        <f>ROUND(1.3167,4)</f>
        <v>1.3167</v>
      </c>
      <c r="G394" s="24"/>
      <c r="H394" s="36"/>
    </row>
    <row r="395" spans="1:8" ht="12.75" customHeight="1">
      <c r="A395" s="22">
        <v>42632</v>
      </c>
      <c r="B395" s="22"/>
      <c r="C395" s="25">
        <f>ROUND(1.36186053368716,4)</f>
        <v>1.3619</v>
      </c>
      <c r="D395" s="25">
        <f>F395</f>
        <v>1.2594</v>
      </c>
      <c r="E395" s="25">
        <f>F395</f>
        <v>1.2594</v>
      </c>
      <c r="F395" s="25">
        <f>ROUND(1.2594,4)</f>
        <v>1.2594</v>
      </c>
      <c r="G395" s="24"/>
      <c r="H395" s="36"/>
    </row>
    <row r="396" spans="1:8" ht="12.75" customHeight="1">
      <c r="A396" s="22">
        <v>42723</v>
      </c>
      <c r="B396" s="22"/>
      <c r="C396" s="25">
        <f>ROUND(1.36186053368716,4)</f>
        <v>1.3619</v>
      </c>
      <c r="D396" s="25">
        <f>F396</f>
        <v>1.2114</v>
      </c>
      <c r="E396" s="25">
        <f>F396</f>
        <v>1.2114</v>
      </c>
      <c r="F396" s="25">
        <f>ROUND(1.2114,4)</f>
        <v>1.2114</v>
      </c>
      <c r="G396" s="24"/>
      <c r="H396" s="36"/>
    </row>
    <row r="397" spans="1:8" ht="12.75" customHeight="1">
      <c r="A397" s="22">
        <v>42807</v>
      </c>
      <c r="B397" s="22"/>
      <c r="C397" s="25">
        <f>ROUND(1.36186053368716,4)</f>
        <v>1.3619</v>
      </c>
      <c r="D397" s="25">
        <f>F397</f>
        <v>1.1719</v>
      </c>
      <c r="E397" s="25">
        <f>F397</f>
        <v>1.1719</v>
      </c>
      <c r="F397" s="25">
        <f>ROUND(1.1719,4)</f>
        <v>1.1719</v>
      </c>
      <c r="G397" s="24"/>
      <c r="H397" s="36"/>
    </row>
    <row r="398" spans="1:8" ht="12.75" customHeight="1">
      <c r="A398" s="22" t="s">
        <v>83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42495</v>
      </c>
      <c r="B399" s="22"/>
      <c r="C399" s="27">
        <f>ROUND(523.158,3)</f>
        <v>523.158</v>
      </c>
      <c r="D399" s="27">
        <f>F399</f>
        <v>527.046</v>
      </c>
      <c r="E399" s="27">
        <f>F399</f>
        <v>527.046</v>
      </c>
      <c r="F399" s="27">
        <f>ROUND(527.046,3)</f>
        <v>527.046</v>
      </c>
      <c r="G399" s="24"/>
      <c r="H399" s="36"/>
    </row>
    <row r="400" spans="1:8" ht="12.75" customHeight="1">
      <c r="A400" s="22">
        <v>42586</v>
      </c>
      <c r="B400" s="22"/>
      <c r="C400" s="27">
        <f>ROUND(523.158,3)</f>
        <v>523.158</v>
      </c>
      <c r="D400" s="27">
        <f>F400</f>
        <v>537.016</v>
      </c>
      <c r="E400" s="27">
        <f>F400</f>
        <v>537.016</v>
      </c>
      <c r="F400" s="27">
        <f>ROUND(537.016,3)</f>
        <v>537.016</v>
      </c>
      <c r="G400" s="24"/>
      <c r="H400" s="36"/>
    </row>
    <row r="401" spans="1:8" ht="12.75" customHeight="1">
      <c r="A401" s="22">
        <v>42677</v>
      </c>
      <c r="B401" s="22"/>
      <c r="C401" s="27">
        <f>ROUND(523.158,3)</f>
        <v>523.158</v>
      </c>
      <c r="D401" s="27">
        <f>F401</f>
        <v>547.402</v>
      </c>
      <c r="E401" s="27">
        <f>F401</f>
        <v>547.402</v>
      </c>
      <c r="F401" s="27">
        <f>ROUND(547.402,3)</f>
        <v>547.402</v>
      </c>
      <c r="G401" s="24"/>
      <c r="H401" s="36"/>
    </row>
    <row r="402" spans="1:8" ht="12.75" customHeight="1">
      <c r="A402" s="22">
        <v>42768</v>
      </c>
      <c r="B402" s="22"/>
      <c r="C402" s="27">
        <f>ROUND(523.158,3)</f>
        <v>523.158</v>
      </c>
      <c r="D402" s="27">
        <f>F402</f>
        <v>558.704</v>
      </c>
      <c r="E402" s="27">
        <f>F402</f>
        <v>558.704</v>
      </c>
      <c r="F402" s="27">
        <f>ROUND(558.704,3)</f>
        <v>558.704</v>
      </c>
      <c r="G402" s="24"/>
      <c r="H402" s="36"/>
    </row>
    <row r="403" spans="1:8" ht="12.75" customHeight="1">
      <c r="A403" s="22" t="s">
        <v>84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42495</v>
      </c>
      <c r="B404" s="22"/>
      <c r="C404" s="27">
        <f>ROUND(466.034,3)</f>
        <v>466.034</v>
      </c>
      <c r="D404" s="27">
        <f>F404</f>
        <v>469.498</v>
      </c>
      <c r="E404" s="27">
        <f>F404</f>
        <v>469.498</v>
      </c>
      <c r="F404" s="27">
        <f>ROUND(469.498,3)</f>
        <v>469.498</v>
      </c>
      <c r="G404" s="24"/>
      <c r="H404" s="36"/>
    </row>
    <row r="405" spans="1:8" ht="12.75" customHeight="1">
      <c r="A405" s="22">
        <v>42586</v>
      </c>
      <c r="B405" s="22"/>
      <c r="C405" s="27">
        <f>ROUND(466.034,3)</f>
        <v>466.034</v>
      </c>
      <c r="D405" s="27">
        <f>F405</f>
        <v>478.379</v>
      </c>
      <c r="E405" s="27">
        <f>F405</f>
        <v>478.379</v>
      </c>
      <c r="F405" s="27">
        <f>ROUND(478.379,3)</f>
        <v>478.379</v>
      </c>
      <c r="G405" s="24"/>
      <c r="H405" s="36"/>
    </row>
    <row r="406" spans="1:8" ht="12.75" customHeight="1">
      <c r="A406" s="22">
        <v>42677</v>
      </c>
      <c r="B406" s="22"/>
      <c r="C406" s="27">
        <f>ROUND(466.034,3)</f>
        <v>466.034</v>
      </c>
      <c r="D406" s="27">
        <f>F406</f>
        <v>487.63</v>
      </c>
      <c r="E406" s="27">
        <f>F406</f>
        <v>487.63</v>
      </c>
      <c r="F406" s="27">
        <f>ROUND(487.63,3)</f>
        <v>487.63</v>
      </c>
      <c r="G406" s="24"/>
      <c r="H406" s="36"/>
    </row>
    <row r="407" spans="1:8" ht="12.75" customHeight="1">
      <c r="A407" s="22">
        <v>42768</v>
      </c>
      <c r="B407" s="22"/>
      <c r="C407" s="27">
        <f>ROUND(466.034,3)</f>
        <v>466.034</v>
      </c>
      <c r="D407" s="27">
        <f>F407</f>
        <v>497.699</v>
      </c>
      <c r="E407" s="27">
        <f>F407</f>
        <v>497.699</v>
      </c>
      <c r="F407" s="27">
        <f>ROUND(497.699,3)</f>
        <v>497.699</v>
      </c>
      <c r="G407" s="24"/>
      <c r="H407" s="36"/>
    </row>
    <row r="408" spans="1:8" ht="12.75" customHeight="1">
      <c r="A408" s="22" t="s">
        <v>85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42495</v>
      </c>
      <c r="B409" s="22"/>
      <c r="C409" s="27">
        <f>ROUND(534.351,3)</f>
        <v>534.351</v>
      </c>
      <c r="D409" s="27">
        <f>F409</f>
        <v>538.322</v>
      </c>
      <c r="E409" s="27">
        <f>F409</f>
        <v>538.322</v>
      </c>
      <c r="F409" s="27">
        <f>ROUND(538.322,3)</f>
        <v>538.322</v>
      </c>
      <c r="G409" s="24"/>
      <c r="H409" s="36"/>
    </row>
    <row r="410" spans="1:8" ht="12.75" customHeight="1">
      <c r="A410" s="22">
        <v>42586</v>
      </c>
      <c r="B410" s="22"/>
      <c r="C410" s="27">
        <f>ROUND(534.351,3)</f>
        <v>534.351</v>
      </c>
      <c r="D410" s="27">
        <f>F410</f>
        <v>548.505</v>
      </c>
      <c r="E410" s="27">
        <f>F410</f>
        <v>548.505</v>
      </c>
      <c r="F410" s="27">
        <f>ROUND(548.505,3)</f>
        <v>548.505</v>
      </c>
      <c r="G410" s="24"/>
      <c r="H410" s="36"/>
    </row>
    <row r="411" spans="1:8" ht="12.75" customHeight="1">
      <c r="A411" s="22">
        <v>42677</v>
      </c>
      <c r="B411" s="22"/>
      <c r="C411" s="27">
        <f>ROUND(534.351,3)</f>
        <v>534.351</v>
      </c>
      <c r="D411" s="27">
        <f>F411</f>
        <v>559.113</v>
      </c>
      <c r="E411" s="27">
        <f>F411</f>
        <v>559.113</v>
      </c>
      <c r="F411" s="27">
        <f>ROUND(559.113,3)</f>
        <v>559.113</v>
      </c>
      <c r="G411" s="24"/>
      <c r="H411" s="36"/>
    </row>
    <row r="412" spans="1:8" ht="12.75" customHeight="1">
      <c r="A412" s="22">
        <v>42768</v>
      </c>
      <c r="B412" s="22"/>
      <c r="C412" s="27">
        <f>ROUND(534.351,3)</f>
        <v>534.351</v>
      </c>
      <c r="D412" s="27">
        <f>F412</f>
        <v>570.658</v>
      </c>
      <c r="E412" s="27">
        <f>F412</f>
        <v>570.658</v>
      </c>
      <c r="F412" s="27">
        <f>ROUND(570.658,3)</f>
        <v>570.658</v>
      </c>
      <c r="G412" s="24"/>
      <c r="H412" s="36"/>
    </row>
    <row r="413" spans="1:8" ht="12.75" customHeight="1">
      <c r="A413" s="22" t="s">
        <v>86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42495</v>
      </c>
      <c r="B414" s="22"/>
      <c r="C414" s="27">
        <f>ROUND(484.312,3)</f>
        <v>484.312</v>
      </c>
      <c r="D414" s="27">
        <f>F414</f>
        <v>487.911</v>
      </c>
      <c r="E414" s="27">
        <f>F414</f>
        <v>487.911</v>
      </c>
      <c r="F414" s="27">
        <f>ROUND(487.911,3)</f>
        <v>487.911</v>
      </c>
      <c r="G414" s="24"/>
      <c r="H414" s="36"/>
    </row>
    <row r="415" spans="1:8" ht="12.75" customHeight="1">
      <c r="A415" s="22">
        <v>42586</v>
      </c>
      <c r="B415" s="22"/>
      <c r="C415" s="27">
        <f>ROUND(484.312,3)</f>
        <v>484.312</v>
      </c>
      <c r="D415" s="27">
        <f>F415</f>
        <v>497.141</v>
      </c>
      <c r="E415" s="27">
        <f>F415</f>
        <v>497.141</v>
      </c>
      <c r="F415" s="27">
        <f>ROUND(497.141,3)</f>
        <v>497.141</v>
      </c>
      <c r="G415" s="24"/>
      <c r="H415" s="36"/>
    </row>
    <row r="416" spans="1:8" ht="12.75" customHeight="1">
      <c r="A416" s="22">
        <v>42677</v>
      </c>
      <c r="B416" s="22"/>
      <c r="C416" s="27">
        <f>ROUND(484.312,3)</f>
        <v>484.312</v>
      </c>
      <c r="D416" s="27">
        <f>F416</f>
        <v>506.756</v>
      </c>
      <c r="E416" s="27">
        <f>F416</f>
        <v>506.756</v>
      </c>
      <c r="F416" s="27">
        <f>ROUND(506.756,3)</f>
        <v>506.756</v>
      </c>
      <c r="G416" s="24"/>
      <c r="H416" s="36"/>
    </row>
    <row r="417" spans="1:8" ht="12.75" customHeight="1">
      <c r="A417" s="22">
        <v>42768</v>
      </c>
      <c r="B417" s="22"/>
      <c r="C417" s="27">
        <f>ROUND(484.312,3)</f>
        <v>484.312</v>
      </c>
      <c r="D417" s="27">
        <f>F417</f>
        <v>517.219</v>
      </c>
      <c r="E417" s="27">
        <f>F417</f>
        <v>517.219</v>
      </c>
      <c r="F417" s="27">
        <f>ROUND(517.219,3)</f>
        <v>517.219</v>
      </c>
      <c r="G417" s="24"/>
      <c r="H417" s="36"/>
    </row>
    <row r="418" spans="1:8" ht="12.75" customHeight="1">
      <c r="A418" s="22" t="s">
        <v>87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42495</v>
      </c>
      <c r="B419" s="22"/>
      <c r="C419" s="27">
        <f>ROUND(235.920002660625,3)</f>
        <v>235.92</v>
      </c>
      <c r="D419" s="27">
        <f>F419</f>
        <v>237.681</v>
      </c>
      <c r="E419" s="27">
        <f>F419</f>
        <v>237.681</v>
      </c>
      <c r="F419" s="27">
        <f>ROUND(237.681,3)</f>
        <v>237.681</v>
      </c>
      <c r="G419" s="24"/>
      <c r="H419" s="36"/>
    </row>
    <row r="420" spans="1:8" ht="12.75" customHeight="1">
      <c r="A420" s="22">
        <v>42586</v>
      </c>
      <c r="B420" s="22"/>
      <c r="C420" s="27">
        <f>ROUND(235.920002660625,3)</f>
        <v>235.92</v>
      </c>
      <c r="D420" s="27">
        <f>F420</f>
        <v>242.197</v>
      </c>
      <c r="E420" s="27">
        <f>F420</f>
        <v>242.197</v>
      </c>
      <c r="F420" s="27">
        <f>ROUND(242.197,3)</f>
        <v>242.197</v>
      </c>
      <c r="G420" s="24"/>
      <c r="H420" s="36"/>
    </row>
    <row r="421" spans="1:8" ht="12.75" customHeight="1">
      <c r="A421" s="22">
        <v>42677</v>
      </c>
      <c r="B421" s="22"/>
      <c r="C421" s="27">
        <f>ROUND(235.920002660625,3)</f>
        <v>235.92</v>
      </c>
      <c r="D421" s="27">
        <f>F421</f>
        <v>246.899</v>
      </c>
      <c r="E421" s="27">
        <f>F421</f>
        <v>246.899</v>
      </c>
      <c r="F421" s="27">
        <f>ROUND(246.899,3)</f>
        <v>246.899</v>
      </c>
      <c r="G421" s="24"/>
      <c r="H421" s="36"/>
    </row>
    <row r="422" spans="1:8" ht="12.75" customHeight="1">
      <c r="A422" s="22">
        <v>42768</v>
      </c>
      <c r="B422" s="22"/>
      <c r="C422" s="27">
        <f>ROUND(235.920002660625,3)</f>
        <v>235.92</v>
      </c>
      <c r="D422" s="27">
        <f>F422</f>
        <v>252.017</v>
      </c>
      <c r="E422" s="27">
        <f>F422</f>
        <v>252.017</v>
      </c>
      <c r="F422" s="27">
        <f>ROUND(252.017,3)</f>
        <v>252.017</v>
      </c>
      <c r="G422" s="24"/>
      <c r="H422" s="36"/>
    </row>
    <row r="423" spans="1:8" ht="12.75" customHeight="1">
      <c r="A423" s="22" t="s">
        <v>88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42495</v>
      </c>
      <c r="B424" s="22"/>
      <c r="C424" s="27">
        <f>ROUND(639.430496862768,3)</f>
        <v>639.43</v>
      </c>
      <c r="D424" s="27">
        <f>F424</f>
        <v>644.284</v>
      </c>
      <c r="E424" s="27">
        <f>F424</f>
        <v>644.284</v>
      </c>
      <c r="F424" s="27">
        <f>ROUND(644.284,3)</f>
        <v>644.284</v>
      </c>
      <c r="G424" s="24"/>
      <c r="H424" s="36"/>
    </row>
    <row r="425" spans="1:8" ht="12.75" customHeight="1">
      <c r="A425" s="22">
        <v>42586</v>
      </c>
      <c r="B425" s="22"/>
      <c r="C425" s="27">
        <f>ROUND(639.430496862768,3)</f>
        <v>639.43</v>
      </c>
      <c r="D425" s="27">
        <f>F425</f>
        <v>656.174</v>
      </c>
      <c r="E425" s="27">
        <f>F425</f>
        <v>656.174</v>
      </c>
      <c r="F425" s="27">
        <f>ROUND(656.174,3)</f>
        <v>656.174</v>
      </c>
      <c r="G425" s="24"/>
      <c r="H425" s="36"/>
    </row>
    <row r="426" spans="1:8" ht="12.75" customHeight="1">
      <c r="A426" s="22">
        <v>42677</v>
      </c>
      <c r="B426" s="22"/>
      <c r="C426" s="27">
        <f>ROUND(639.430496862768,3)</f>
        <v>639.43</v>
      </c>
      <c r="D426" s="27">
        <f>F426</f>
        <v>668.478</v>
      </c>
      <c r="E426" s="27">
        <f>F426</f>
        <v>668.478</v>
      </c>
      <c r="F426" s="27">
        <f>ROUND(668.478,3)</f>
        <v>668.478</v>
      </c>
      <c r="G426" s="24"/>
      <c r="H426" s="36"/>
    </row>
    <row r="427" spans="1:8" ht="12.75" customHeight="1">
      <c r="A427" s="22">
        <v>42768</v>
      </c>
      <c r="B427" s="22"/>
      <c r="C427" s="27">
        <f>ROUND(639.430496862768,3)</f>
        <v>639.43</v>
      </c>
      <c r="D427" s="27">
        <f>F427</f>
        <v>681.53</v>
      </c>
      <c r="E427" s="27">
        <f>F427</f>
        <v>681.53</v>
      </c>
      <c r="F427" s="27">
        <f>ROUND(681.53,3)</f>
        <v>681.53</v>
      </c>
      <c r="G427" s="24"/>
      <c r="H427" s="36"/>
    </row>
    <row r="428" spans="1:8" ht="12.75" customHeight="1">
      <c r="A428" s="22" t="s">
        <v>89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42534</v>
      </c>
      <c r="B429" s="22"/>
      <c r="C429" s="24">
        <f>ROUND(26927.98,2)</f>
        <v>26927.98</v>
      </c>
      <c r="D429" s="24">
        <f>F429</f>
        <v>27367.08</v>
      </c>
      <c r="E429" s="24">
        <f>F429</f>
        <v>27367.08</v>
      </c>
      <c r="F429" s="24">
        <f>ROUND(27367.08,2)</f>
        <v>27367.08</v>
      </c>
      <c r="G429" s="24"/>
      <c r="H429" s="36"/>
    </row>
    <row r="430" spans="1:8" ht="12.75" customHeight="1">
      <c r="A430" s="22">
        <v>42632</v>
      </c>
      <c r="B430" s="22"/>
      <c r="C430" s="24">
        <f>ROUND(26927.98,2)</f>
        <v>26927.98</v>
      </c>
      <c r="D430" s="24">
        <f>F430</f>
        <v>27912.55</v>
      </c>
      <c r="E430" s="24">
        <f>F430</f>
        <v>27912.55</v>
      </c>
      <c r="F430" s="24">
        <f>ROUND(27912.55,2)</f>
        <v>27912.55</v>
      </c>
      <c r="G430" s="24"/>
      <c r="H430" s="36"/>
    </row>
    <row r="431" spans="1:8" ht="12.75" customHeight="1">
      <c r="A431" s="22">
        <v>42723</v>
      </c>
      <c r="B431" s="22"/>
      <c r="C431" s="24">
        <f>ROUND(26927.98,2)</f>
        <v>26927.98</v>
      </c>
      <c r="D431" s="24">
        <f>F431</f>
        <v>28432.31</v>
      </c>
      <c r="E431" s="24">
        <f>F431</f>
        <v>28432.31</v>
      </c>
      <c r="F431" s="24">
        <f>ROUND(28432.31,2)</f>
        <v>28432.31</v>
      </c>
      <c r="G431" s="24"/>
      <c r="H431" s="36"/>
    </row>
    <row r="432" spans="1:8" ht="12.75" customHeight="1">
      <c r="A432" s="22" t="s">
        <v>90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42480</v>
      </c>
      <c r="B433" s="22"/>
      <c r="C433" s="27">
        <f>ROUND(7.233,3)</f>
        <v>7.233</v>
      </c>
      <c r="D433" s="27">
        <f>ROUND(7.3,3)</f>
        <v>7.3</v>
      </c>
      <c r="E433" s="27">
        <f>ROUND(7.2,3)</f>
        <v>7.2</v>
      </c>
      <c r="F433" s="27">
        <f>ROUND(7.25,3)</f>
        <v>7.25</v>
      </c>
      <c r="G433" s="24"/>
      <c r="H433" s="36"/>
    </row>
    <row r="434" spans="1:8" ht="12.75" customHeight="1">
      <c r="A434" s="22">
        <v>42508</v>
      </c>
      <c r="B434" s="22"/>
      <c r="C434" s="27">
        <f>ROUND(7.233,3)</f>
        <v>7.233</v>
      </c>
      <c r="D434" s="27">
        <f>ROUND(7.41,3)</f>
        <v>7.41</v>
      </c>
      <c r="E434" s="27">
        <f>ROUND(7.31,3)</f>
        <v>7.31</v>
      </c>
      <c r="F434" s="27">
        <f>ROUND(7.36,3)</f>
        <v>7.36</v>
      </c>
      <c r="G434" s="24"/>
      <c r="H434" s="36"/>
    </row>
    <row r="435" spans="1:8" ht="12.75" customHeight="1">
      <c r="A435" s="22">
        <v>42536</v>
      </c>
      <c r="B435" s="22"/>
      <c r="C435" s="27">
        <f>ROUND(7.233,3)</f>
        <v>7.233</v>
      </c>
      <c r="D435" s="27">
        <f>ROUND(7.5,3)</f>
        <v>7.5</v>
      </c>
      <c r="E435" s="27">
        <f>ROUND(7.4,3)</f>
        <v>7.4</v>
      </c>
      <c r="F435" s="27">
        <f>ROUND(7.45,3)</f>
        <v>7.45</v>
      </c>
      <c r="G435" s="24"/>
      <c r="H435" s="36"/>
    </row>
    <row r="436" spans="1:8" ht="12.75" customHeight="1">
      <c r="A436" s="22">
        <v>42571</v>
      </c>
      <c r="B436" s="22"/>
      <c r="C436" s="27">
        <f>ROUND(7.233,3)</f>
        <v>7.233</v>
      </c>
      <c r="D436" s="27">
        <f>ROUND(7.62,3)</f>
        <v>7.62</v>
      </c>
      <c r="E436" s="27">
        <f>ROUND(7.52,3)</f>
        <v>7.52</v>
      </c>
      <c r="F436" s="27">
        <f>ROUND(7.57,3)</f>
        <v>7.57</v>
      </c>
      <c r="G436" s="24"/>
      <c r="H436" s="36"/>
    </row>
    <row r="437" spans="1:8" ht="12.75" customHeight="1">
      <c r="A437" s="22">
        <v>42599</v>
      </c>
      <c r="B437" s="22"/>
      <c r="C437" s="27">
        <f>ROUND(7.233,3)</f>
        <v>7.233</v>
      </c>
      <c r="D437" s="27">
        <f>ROUND(7.68,3)</f>
        <v>7.68</v>
      </c>
      <c r="E437" s="27">
        <f>ROUND(7.58,3)</f>
        <v>7.58</v>
      </c>
      <c r="F437" s="27">
        <f>ROUND(7.63,3)</f>
        <v>7.63</v>
      </c>
      <c r="G437" s="24"/>
      <c r="H437" s="36"/>
    </row>
    <row r="438" spans="1:8" ht="12.75" customHeight="1">
      <c r="A438" s="22">
        <v>42634</v>
      </c>
      <c r="B438" s="22"/>
      <c r="C438" s="27">
        <f>ROUND(7.233,3)</f>
        <v>7.233</v>
      </c>
      <c r="D438" s="27">
        <f>ROUND(7.79,3)</f>
        <v>7.79</v>
      </c>
      <c r="E438" s="27">
        <f>ROUND(7.69,3)</f>
        <v>7.69</v>
      </c>
      <c r="F438" s="27">
        <f>ROUND(7.74,3)</f>
        <v>7.74</v>
      </c>
      <c r="G438" s="24"/>
      <c r="H438" s="36"/>
    </row>
    <row r="439" spans="1:8" ht="12.75" customHeight="1">
      <c r="A439" s="22">
        <v>42725</v>
      </c>
      <c r="B439" s="22"/>
      <c r="C439" s="27">
        <f>ROUND(7.233,3)</f>
        <v>7.233</v>
      </c>
      <c r="D439" s="27">
        <f>ROUND(8,3)</f>
        <v>8</v>
      </c>
      <c r="E439" s="27">
        <f>ROUND(7.9,3)</f>
        <v>7.9</v>
      </c>
      <c r="F439" s="27">
        <f>ROUND(7.95,3)</f>
        <v>7.95</v>
      </c>
      <c r="G439" s="24"/>
      <c r="H439" s="36"/>
    </row>
    <row r="440" spans="1:8" ht="12.75" customHeight="1">
      <c r="A440" s="22">
        <v>42809</v>
      </c>
      <c r="B440" s="22"/>
      <c r="C440" s="27">
        <f>ROUND(7.233,3)</f>
        <v>7.233</v>
      </c>
      <c r="D440" s="27">
        <f>ROUND(8.16,3)</f>
        <v>8.16</v>
      </c>
      <c r="E440" s="27">
        <f>ROUND(8.06,3)</f>
        <v>8.06</v>
      </c>
      <c r="F440" s="27">
        <f>ROUND(8.11,3)</f>
        <v>8.11</v>
      </c>
      <c r="G440" s="24"/>
      <c r="H440" s="36"/>
    </row>
    <row r="441" spans="1:8" ht="12.75" customHeight="1">
      <c r="A441" s="22">
        <v>42907</v>
      </c>
      <c r="B441" s="22"/>
      <c r="C441" s="27">
        <f>ROUND(7.233,3)</f>
        <v>7.233</v>
      </c>
      <c r="D441" s="27">
        <f>ROUND(8.3,3)</f>
        <v>8.3</v>
      </c>
      <c r="E441" s="27">
        <f>ROUND(8.2,3)</f>
        <v>8.2</v>
      </c>
      <c r="F441" s="27">
        <f>ROUND(8.25,3)</f>
        <v>8.25</v>
      </c>
      <c r="G441" s="24"/>
      <c r="H441" s="36"/>
    </row>
    <row r="442" spans="1:8" ht="12.75" customHeight="1">
      <c r="A442" s="22">
        <v>42998</v>
      </c>
      <c r="B442" s="22"/>
      <c r="C442" s="27">
        <f>ROUND(7.233,3)</f>
        <v>7.233</v>
      </c>
      <c r="D442" s="27">
        <f>ROUND(8.42,3)</f>
        <v>8.42</v>
      </c>
      <c r="E442" s="27">
        <f>ROUND(8.32,3)</f>
        <v>8.32</v>
      </c>
      <c r="F442" s="27">
        <f>ROUND(8.37,3)</f>
        <v>8.37</v>
      </c>
      <c r="G442" s="24"/>
      <c r="H442" s="36"/>
    </row>
    <row r="443" spans="1:8" ht="12.75" customHeight="1">
      <c r="A443" s="22">
        <v>43089</v>
      </c>
      <c r="B443" s="22"/>
      <c r="C443" s="27">
        <f>ROUND(7.233,3)</f>
        <v>7.233</v>
      </c>
      <c r="D443" s="27">
        <f>ROUND(8.49,3)</f>
        <v>8.49</v>
      </c>
      <c r="E443" s="27">
        <f>ROUND(8.39,3)</f>
        <v>8.39</v>
      </c>
      <c r="F443" s="27">
        <f>ROUND(8.44,3)</f>
        <v>8.44</v>
      </c>
      <c r="G443" s="24"/>
      <c r="H443" s="36"/>
    </row>
    <row r="444" spans="1:8" ht="12.75" customHeight="1">
      <c r="A444" s="22">
        <v>43179</v>
      </c>
      <c r="B444" s="22"/>
      <c r="C444" s="27">
        <f>ROUND(7.233,3)</f>
        <v>7.233</v>
      </c>
      <c r="D444" s="27">
        <f>ROUND(8.56,3)</f>
        <v>8.56</v>
      </c>
      <c r="E444" s="27">
        <f>ROUND(8.46,3)</f>
        <v>8.46</v>
      </c>
      <c r="F444" s="27">
        <f>ROUND(8.51,3)</f>
        <v>8.51</v>
      </c>
      <c r="G444" s="24"/>
      <c r="H444" s="36"/>
    </row>
    <row r="445" spans="1:8" ht="12.75" customHeight="1">
      <c r="A445" s="22" t="s">
        <v>91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42495</v>
      </c>
      <c r="B446" s="22"/>
      <c r="C446" s="27">
        <f>ROUND(483.717,3)</f>
        <v>483.717</v>
      </c>
      <c r="D446" s="27">
        <f>F446</f>
        <v>487.312</v>
      </c>
      <c r="E446" s="27">
        <f>F446</f>
        <v>487.312</v>
      </c>
      <c r="F446" s="27">
        <f>ROUND(487.312,3)</f>
        <v>487.312</v>
      </c>
      <c r="G446" s="24"/>
      <c r="H446" s="36"/>
    </row>
    <row r="447" spans="1:8" ht="12.75" customHeight="1">
      <c r="A447" s="22">
        <v>42586</v>
      </c>
      <c r="B447" s="22"/>
      <c r="C447" s="27">
        <f>ROUND(483.717,3)</f>
        <v>483.717</v>
      </c>
      <c r="D447" s="27">
        <f>F447</f>
        <v>496.53</v>
      </c>
      <c r="E447" s="27">
        <f>F447</f>
        <v>496.53</v>
      </c>
      <c r="F447" s="27">
        <f>ROUND(496.53,3)</f>
        <v>496.53</v>
      </c>
      <c r="G447" s="24"/>
      <c r="H447" s="36"/>
    </row>
    <row r="448" spans="1:8" ht="12.75" customHeight="1">
      <c r="A448" s="22">
        <v>42677</v>
      </c>
      <c r="B448" s="22"/>
      <c r="C448" s="27">
        <f>ROUND(483.717,3)</f>
        <v>483.717</v>
      </c>
      <c r="D448" s="27">
        <f>F448</f>
        <v>506.133</v>
      </c>
      <c r="E448" s="27">
        <f>F448</f>
        <v>506.133</v>
      </c>
      <c r="F448" s="27">
        <f>ROUND(506.133,3)</f>
        <v>506.133</v>
      </c>
      <c r="G448" s="24"/>
      <c r="H448" s="36"/>
    </row>
    <row r="449" spans="1:8" ht="12.75" customHeight="1">
      <c r="A449" s="22">
        <v>42768</v>
      </c>
      <c r="B449" s="22"/>
      <c r="C449" s="27">
        <f>ROUND(483.717,3)</f>
        <v>483.717</v>
      </c>
      <c r="D449" s="27">
        <f>F449</f>
        <v>516.583</v>
      </c>
      <c r="E449" s="27">
        <f>F449</f>
        <v>516.583</v>
      </c>
      <c r="F449" s="27">
        <f>ROUND(516.583,3)</f>
        <v>516.583</v>
      </c>
      <c r="G449" s="24"/>
      <c r="H449" s="36"/>
    </row>
    <row r="450" spans="1:8" ht="12.75" customHeight="1">
      <c r="A450" s="22" t="s">
        <v>92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42723</v>
      </c>
      <c r="B451" s="22"/>
      <c r="C451" s="26">
        <f>ROUND(100.039886273678,5)</f>
        <v>100.03989</v>
      </c>
      <c r="D451" s="26">
        <f>F451</f>
        <v>100.19027</v>
      </c>
      <c r="E451" s="26">
        <f>F451</f>
        <v>100.19027</v>
      </c>
      <c r="F451" s="26">
        <f>ROUND(100.190272389176,5)</f>
        <v>100.19027</v>
      </c>
      <c r="G451" s="24"/>
      <c r="H451" s="36"/>
    </row>
    <row r="452" spans="1:8" ht="12.75" customHeight="1">
      <c r="A452" s="22" t="s">
        <v>93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42810</v>
      </c>
      <c r="B453" s="22"/>
      <c r="C453" s="26">
        <f>ROUND(100.039886273678,5)</f>
        <v>100.03989</v>
      </c>
      <c r="D453" s="26">
        <f>F453</f>
        <v>100.2573</v>
      </c>
      <c r="E453" s="26">
        <f>F453</f>
        <v>100.2573</v>
      </c>
      <c r="F453" s="26">
        <f>ROUND(100.257302736508,5)</f>
        <v>100.2573</v>
      </c>
      <c r="G453" s="24"/>
      <c r="H453" s="36"/>
    </row>
    <row r="454" spans="1:8" ht="12.75" customHeight="1">
      <c r="A454" s="22" t="s">
        <v>94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42901</v>
      </c>
      <c r="B455" s="22"/>
      <c r="C455" s="26">
        <f>ROUND(100.039886273678,5)</f>
        <v>100.03989</v>
      </c>
      <c r="D455" s="26">
        <f>F455</f>
        <v>100.03989</v>
      </c>
      <c r="E455" s="26">
        <f>F455</f>
        <v>100.03989</v>
      </c>
      <c r="F455" s="26">
        <f>ROUND(100.039886273678,5)</f>
        <v>100.03989</v>
      </c>
      <c r="G455" s="24"/>
      <c r="H455" s="36"/>
    </row>
    <row r="456" spans="1:8" ht="12.75" customHeight="1">
      <c r="A456" s="22" t="s">
        <v>95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43087</v>
      </c>
      <c r="B457" s="22"/>
      <c r="C457" s="26">
        <f>ROUND(100.135810637317,5)</f>
        <v>100.13581</v>
      </c>
      <c r="D457" s="26">
        <f>F457</f>
        <v>100.74932</v>
      </c>
      <c r="E457" s="26">
        <f>F457</f>
        <v>100.74932</v>
      </c>
      <c r="F457" s="26">
        <f>ROUND(100.749319469392,5)</f>
        <v>100.74932</v>
      </c>
      <c r="G457" s="24"/>
      <c r="H457" s="36"/>
    </row>
    <row r="458" spans="1:8" ht="12.75" customHeight="1">
      <c r="A458" s="22" t="s">
        <v>96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43175</v>
      </c>
      <c r="B459" s="22"/>
      <c r="C459" s="26">
        <f>ROUND(100.135810637317,5)</f>
        <v>100.13581</v>
      </c>
      <c r="D459" s="26">
        <f>F459</f>
        <v>100.24087</v>
      </c>
      <c r="E459" s="26">
        <f>F459</f>
        <v>100.24087</v>
      </c>
      <c r="F459" s="26">
        <f>ROUND(100.240874104605,5)</f>
        <v>100.24087</v>
      </c>
      <c r="G459" s="24"/>
      <c r="H459" s="36"/>
    </row>
    <row r="460" spans="1:8" ht="12.75" customHeight="1">
      <c r="A460" s="22" t="s">
        <v>97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43266</v>
      </c>
      <c r="B461" s="22"/>
      <c r="C461" s="26">
        <f>ROUND(100.135810637317,5)</f>
        <v>100.13581</v>
      </c>
      <c r="D461" s="26">
        <f>F461</f>
        <v>100.13581</v>
      </c>
      <c r="E461" s="26">
        <f>F461</f>
        <v>100.13581</v>
      </c>
      <c r="F461" s="26">
        <f>ROUND(100.135810637317,5)</f>
        <v>100.13581</v>
      </c>
      <c r="G461" s="24"/>
      <c r="H461" s="36"/>
    </row>
    <row r="462" spans="1:8" ht="12.75" customHeight="1">
      <c r="A462" s="22" t="s">
        <v>98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44182</v>
      </c>
      <c r="B463" s="22"/>
      <c r="C463" s="26">
        <f>ROUND(100.347964156196,5)</f>
        <v>100.34796</v>
      </c>
      <c r="D463" s="26">
        <f>F463</f>
        <v>101.30789</v>
      </c>
      <c r="E463" s="26">
        <f>F463</f>
        <v>101.30789</v>
      </c>
      <c r="F463" s="26">
        <f>ROUND(101.307894213372,5)</f>
        <v>101.30789</v>
      </c>
      <c r="G463" s="24"/>
      <c r="H463" s="36"/>
    </row>
    <row r="464" spans="1:8" ht="12.75" customHeight="1">
      <c r="A464" s="22" t="s">
        <v>99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44271</v>
      </c>
      <c r="B465" s="22"/>
      <c r="C465" s="26">
        <f>ROUND(100.347964156196,5)</f>
        <v>100.34796</v>
      </c>
      <c r="D465" s="26">
        <f>F465</f>
        <v>100.84308</v>
      </c>
      <c r="E465" s="26">
        <f>F465</f>
        <v>100.84308</v>
      </c>
      <c r="F465" s="26">
        <f>ROUND(100.843080071444,5)</f>
        <v>100.84308</v>
      </c>
      <c r="G465" s="24"/>
      <c r="H465" s="36"/>
    </row>
    <row r="466" spans="1:8" ht="12.75" customHeight="1">
      <c r="A466" s="22" t="s">
        <v>100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44362</v>
      </c>
      <c r="B467" s="22"/>
      <c r="C467" s="26">
        <f>ROUND(100.347964156196,5)</f>
        <v>100.34796</v>
      </c>
      <c r="D467" s="26">
        <f>F467</f>
        <v>100.34796</v>
      </c>
      <c r="E467" s="26">
        <f>F467</f>
        <v>100.34796</v>
      </c>
      <c r="F467" s="26">
        <f>ROUND(100.347964156196,5)</f>
        <v>100.34796</v>
      </c>
      <c r="G467" s="24"/>
      <c r="H467" s="36"/>
    </row>
    <row r="468" spans="1:8" ht="12.75" customHeight="1">
      <c r="A468" s="22" t="s">
        <v>101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46008</v>
      </c>
      <c r="B469" s="22"/>
      <c r="C469" s="26">
        <f>ROUND(99.5150577347993,5)</f>
        <v>99.51506</v>
      </c>
      <c r="D469" s="26">
        <f>F469</f>
        <v>103.40319</v>
      </c>
      <c r="E469" s="26">
        <f>F469</f>
        <v>103.40319</v>
      </c>
      <c r="F469" s="26">
        <f>ROUND(103.403194639379,5)</f>
        <v>103.40319</v>
      </c>
      <c r="G469" s="24"/>
      <c r="H469" s="36"/>
    </row>
    <row r="470" spans="1:8" ht="12.75" customHeight="1">
      <c r="A470" s="22" t="s">
        <v>102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46097</v>
      </c>
      <c r="B471" s="22"/>
      <c r="C471" s="26">
        <f>ROUND(99.5150577347993,5)</f>
        <v>99.51506</v>
      </c>
      <c r="D471" s="26">
        <f>F471</f>
        <v>100.64092</v>
      </c>
      <c r="E471" s="26">
        <f>F471</f>
        <v>100.64092</v>
      </c>
      <c r="F471" s="26">
        <f>ROUND(100.640923164234,5)</f>
        <v>100.64092</v>
      </c>
      <c r="G471" s="24"/>
      <c r="H471" s="36"/>
    </row>
    <row r="472" spans="1:8" ht="12.75" customHeight="1">
      <c r="A472" s="22" t="s">
        <v>103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46188</v>
      </c>
      <c r="B473" s="32"/>
      <c r="C473" s="33">
        <f>ROUND(99.5150577347993,5)</f>
        <v>99.51506</v>
      </c>
      <c r="D473" s="33">
        <f>F473</f>
        <v>99.51506</v>
      </c>
      <c r="E473" s="33">
        <f>F473</f>
        <v>99.51506</v>
      </c>
      <c r="F473" s="33">
        <f>ROUND(99.5150577347993,5)</f>
        <v>99.51506</v>
      </c>
      <c r="G473" s="34"/>
      <c r="H473" s="37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2016-03-29T16:13:43Z</dcterms:modified>
  <cp:category/>
  <cp:version/>
  <cp:contentType/>
  <cp:contentStatus/>
</cp:coreProperties>
</file>