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<sst xmlns="http://schemas.openxmlformats.org/spreadsheetml/2006/main" count="108" uniqueCount="108">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</sst>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N7" sqref="N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ROUND(1.72,5)</f>
        <v>1.72</v>
      </c>
      <c r="D6" s="26">
        <f>F6</f>
        <v>1.72</v>
      </c>
      <c r="E6" s="26">
        <f>F6</f>
        <v>1.72</v>
      </c>
      <c r="F6" s="26">
        <f>ROUND(1.72,5)</f>
        <v>1.72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ROUND(1.82,5)</f>
        <v>1.82</v>
      </c>
      <c r="D8" s="26">
        <f>F8</f>
        <v>1.82</v>
      </c>
      <c r="E8" s="26">
        <f>F8</f>
        <v>1.82</v>
      </c>
      <c r="F8" s="26">
        <f>ROUND(1.82,5)</f>
        <v>1.82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ROUND(1.92,5)</f>
        <v>1.92</v>
      </c>
      <c r="D10" s="26">
        <f>F10</f>
        <v>1.92</v>
      </c>
      <c r="E10" s="26">
        <f>F10</f>
        <v>1.92</v>
      </c>
      <c r="F10" s="26">
        <f>ROUND(1.92,5)</f>
        <v>1.92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ROUND(2.195,5)</f>
        <v>2.195</v>
      </c>
      <c r="D12" s="26">
        <f>F12</f>
        <v>2.195</v>
      </c>
      <c r="E12" s="26">
        <f>F12</f>
        <v>2.195</v>
      </c>
      <c r="F12" s="26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ROUND(10.235,5)</f>
        <v>10.235</v>
      </c>
      <c r="D14" s="26">
        <f>F14</f>
        <v>10.235</v>
      </c>
      <c r="E14" s="26">
        <f>F14</f>
        <v>10.235</v>
      </c>
      <c r="F14" s="26">
        <f>ROUND(10.235,5)</f>
        <v>10.235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ROUND(8.46,5)</f>
        <v>8.46</v>
      </c>
      <c r="D16" s="26">
        <f>F16</f>
        <v>8.46</v>
      </c>
      <c r="E16" s="26">
        <f>F16</f>
        <v>8.46</v>
      </c>
      <c r="F16" s="26">
        <f>ROUND(8.46,5)</f>
        <v>8.46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ROUND(8.7,3)</f>
        <v>8.7</v>
      </c>
      <c r="D18" s="27">
        <f>F18</f>
        <v>8.7</v>
      </c>
      <c r="E18" s="27">
        <f>F18</f>
        <v>8.7</v>
      </c>
      <c r="F18" s="27">
        <f>ROUND(8.7,3)</f>
        <v>8.7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ROUND(1.71,3)</f>
        <v>1.71</v>
      </c>
      <c r="D20" s="27">
        <f>F20</f>
        <v>1.71</v>
      </c>
      <c r="E20" s="27">
        <f>F20</f>
        <v>1.71</v>
      </c>
      <c r="F20" s="27">
        <f>ROUND(1.71,3)</f>
        <v>1.71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ROUND(7.52,3)</f>
        <v>7.52</v>
      </c>
      <c r="D24" s="27">
        <f>F24</f>
        <v>7.52</v>
      </c>
      <c r="E24" s="27">
        <f>F24</f>
        <v>7.52</v>
      </c>
      <c r="F24" s="27">
        <f>ROUND(7.52,3)</f>
        <v>7.52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ROUND(7.88,3)</f>
        <v>7.88</v>
      </c>
      <c r="D26" s="27">
        <f>F26</f>
        <v>7.88</v>
      </c>
      <c r="E26" s="27">
        <f>F26</f>
        <v>7.88</v>
      </c>
      <c r="F26" s="27">
        <f>ROUND(7.88,3)</f>
        <v>7.88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ROUND(8.095,3)</f>
        <v>8.095</v>
      </c>
      <c r="D28" s="27">
        <f>F28</f>
        <v>8.095</v>
      </c>
      <c r="E28" s="27">
        <f>F28</f>
        <v>8.095</v>
      </c>
      <c r="F28" s="27">
        <f>ROUND(8.095,3)</f>
        <v>8.095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ROUND(8.245,3)</f>
        <v>8.245</v>
      </c>
      <c r="D30" s="27">
        <f>F30</f>
        <v>8.245</v>
      </c>
      <c r="E30" s="27">
        <f>F30</f>
        <v>8.245</v>
      </c>
      <c r="F30" s="27">
        <f>ROUND(8.245,3)</f>
        <v>8.245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ROUND(9.265,3)</f>
        <v>9.265</v>
      </c>
      <c r="D32" s="27">
        <f>F32</f>
        <v>9.265</v>
      </c>
      <c r="E32" s="27">
        <f>F32</f>
        <v>9.265</v>
      </c>
      <c r="F32" s="27">
        <f>ROUND(9.265,3)</f>
        <v>9.265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ROUND(1.3,5)</f>
        <v>1.3</v>
      </c>
      <c r="D36" s="26">
        <f>F36</f>
        <v>1.3</v>
      </c>
      <c r="E36" s="26">
        <f>F36</f>
        <v>1.3</v>
      </c>
      <c r="F36" s="26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ROUND(9.145,3)</f>
        <v>9.145</v>
      </c>
      <c r="D40" s="27">
        <f>F40</f>
        <v>9.145</v>
      </c>
      <c r="E40" s="27">
        <f>F40</f>
        <v>9.145</v>
      </c>
      <c r="F40" s="27">
        <f>ROUND(9.145,3)</f>
        <v>9.145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ROUND(1.72,5)</f>
        <v>1.72</v>
      </c>
      <c r="D42" s="26">
        <f>F42</f>
        <v>127.93388</v>
      </c>
      <c r="E42" s="26">
        <f>F42</f>
        <v>127.93388</v>
      </c>
      <c r="F42" s="26">
        <f>ROUND(127.93388,5)</f>
        <v>127.93388</v>
      </c>
      <c r="G42" s="24"/>
      <c r="H42" s="36"/>
    </row>
    <row r="43" spans="1:8" ht="12.75" customHeight="1">
      <c r="A43" s="22">
        <v>42677</v>
      </c>
      <c r="B43" s="22"/>
      <c r="C43" s="26">
        <f>ROUND(1.72,5)</f>
        <v>1.72</v>
      </c>
      <c r="D43" s="26">
        <f>F43</f>
        <v>130.36464</v>
      </c>
      <c r="E43" s="26">
        <f>F43</f>
        <v>130.36464</v>
      </c>
      <c r="F43" s="26">
        <f>ROUND(130.36464,5)</f>
        <v>130.36464</v>
      </c>
      <c r="G43" s="24"/>
      <c r="H43" s="36"/>
    </row>
    <row r="44" spans="1:8" ht="12.75" customHeight="1">
      <c r="A44" s="22">
        <v>42768</v>
      </c>
      <c r="B44" s="22"/>
      <c r="C44" s="26">
        <f>ROUND(1.72,5)</f>
        <v>1.72</v>
      </c>
      <c r="D44" s="26">
        <f>F44</f>
        <v>131.67522</v>
      </c>
      <c r="E44" s="26">
        <f>F44</f>
        <v>131.67522</v>
      </c>
      <c r="F44" s="26">
        <f>ROUND(131.67522,5)</f>
        <v>131.67522</v>
      </c>
      <c r="G44" s="24"/>
      <c r="H44" s="36"/>
    </row>
    <row r="45" spans="1:8" ht="12.75" customHeight="1">
      <c r="A45" s="22">
        <v>42859</v>
      </c>
      <c r="B45" s="22"/>
      <c r="C45" s="26">
        <f>ROUND(1.72,5)</f>
        <v>1.72</v>
      </c>
      <c r="D45" s="26">
        <f>F45</f>
        <v>134.43129</v>
      </c>
      <c r="E45" s="26">
        <f>F45</f>
        <v>134.43129</v>
      </c>
      <c r="F45" s="26">
        <f>ROUND(134.43129,5)</f>
        <v>134.43129</v>
      </c>
      <c r="G45" s="24"/>
      <c r="H45" s="36"/>
    </row>
    <row r="46" spans="1:8" ht="12.75" customHeight="1">
      <c r="A46" s="22">
        <v>42950</v>
      </c>
      <c r="B46" s="22"/>
      <c r="C46" s="26">
        <f>ROUND(1.72,5)</f>
        <v>1.72</v>
      </c>
      <c r="D46" s="26">
        <f>F46</f>
        <v>137.22149</v>
      </c>
      <c r="E46" s="26">
        <f>F46</f>
        <v>137.22149</v>
      </c>
      <c r="F46" s="26">
        <f>ROUND(137.22149,5)</f>
        <v>137.22149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ROUND(9.105,5)</f>
        <v>9.105</v>
      </c>
      <c r="D48" s="26">
        <f>F48</f>
        <v>9.12003</v>
      </c>
      <c r="E48" s="26">
        <f>F48</f>
        <v>9.12003</v>
      </c>
      <c r="F48" s="26">
        <f>ROUND(9.12003,5)</f>
        <v>9.12003</v>
      </c>
      <c r="G48" s="24"/>
      <c r="H48" s="36"/>
    </row>
    <row r="49" spans="1:8" ht="12.75" customHeight="1">
      <c r="A49" s="22">
        <v>42677</v>
      </c>
      <c r="B49" s="22"/>
      <c r="C49" s="26">
        <f>ROUND(9.105,5)</f>
        <v>9.105</v>
      </c>
      <c r="D49" s="26">
        <f>F49</f>
        <v>9.16001</v>
      </c>
      <c r="E49" s="26">
        <f>F49</f>
        <v>9.16001</v>
      </c>
      <c r="F49" s="26">
        <f>ROUND(9.16001,5)</f>
        <v>9.16001</v>
      </c>
      <c r="G49" s="24"/>
      <c r="H49" s="36"/>
    </row>
    <row r="50" spans="1:8" ht="12.75" customHeight="1">
      <c r="A50" s="22">
        <v>42768</v>
      </c>
      <c r="B50" s="22"/>
      <c r="C50" s="26">
        <f>ROUND(9.105,5)</f>
        <v>9.105</v>
      </c>
      <c r="D50" s="26">
        <f>F50</f>
        <v>9.19391</v>
      </c>
      <c r="E50" s="26">
        <f>F50</f>
        <v>9.19391</v>
      </c>
      <c r="F50" s="26">
        <f>ROUND(9.19391,5)</f>
        <v>9.19391</v>
      </c>
      <c r="G50" s="24"/>
      <c r="H50" s="36"/>
    </row>
    <row r="51" spans="1:8" ht="12.75" customHeight="1">
      <c r="A51" s="22">
        <v>42859</v>
      </c>
      <c r="B51" s="22"/>
      <c r="C51" s="26">
        <f>ROUND(9.105,5)</f>
        <v>9.105</v>
      </c>
      <c r="D51" s="26">
        <f>F51</f>
        <v>9.21963</v>
      </c>
      <c r="E51" s="26">
        <f>F51</f>
        <v>9.21963</v>
      </c>
      <c r="F51" s="26">
        <f>ROUND(9.21963,5)</f>
        <v>9.21963</v>
      </c>
      <c r="G51" s="24"/>
      <c r="H51" s="36"/>
    </row>
    <row r="52" spans="1:8" ht="12.75" customHeight="1">
      <c r="A52" s="22">
        <v>42950</v>
      </c>
      <c r="B52" s="22"/>
      <c r="C52" s="26">
        <f>ROUND(9.105,5)</f>
        <v>9.105</v>
      </c>
      <c r="D52" s="26">
        <f>F52</f>
        <v>9.24395</v>
      </c>
      <c r="E52" s="26">
        <f>F52</f>
        <v>9.24395</v>
      </c>
      <c r="F52" s="26">
        <f>ROUND(9.24395,5)</f>
        <v>9.24395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ROUND(9.23,5)</f>
        <v>9.23</v>
      </c>
      <c r="D54" s="26">
        <f>F54</f>
        <v>9.24513</v>
      </c>
      <c r="E54" s="26">
        <f>F54</f>
        <v>9.24513</v>
      </c>
      <c r="F54" s="26">
        <f>ROUND(9.24513,5)</f>
        <v>9.24513</v>
      </c>
      <c r="G54" s="24"/>
      <c r="H54" s="36"/>
    </row>
    <row r="55" spans="1:8" ht="12.75" customHeight="1">
      <c r="A55" s="22">
        <v>42677</v>
      </c>
      <c r="B55" s="22"/>
      <c r="C55" s="26">
        <f>ROUND(9.23,5)</f>
        <v>9.23</v>
      </c>
      <c r="D55" s="26">
        <f>F55</f>
        <v>9.28891</v>
      </c>
      <c r="E55" s="26">
        <f>F55</f>
        <v>9.28891</v>
      </c>
      <c r="F55" s="26">
        <f>ROUND(9.28891,5)</f>
        <v>9.28891</v>
      </c>
      <c r="G55" s="24"/>
      <c r="H55" s="36"/>
    </row>
    <row r="56" spans="1:8" ht="12.75" customHeight="1">
      <c r="A56" s="22">
        <v>42768</v>
      </c>
      <c r="B56" s="22"/>
      <c r="C56" s="26">
        <f>ROUND(9.23,5)</f>
        <v>9.23</v>
      </c>
      <c r="D56" s="26">
        <f>F56</f>
        <v>9.32684</v>
      </c>
      <c r="E56" s="26">
        <f>F56</f>
        <v>9.32684</v>
      </c>
      <c r="F56" s="26">
        <f>ROUND(9.32684,5)</f>
        <v>9.32684</v>
      </c>
      <c r="G56" s="24"/>
      <c r="H56" s="36"/>
    </row>
    <row r="57" spans="1:8" ht="12.75" customHeight="1">
      <c r="A57" s="22">
        <v>42859</v>
      </c>
      <c r="B57" s="22"/>
      <c r="C57" s="26">
        <f>ROUND(9.23,5)</f>
        <v>9.23</v>
      </c>
      <c r="D57" s="26">
        <f>F57</f>
        <v>9.35304</v>
      </c>
      <c r="E57" s="26">
        <f>F57</f>
        <v>9.35304</v>
      </c>
      <c r="F57" s="26">
        <f>ROUND(9.35304,5)</f>
        <v>9.35304</v>
      </c>
      <c r="G57" s="24"/>
      <c r="H57" s="36"/>
    </row>
    <row r="58" spans="1:8" ht="12.75" customHeight="1">
      <c r="A58" s="22">
        <v>42950</v>
      </c>
      <c r="B58" s="22"/>
      <c r="C58" s="26">
        <f>ROUND(9.23,5)</f>
        <v>9.23</v>
      </c>
      <c r="D58" s="26">
        <f>F58</f>
        <v>9.37669</v>
      </c>
      <c r="E58" s="26">
        <f>F58</f>
        <v>9.37669</v>
      </c>
      <c r="F58" s="26">
        <f>ROUND(9.37669,5)</f>
        <v>9.37669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ROUND(107.91443,5)</f>
        <v>107.91443</v>
      </c>
      <c r="D60" s="26">
        <f>F60</f>
        <v>108.53056</v>
      </c>
      <c r="E60" s="26">
        <f>F60</f>
        <v>108.53056</v>
      </c>
      <c r="F60" s="26">
        <f>ROUND(108.53056,5)</f>
        <v>108.53056</v>
      </c>
      <c r="G60" s="24"/>
      <c r="H60" s="36"/>
    </row>
    <row r="61" spans="1:8" ht="12.75" customHeight="1">
      <c r="A61" s="22">
        <v>42677</v>
      </c>
      <c r="B61" s="22"/>
      <c r="C61" s="26">
        <f>ROUND(107.91443,5)</f>
        <v>107.91443</v>
      </c>
      <c r="D61" s="26">
        <f>F61</f>
        <v>109.57575</v>
      </c>
      <c r="E61" s="26">
        <f>F61</f>
        <v>109.57575</v>
      </c>
      <c r="F61" s="26">
        <f>ROUND(109.57575,5)</f>
        <v>109.57575</v>
      </c>
      <c r="G61" s="24"/>
      <c r="H61" s="36"/>
    </row>
    <row r="62" spans="1:8" ht="12.75" customHeight="1">
      <c r="A62" s="22">
        <v>42768</v>
      </c>
      <c r="B62" s="22"/>
      <c r="C62" s="26">
        <f>ROUND(107.91443,5)</f>
        <v>107.91443</v>
      </c>
      <c r="D62" s="26">
        <f>F62</f>
        <v>111.75847</v>
      </c>
      <c r="E62" s="26">
        <f>F62</f>
        <v>111.75847</v>
      </c>
      <c r="F62" s="26">
        <f>ROUND(111.75847,5)</f>
        <v>111.75847</v>
      </c>
      <c r="G62" s="24"/>
      <c r="H62" s="36"/>
    </row>
    <row r="63" spans="1:8" ht="12.75" customHeight="1">
      <c r="A63" s="22">
        <v>42859</v>
      </c>
      <c r="B63" s="22"/>
      <c r="C63" s="26">
        <f>ROUND(107.91443,5)</f>
        <v>107.91443</v>
      </c>
      <c r="D63" s="26">
        <f>F63</f>
        <v>113.05389</v>
      </c>
      <c r="E63" s="26">
        <f>F63</f>
        <v>113.05389</v>
      </c>
      <c r="F63" s="26">
        <f>ROUND(113.05389,5)</f>
        <v>113.05389</v>
      </c>
      <c r="G63" s="24"/>
      <c r="H63" s="36"/>
    </row>
    <row r="64" spans="1:8" ht="12.75" customHeight="1">
      <c r="A64" s="22">
        <v>42950</v>
      </c>
      <c r="B64" s="22"/>
      <c r="C64" s="26">
        <f>ROUND(107.91443,5)</f>
        <v>107.91443</v>
      </c>
      <c r="D64" s="26">
        <f>F64</f>
        <v>115.40038</v>
      </c>
      <c r="E64" s="26">
        <f>F64</f>
        <v>115.40038</v>
      </c>
      <c r="F64" s="26">
        <f>ROUND(115.40038,5)</f>
        <v>115.40038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ROUND(9.37,5)</f>
        <v>9.37</v>
      </c>
      <c r="D66" s="26">
        <f>F66</f>
        <v>9.38508</v>
      </c>
      <c r="E66" s="26">
        <f>F66</f>
        <v>9.38508</v>
      </c>
      <c r="F66" s="26">
        <f>ROUND(9.38508,5)</f>
        <v>9.38508</v>
      </c>
      <c r="G66" s="24"/>
      <c r="H66" s="36"/>
    </row>
    <row r="67" spans="1:8" ht="12.75" customHeight="1">
      <c r="A67" s="22">
        <v>42677</v>
      </c>
      <c r="B67" s="22"/>
      <c r="C67" s="26">
        <f>ROUND(9.37,5)</f>
        <v>9.37</v>
      </c>
      <c r="D67" s="26">
        <f>F67</f>
        <v>9.42617</v>
      </c>
      <c r="E67" s="26">
        <f>F67</f>
        <v>9.42617</v>
      </c>
      <c r="F67" s="26">
        <f>ROUND(9.42617,5)</f>
        <v>9.42617</v>
      </c>
      <c r="G67" s="24"/>
      <c r="H67" s="36"/>
    </row>
    <row r="68" spans="1:8" ht="12.75" customHeight="1">
      <c r="A68" s="22">
        <v>42768</v>
      </c>
      <c r="B68" s="22"/>
      <c r="C68" s="26">
        <f>ROUND(9.37,5)</f>
        <v>9.37</v>
      </c>
      <c r="D68" s="26">
        <f>F68</f>
        <v>9.46224</v>
      </c>
      <c r="E68" s="26">
        <f>F68</f>
        <v>9.46224</v>
      </c>
      <c r="F68" s="26">
        <f>ROUND(9.46224,5)</f>
        <v>9.46224</v>
      </c>
      <c r="G68" s="24"/>
      <c r="H68" s="36"/>
    </row>
    <row r="69" spans="1:8" ht="12.75" customHeight="1">
      <c r="A69" s="22">
        <v>42859</v>
      </c>
      <c r="B69" s="22"/>
      <c r="C69" s="26">
        <f>ROUND(9.37,5)</f>
        <v>9.37</v>
      </c>
      <c r="D69" s="26">
        <f>F69</f>
        <v>9.49126</v>
      </c>
      <c r="E69" s="26">
        <f>F69</f>
        <v>9.49126</v>
      </c>
      <c r="F69" s="26">
        <f>ROUND(9.49126,5)</f>
        <v>9.49126</v>
      </c>
      <c r="G69" s="24"/>
      <c r="H69" s="36"/>
    </row>
    <row r="70" spans="1:8" ht="12.75" customHeight="1">
      <c r="A70" s="22">
        <v>42950</v>
      </c>
      <c r="B70" s="22"/>
      <c r="C70" s="26">
        <f>ROUND(9.37,5)</f>
        <v>9.37</v>
      </c>
      <c r="D70" s="26">
        <f>F70</f>
        <v>9.51929</v>
      </c>
      <c r="E70" s="26">
        <f>F70</f>
        <v>9.51929</v>
      </c>
      <c r="F70" s="26">
        <f>ROUND(9.51929,5)</f>
        <v>9.51929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ROUND(1.82,5)</f>
        <v>1.82</v>
      </c>
      <c r="D72" s="26">
        <f>F72</f>
        <v>134.70779</v>
      </c>
      <c r="E72" s="26">
        <f>F72</f>
        <v>134.70779</v>
      </c>
      <c r="F72" s="26">
        <f>ROUND(134.70779,5)</f>
        <v>134.70779</v>
      </c>
      <c r="G72" s="24"/>
      <c r="H72" s="36"/>
    </row>
    <row r="73" spans="1:8" ht="12.75" customHeight="1">
      <c r="A73" s="22">
        <v>42677</v>
      </c>
      <c r="B73" s="22"/>
      <c r="C73" s="26">
        <f>ROUND(1.82,5)</f>
        <v>1.82</v>
      </c>
      <c r="D73" s="26">
        <f>F73</f>
        <v>137.26722</v>
      </c>
      <c r="E73" s="26">
        <f>F73</f>
        <v>137.26722</v>
      </c>
      <c r="F73" s="26">
        <f>ROUND(137.26722,5)</f>
        <v>137.26722</v>
      </c>
      <c r="G73" s="24"/>
      <c r="H73" s="36"/>
    </row>
    <row r="74" spans="1:8" ht="12.75" customHeight="1">
      <c r="A74" s="22">
        <v>42768</v>
      </c>
      <c r="B74" s="22"/>
      <c r="C74" s="26">
        <f>ROUND(1.82,5)</f>
        <v>1.82</v>
      </c>
      <c r="D74" s="26">
        <f>F74</f>
        <v>138.55442</v>
      </c>
      <c r="E74" s="26">
        <f>F74</f>
        <v>138.55442</v>
      </c>
      <c r="F74" s="26">
        <f>ROUND(138.55442,5)</f>
        <v>138.55442</v>
      </c>
      <c r="G74" s="24"/>
      <c r="H74" s="36"/>
    </row>
    <row r="75" spans="1:8" ht="12.75" customHeight="1">
      <c r="A75" s="22">
        <v>42859</v>
      </c>
      <c r="B75" s="22"/>
      <c r="C75" s="26">
        <f>ROUND(1.82,5)</f>
        <v>1.82</v>
      </c>
      <c r="D75" s="26">
        <f>F75</f>
        <v>141.45464</v>
      </c>
      <c r="E75" s="26">
        <f>F75</f>
        <v>141.45464</v>
      </c>
      <c r="F75" s="26">
        <f>ROUND(141.45464,5)</f>
        <v>141.45464</v>
      </c>
      <c r="G75" s="24"/>
      <c r="H75" s="36"/>
    </row>
    <row r="76" spans="1:8" ht="12.75" customHeight="1">
      <c r="A76" s="22">
        <v>42950</v>
      </c>
      <c r="B76" s="22"/>
      <c r="C76" s="26">
        <f>ROUND(1.82,5)</f>
        <v>1.82</v>
      </c>
      <c r="D76" s="26">
        <f>F76</f>
        <v>144.39061</v>
      </c>
      <c r="E76" s="26">
        <f>F76</f>
        <v>144.39061</v>
      </c>
      <c r="F76" s="26">
        <f>ROUND(144.39061,5)</f>
        <v>144.39061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ROUND(9.42,5)</f>
        <v>9.42</v>
      </c>
      <c r="D78" s="26">
        <f>F78</f>
        <v>9.43507</v>
      </c>
      <c r="E78" s="26">
        <f>F78</f>
        <v>9.43507</v>
      </c>
      <c r="F78" s="26">
        <f>ROUND(9.43507,5)</f>
        <v>9.43507</v>
      </c>
      <c r="G78" s="24"/>
      <c r="H78" s="36"/>
    </row>
    <row r="79" spans="1:8" ht="12.75" customHeight="1">
      <c r="A79" s="22">
        <v>42677</v>
      </c>
      <c r="B79" s="22"/>
      <c r="C79" s="26">
        <f>ROUND(9.42,5)</f>
        <v>9.42</v>
      </c>
      <c r="D79" s="26">
        <f>F79</f>
        <v>9.47626</v>
      </c>
      <c r="E79" s="26">
        <f>F79</f>
        <v>9.47626</v>
      </c>
      <c r="F79" s="26">
        <f>ROUND(9.47626,5)</f>
        <v>9.47626</v>
      </c>
      <c r="G79" s="24"/>
      <c r="H79" s="36"/>
    </row>
    <row r="80" spans="1:8" ht="12.75" customHeight="1">
      <c r="A80" s="22">
        <v>42768</v>
      </c>
      <c r="B80" s="22"/>
      <c r="C80" s="26">
        <f>ROUND(9.42,5)</f>
        <v>9.42</v>
      </c>
      <c r="D80" s="26">
        <f>F80</f>
        <v>9.51261</v>
      </c>
      <c r="E80" s="26">
        <f>F80</f>
        <v>9.51261</v>
      </c>
      <c r="F80" s="26">
        <f>ROUND(9.51261,5)</f>
        <v>9.51261</v>
      </c>
      <c r="G80" s="24"/>
      <c r="H80" s="36"/>
    </row>
    <row r="81" spans="1:8" ht="12.75" customHeight="1">
      <c r="A81" s="22">
        <v>42859</v>
      </c>
      <c r="B81" s="22"/>
      <c r="C81" s="26">
        <f>ROUND(9.42,5)</f>
        <v>9.42</v>
      </c>
      <c r="D81" s="26">
        <f>F81</f>
        <v>9.5421</v>
      </c>
      <c r="E81" s="26">
        <f>F81</f>
        <v>9.5421</v>
      </c>
      <c r="F81" s="26">
        <f>ROUND(9.5421,5)</f>
        <v>9.5421</v>
      </c>
      <c r="G81" s="24"/>
      <c r="H81" s="36"/>
    </row>
    <row r="82" spans="1:8" ht="12.75" customHeight="1">
      <c r="A82" s="22">
        <v>42950</v>
      </c>
      <c r="B82" s="22"/>
      <c r="C82" s="26">
        <f>ROUND(9.42,5)</f>
        <v>9.42</v>
      </c>
      <c r="D82" s="26">
        <f>F82</f>
        <v>9.57064</v>
      </c>
      <c r="E82" s="26">
        <f>F82</f>
        <v>9.57064</v>
      </c>
      <c r="F82" s="26">
        <f>ROUND(9.57064,5)</f>
        <v>9.57064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ROUND(9.45,5)</f>
        <v>9.45</v>
      </c>
      <c r="D84" s="26">
        <f>F84</f>
        <v>9.46471</v>
      </c>
      <c r="E84" s="26">
        <f>F84</f>
        <v>9.46471</v>
      </c>
      <c r="F84" s="26">
        <f>ROUND(9.46471,5)</f>
        <v>9.46471</v>
      </c>
      <c r="G84" s="24"/>
      <c r="H84" s="36"/>
    </row>
    <row r="85" spans="1:8" ht="12.75" customHeight="1">
      <c r="A85" s="22">
        <v>42677</v>
      </c>
      <c r="B85" s="22"/>
      <c r="C85" s="26">
        <f>ROUND(9.45,5)</f>
        <v>9.45</v>
      </c>
      <c r="D85" s="26">
        <f>F85</f>
        <v>9.50498</v>
      </c>
      <c r="E85" s="26">
        <f>F85</f>
        <v>9.50498</v>
      </c>
      <c r="F85" s="26">
        <f>ROUND(9.50498,5)</f>
        <v>9.50498</v>
      </c>
      <c r="G85" s="24"/>
      <c r="H85" s="36"/>
    </row>
    <row r="86" spans="1:8" ht="12.75" customHeight="1">
      <c r="A86" s="22">
        <v>42768</v>
      </c>
      <c r="B86" s="22"/>
      <c r="C86" s="26">
        <f>ROUND(9.45,5)</f>
        <v>9.45</v>
      </c>
      <c r="D86" s="26">
        <f>F86</f>
        <v>9.54058</v>
      </c>
      <c r="E86" s="26">
        <f>F86</f>
        <v>9.54058</v>
      </c>
      <c r="F86" s="26">
        <f>ROUND(9.54058,5)</f>
        <v>9.54058</v>
      </c>
      <c r="G86" s="24"/>
      <c r="H86" s="36"/>
    </row>
    <row r="87" spans="1:8" ht="12.75" customHeight="1">
      <c r="A87" s="22">
        <v>42859</v>
      </c>
      <c r="B87" s="22"/>
      <c r="C87" s="26">
        <f>ROUND(9.45,5)</f>
        <v>9.45</v>
      </c>
      <c r="D87" s="26">
        <f>F87</f>
        <v>9.56955</v>
      </c>
      <c r="E87" s="26">
        <f>F87</f>
        <v>9.56955</v>
      </c>
      <c r="F87" s="26">
        <f>ROUND(9.56955,5)</f>
        <v>9.56955</v>
      </c>
      <c r="G87" s="24"/>
      <c r="H87" s="36"/>
    </row>
    <row r="88" spans="1:8" ht="12.75" customHeight="1">
      <c r="A88" s="22">
        <v>42950</v>
      </c>
      <c r="B88" s="22"/>
      <c r="C88" s="26">
        <f>ROUND(9.45,5)</f>
        <v>9.45</v>
      </c>
      <c r="D88" s="26">
        <f>F88</f>
        <v>9.5976</v>
      </c>
      <c r="E88" s="26">
        <f>F88</f>
        <v>9.5976</v>
      </c>
      <c r="F88" s="26">
        <f>ROUND(9.5976,5)</f>
        <v>9.5976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ROUND(133.89398,5)</f>
        <v>133.89398</v>
      </c>
      <c r="D90" s="26">
        <f>F90</f>
        <v>134.65852</v>
      </c>
      <c r="E90" s="26">
        <f>F90</f>
        <v>134.65852</v>
      </c>
      <c r="F90" s="26">
        <f>ROUND(134.65852,5)</f>
        <v>134.65852</v>
      </c>
      <c r="G90" s="24"/>
      <c r="H90" s="36"/>
    </row>
    <row r="91" spans="1:8" ht="12.75" customHeight="1">
      <c r="A91" s="22">
        <v>42677</v>
      </c>
      <c r="B91" s="22"/>
      <c r="C91" s="26">
        <f>ROUND(133.89398,5)</f>
        <v>133.89398</v>
      </c>
      <c r="D91" s="26">
        <f>F91</f>
        <v>135.71483</v>
      </c>
      <c r="E91" s="26">
        <f>F91</f>
        <v>135.71483</v>
      </c>
      <c r="F91" s="26">
        <f>ROUND(135.71483,5)</f>
        <v>135.71483</v>
      </c>
      <c r="G91" s="24"/>
      <c r="H91" s="36"/>
    </row>
    <row r="92" spans="1:8" ht="12.75" customHeight="1">
      <c r="A92" s="22">
        <v>42768</v>
      </c>
      <c r="B92" s="22"/>
      <c r="C92" s="26">
        <f>ROUND(133.89398,5)</f>
        <v>133.89398</v>
      </c>
      <c r="D92" s="26">
        <f>F92</f>
        <v>138.41843</v>
      </c>
      <c r="E92" s="26">
        <f>F92</f>
        <v>138.41843</v>
      </c>
      <c r="F92" s="26">
        <f>ROUND(138.41843,5)</f>
        <v>138.41843</v>
      </c>
      <c r="G92" s="24"/>
      <c r="H92" s="36"/>
    </row>
    <row r="93" spans="1:8" ht="12.75" customHeight="1">
      <c r="A93" s="22">
        <v>42859</v>
      </c>
      <c r="B93" s="22"/>
      <c r="C93" s="26">
        <f>ROUND(133.89398,5)</f>
        <v>133.89398</v>
      </c>
      <c r="D93" s="26">
        <f>F93</f>
        <v>139.78443</v>
      </c>
      <c r="E93" s="26">
        <f>F93</f>
        <v>139.78443</v>
      </c>
      <c r="F93" s="26">
        <f>ROUND(139.78443,5)</f>
        <v>139.78443</v>
      </c>
      <c r="G93" s="24"/>
      <c r="H93" s="36"/>
    </row>
    <row r="94" spans="1:8" ht="12.75" customHeight="1">
      <c r="A94" s="22">
        <v>42950</v>
      </c>
      <c r="B94" s="22"/>
      <c r="C94" s="26">
        <f>ROUND(133.89398,5)</f>
        <v>133.89398</v>
      </c>
      <c r="D94" s="26">
        <f>F94</f>
        <v>142.68572</v>
      </c>
      <c r="E94" s="26">
        <f>F94</f>
        <v>142.68572</v>
      </c>
      <c r="F94" s="26">
        <f>ROUND(142.68572,5)</f>
        <v>142.68572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ROUND(1.92,5)</f>
        <v>1.92</v>
      </c>
      <c r="D96" s="26">
        <f>F96</f>
        <v>143.51691</v>
      </c>
      <c r="E96" s="26">
        <f>F96</f>
        <v>143.51691</v>
      </c>
      <c r="F96" s="26">
        <f>ROUND(143.51691,5)</f>
        <v>143.51691</v>
      </c>
      <c r="G96" s="24"/>
      <c r="H96" s="36"/>
    </row>
    <row r="97" spans="1:8" ht="12.75" customHeight="1">
      <c r="A97" s="22">
        <v>42677</v>
      </c>
      <c r="B97" s="22"/>
      <c r="C97" s="26">
        <f>ROUND(1.92,5)</f>
        <v>1.92</v>
      </c>
      <c r="D97" s="26">
        <f>F97</f>
        <v>146.24358</v>
      </c>
      <c r="E97" s="26">
        <f>F97</f>
        <v>146.24358</v>
      </c>
      <c r="F97" s="26">
        <f>ROUND(146.24358,5)</f>
        <v>146.24358</v>
      </c>
      <c r="G97" s="24"/>
      <c r="H97" s="36"/>
    </row>
    <row r="98" spans="1:8" ht="12.75" customHeight="1">
      <c r="A98" s="22">
        <v>42768</v>
      </c>
      <c r="B98" s="22"/>
      <c r="C98" s="26">
        <f>ROUND(1.92,5)</f>
        <v>1.92</v>
      </c>
      <c r="D98" s="26">
        <f>F98</f>
        <v>147.54335</v>
      </c>
      <c r="E98" s="26">
        <f>F98</f>
        <v>147.54335</v>
      </c>
      <c r="F98" s="26">
        <f>ROUND(147.54335,5)</f>
        <v>147.54335</v>
      </c>
      <c r="G98" s="24"/>
      <c r="H98" s="36"/>
    </row>
    <row r="99" spans="1:8" ht="12.75" customHeight="1">
      <c r="A99" s="22">
        <v>42859</v>
      </c>
      <c r="B99" s="22"/>
      <c r="C99" s="26">
        <f>ROUND(1.92,5)</f>
        <v>1.92</v>
      </c>
      <c r="D99" s="26">
        <f>F99</f>
        <v>150.63136</v>
      </c>
      <c r="E99" s="26">
        <f>F99</f>
        <v>150.63136</v>
      </c>
      <c r="F99" s="26">
        <f>ROUND(150.63136,5)</f>
        <v>150.63136</v>
      </c>
      <c r="G99" s="24"/>
      <c r="H99" s="36"/>
    </row>
    <row r="100" spans="1:8" ht="12.75" customHeight="1">
      <c r="A100" s="22">
        <v>42950</v>
      </c>
      <c r="B100" s="22"/>
      <c r="C100" s="26">
        <f>ROUND(1.92,5)</f>
        <v>1.92</v>
      </c>
      <c r="D100" s="26">
        <f>F100</f>
        <v>153.7578</v>
      </c>
      <c r="E100" s="26">
        <f>F100</f>
        <v>153.7578</v>
      </c>
      <c r="F100" s="26">
        <f>ROUND(153.7578,5)</f>
        <v>153.7578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ROUND(2.195,5)</f>
        <v>2.195</v>
      </c>
      <c r="D102" s="26">
        <f>F102</f>
        <v>132.69949</v>
      </c>
      <c r="E102" s="26">
        <f>F102</f>
        <v>132.69949</v>
      </c>
      <c r="F102" s="26">
        <f>ROUND(132.69949,5)</f>
        <v>132.69949</v>
      </c>
      <c r="G102" s="24"/>
      <c r="H102" s="36"/>
    </row>
    <row r="103" spans="1:8" ht="12.75" customHeight="1">
      <c r="A103" s="22">
        <v>42677</v>
      </c>
      <c r="B103" s="22"/>
      <c r="C103" s="26">
        <f>ROUND(2.195,5)</f>
        <v>2.195</v>
      </c>
      <c r="D103" s="26">
        <f>F103</f>
        <v>133.56028</v>
      </c>
      <c r="E103" s="26">
        <f>F103</f>
        <v>133.56028</v>
      </c>
      <c r="F103" s="26">
        <f>ROUND(133.56028,5)</f>
        <v>133.56028</v>
      </c>
      <c r="G103" s="24"/>
      <c r="H103" s="36"/>
    </row>
    <row r="104" spans="1:8" ht="12.75" customHeight="1">
      <c r="A104" s="22">
        <v>42768</v>
      </c>
      <c r="B104" s="22"/>
      <c r="C104" s="26">
        <f>ROUND(2.195,5)</f>
        <v>2.195</v>
      </c>
      <c r="D104" s="26">
        <f>F104</f>
        <v>136.221</v>
      </c>
      <c r="E104" s="26">
        <f>F104</f>
        <v>136.221</v>
      </c>
      <c r="F104" s="26">
        <f>ROUND(136.221,5)</f>
        <v>136.221</v>
      </c>
      <c r="G104" s="24"/>
      <c r="H104" s="36"/>
    </row>
    <row r="105" spans="1:8" ht="12.75" customHeight="1">
      <c r="A105" s="22">
        <v>42859</v>
      </c>
      <c r="B105" s="22"/>
      <c r="C105" s="26">
        <f>ROUND(2.195,5)</f>
        <v>2.195</v>
      </c>
      <c r="D105" s="26">
        <f>F105</f>
        <v>139.07187</v>
      </c>
      <c r="E105" s="26">
        <f>F105</f>
        <v>139.07187</v>
      </c>
      <c r="F105" s="26">
        <f>ROUND(139.07187,5)</f>
        <v>139.07187</v>
      </c>
      <c r="G105" s="24"/>
      <c r="H105" s="36"/>
    </row>
    <row r="106" spans="1:8" ht="12.75" customHeight="1">
      <c r="A106" s="22">
        <v>42950</v>
      </c>
      <c r="B106" s="22"/>
      <c r="C106" s="26">
        <f>ROUND(2.195,5)</f>
        <v>2.195</v>
      </c>
      <c r="D106" s="26">
        <f>F106</f>
        <v>141.95839</v>
      </c>
      <c r="E106" s="26">
        <f>F106</f>
        <v>141.95839</v>
      </c>
      <c r="F106" s="26">
        <f>ROUND(141.95839,5)</f>
        <v>141.95839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ROUND(10.235,5)</f>
        <v>10.235</v>
      </c>
      <c r="D108" s="26">
        <f>F108</f>
        <v>10.25844</v>
      </c>
      <c r="E108" s="26">
        <f>F108</f>
        <v>10.25844</v>
      </c>
      <c r="F108" s="26">
        <f>ROUND(10.25844,5)</f>
        <v>10.25844</v>
      </c>
      <c r="G108" s="24"/>
      <c r="H108" s="36"/>
    </row>
    <row r="109" spans="1:8" ht="12.75" customHeight="1">
      <c r="A109" s="22">
        <v>42677</v>
      </c>
      <c r="B109" s="22"/>
      <c r="C109" s="26">
        <f>ROUND(10.235,5)</f>
        <v>10.235</v>
      </c>
      <c r="D109" s="26">
        <f>F109</f>
        <v>10.33118</v>
      </c>
      <c r="E109" s="26">
        <f>F109</f>
        <v>10.33118</v>
      </c>
      <c r="F109" s="26">
        <f>ROUND(10.33118,5)</f>
        <v>10.33118</v>
      </c>
      <c r="G109" s="24"/>
      <c r="H109" s="36"/>
    </row>
    <row r="110" spans="1:8" ht="12.75" customHeight="1">
      <c r="A110" s="22">
        <v>42768</v>
      </c>
      <c r="B110" s="22"/>
      <c r="C110" s="26">
        <f>ROUND(10.235,5)</f>
        <v>10.235</v>
      </c>
      <c r="D110" s="26">
        <f>F110</f>
        <v>10.40126</v>
      </c>
      <c r="E110" s="26">
        <f>F110</f>
        <v>10.40126</v>
      </c>
      <c r="F110" s="26">
        <f>ROUND(10.40126,5)</f>
        <v>10.40126</v>
      </c>
      <c r="G110" s="24"/>
      <c r="H110" s="36"/>
    </row>
    <row r="111" spans="1:8" ht="12.75" customHeight="1">
      <c r="A111" s="22">
        <v>42859</v>
      </c>
      <c r="B111" s="22"/>
      <c r="C111" s="26">
        <f>ROUND(10.235,5)</f>
        <v>10.235</v>
      </c>
      <c r="D111" s="26">
        <f>F111</f>
        <v>10.45809</v>
      </c>
      <c r="E111" s="26">
        <f>F111</f>
        <v>10.45809</v>
      </c>
      <c r="F111" s="26">
        <f>ROUND(10.45809,5)</f>
        <v>10.45809</v>
      </c>
      <c r="G111" s="24"/>
      <c r="H111" s="36"/>
    </row>
    <row r="112" spans="1:8" ht="12.75" customHeight="1">
      <c r="A112" s="22">
        <v>42950</v>
      </c>
      <c r="B112" s="22"/>
      <c r="C112" s="26">
        <f>ROUND(10.235,5)</f>
        <v>10.235</v>
      </c>
      <c r="D112" s="26">
        <f>F112</f>
        <v>10.51272</v>
      </c>
      <c r="E112" s="26">
        <f>F112</f>
        <v>10.51272</v>
      </c>
      <c r="F112" s="26">
        <f>ROUND(10.51272,5)</f>
        <v>10.51272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ROUND(10.355,5)</f>
        <v>10.355</v>
      </c>
      <c r="D114" s="26">
        <f>F114</f>
        <v>10.37798</v>
      </c>
      <c r="E114" s="26">
        <f>F114</f>
        <v>10.37798</v>
      </c>
      <c r="F114" s="26">
        <f>ROUND(10.37798,5)</f>
        <v>10.37798</v>
      </c>
      <c r="G114" s="24"/>
      <c r="H114" s="36"/>
    </row>
    <row r="115" spans="1:8" ht="12.75" customHeight="1">
      <c r="A115" s="22">
        <v>42677</v>
      </c>
      <c r="B115" s="22"/>
      <c r="C115" s="26">
        <f>ROUND(10.355,5)</f>
        <v>10.355</v>
      </c>
      <c r="D115" s="26">
        <f>F115</f>
        <v>10.44836</v>
      </c>
      <c r="E115" s="26">
        <f>F115</f>
        <v>10.44836</v>
      </c>
      <c r="F115" s="26">
        <f>ROUND(10.44836,5)</f>
        <v>10.44836</v>
      </c>
      <c r="G115" s="24"/>
      <c r="H115" s="36"/>
    </row>
    <row r="116" spans="1:8" ht="12.75" customHeight="1">
      <c r="A116" s="22">
        <v>42768</v>
      </c>
      <c r="B116" s="22"/>
      <c r="C116" s="26">
        <f>ROUND(10.355,5)</f>
        <v>10.355</v>
      </c>
      <c r="D116" s="26">
        <f>F116</f>
        <v>10.51395</v>
      </c>
      <c r="E116" s="26">
        <f>F116</f>
        <v>10.51395</v>
      </c>
      <c r="F116" s="26">
        <f>ROUND(10.51395,5)</f>
        <v>10.51395</v>
      </c>
      <c r="G116" s="24"/>
      <c r="H116" s="36"/>
    </row>
    <row r="117" spans="1:8" ht="12.75" customHeight="1">
      <c r="A117" s="22">
        <v>42859</v>
      </c>
      <c r="B117" s="22"/>
      <c r="C117" s="26">
        <f>ROUND(10.355,5)</f>
        <v>10.355</v>
      </c>
      <c r="D117" s="26">
        <f>F117</f>
        <v>10.57112</v>
      </c>
      <c r="E117" s="26">
        <f>F117</f>
        <v>10.57112</v>
      </c>
      <c r="F117" s="26">
        <f>ROUND(10.57112,5)</f>
        <v>10.57112</v>
      </c>
      <c r="G117" s="24"/>
      <c r="H117" s="36"/>
    </row>
    <row r="118" spans="1:8" ht="12.75" customHeight="1">
      <c r="A118" s="22">
        <v>42950</v>
      </c>
      <c r="B118" s="22"/>
      <c r="C118" s="26">
        <f>ROUND(10.355,5)</f>
        <v>10.355</v>
      </c>
      <c r="D118" s="26">
        <f>F118</f>
        <v>10.6254</v>
      </c>
      <c r="E118" s="26">
        <f>F118</f>
        <v>10.6254</v>
      </c>
      <c r="F118" s="26">
        <f>ROUND(10.6254,5)</f>
        <v>10.6254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ROUND(153.362484,5)</f>
        <v>153.36248</v>
      </c>
      <c r="D120" s="26">
        <f>F120</f>
        <v>152.63623</v>
      </c>
      <c r="E120" s="26">
        <f>F120</f>
        <v>152.63623</v>
      </c>
      <c r="F120" s="26">
        <f>ROUND(152.63623,5)</f>
        <v>152.63623</v>
      </c>
      <c r="G120" s="24"/>
      <c r="H120" s="36"/>
    </row>
    <row r="121" spans="1:8" ht="12.75" customHeight="1">
      <c r="A121" s="22">
        <v>42677</v>
      </c>
      <c r="B121" s="22"/>
      <c r="C121" s="26">
        <f>ROUND(153.362484,5)</f>
        <v>153.36248</v>
      </c>
      <c r="D121" s="26">
        <f>F121</f>
        <v>155.5363</v>
      </c>
      <c r="E121" s="26">
        <f>F121</f>
        <v>155.5363</v>
      </c>
      <c r="F121" s="26">
        <f>ROUND(155.5363,5)</f>
        <v>155.5363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ROUND(8.46,5)</f>
        <v>8.46</v>
      </c>
      <c r="D123" s="26">
        <f>F123</f>
        <v>8.4723</v>
      </c>
      <c r="E123" s="26">
        <f>F123</f>
        <v>8.4723</v>
      </c>
      <c r="F123" s="26">
        <f>ROUND(8.4723,5)</f>
        <v>8.4723</v>
      </c>
      <c r="G123" s="24"/>
      <c r="H123" s="36"/>
    </row>
    <row r="124" spans="1:8" ht="12.75" customHeight="1">
      <c r="A124" s="22">
        <v>42677</v>
      </c>
      <c r="B124" s="22"/>
      <c r="C124" s="26">
        <f>ROUND(8.46,5)</f>
        <v>8.46</v>
      </c>
      <c r="D124" s="26">
        <f>F124</f>
        <v>8.50928</v>
      </c>
      <c r="E124" s="26">
        <f>F124</f>
        <v>8.50928</v>
      </c>
      <c r="F124" s="26">
        <f>ROUND(8.50928,5)</f>
        <v>8.50928</v>
      </c>
      <c r="G124" s="24"/>
      <c r="H124" s="36"/>
    </row>
    <row r="125" spans="1:8" ht="12.75" customHeight="1">
      <c r="A125" s="22">
        <v>42768</v>
      </c>
      <c r="B125" s="22"/>
      <c r="C125" s="26">
        <f>ROUND(8.46,5)</f>
        <v>8.46</v>
      </c>
      <c r="D125" s="26">
        <f>F125</f>
        <v>8.53734</v>
      </c>
      <c r="E125" s="26">
        <f>F125</f>
        <v>8.53734</v>
      </c>
      <c r="F125" s="26">
        <f>ROUND(8.53734,5)</f>
        <v>8.53734</v>
      </c>
      <c r="G125" s="24"/>
      <c r="H125" s="36"/>
    </row>
    <row r="126" spans="1:8" ht="12.75" customHeight="1">
      <c r="A126" s="22">
        <v>42859</v>
      </c>
      <c r="B126" s="22"/>
      <c r="C126" s="26">
        <f>ROUND(8.46,5)</f>
        <v>8.46</v>
      </c>
      <c r="D126" s="26">
        <f>F126</f>
        <v>8.53914</v>
      </c>
      <c r="E126" s="26">
        <f>F126</f>
        <v>8.53914</v>
      </c>
      <c r="F126" s="26">
        <f>ROUND(8.53914,5)</f>
        <v>8.53914</v>
      </c>
      <c r="G126" s="24"/>
      <c r="H126" s="36"/>
    </row>
    <row r="127" spans="1:8" ht="12.75" customHeight="1">
      <c r="A127" s="22">
        <v>42950</v>
      </c>
      <c r="B127" s="22"/>
      <c r="C127" s="26">
        <f>ROUND(8.46,5)</f>
        <v>8.46</v>
      </c>
      <c r="D127" s="26">
        <f>F127</f>
        <v>8.53466</v>
      </c>
      <c r="E127" s="26">
        <f>F127</f>
        <v>8.53466</v>
      </c>
      <c r="F127" s="26">
        <f>ROUND(8.53466,5)</f>
        <v>8.53466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ROUND(9.315,5)</f>
        <v>9.315</v>
      </c>
      <c r="D129" s="26">
        <f>F129</f>
        <v>9.32933</v>
      </c>
      <c r="E129" s="26">
        <f>F129</f>
        <v>9.32933</v>
      </c>
      <c r="F129" s="26">
        <f>ROUND(9.32933,5)</f>
        <v>9.32933</v>
      </c>
      <c r="G129" s="24"/>
      <c r="H129" s="36"/>
    </row>
    <row r="130" spans="1:8" ht="12.75" customHeight="1">
      <c r="A130" s="22">
        <v>42677</v>
      </c>
      <c r="B130" s="22"/>
      <c r="C130" s="26">
        <f>ROUND(9.315,5)</f>
        <v>9.315</v>
      </c>
      <c r="D130" s="26">
        <f>F130</f>
        <v>9.37372</v>
      </c>
      <c r="E130" s="26">
        <f>F130</f>
        <v>9.37372</v>
      </c>
      <c r="F130" s="26">
        <f>ROUND(9.37372,5)</f>
        <v>9.37372</v>
      </c>
      <c r="G130" s="24"/>
      <c r="H130" s="36"/>
    </row>
    <row r="131" spans="1:8" ht="12.75" customHeight="1">
      <c r="A131" s="22">
        <v>42768</v>
      </c>
      <c r="B131" s="22"/>
      <c r="C131" s="26">
        <f>ROUND(9.315,5)</f>
        <v>9.315</v>
      </c>
      <c r="D131" s="26">
        <f>F131</f>
        <v>9.41386</v>
      </c>
      <c r="E131" s="26">
        <f>F131</f>
        <v>9.41386</v>
      </c>
      <c r="F131" s="26">
        <f>ROUND(9.41386,5)</f>
        <v>9.41386</v>
      </c>
      <c r="G131" s="24"/>
      <c r="H131" s="36"/>
    </row>
    <row r="132" spans="1:8" ht="12.75" customHeight="1">
      <c r="A132" s="22">
        <v>42859</v>
      </c>
      <c r="B132" s="22"/>
      <c r="C132" s="26">
        <f>ROUND(9.315,5)</f>
        <v>9.315</v>
      </c>
      <c r="D132" s="26">
        <f>F132</f>
        <v>9.43952</v>
      </c>
      <c r="E132" s="26">
        <f>F132</f>
        <v>9.43952</v>
      </c>
      <c r="F132" s="26">
        <f>ROUND(9.43952,5)</f>
        <v>9.43952</v>
      </c>
      <c r="G132" s="24"/>
      <c r="H132" s="36"/>
    </row>
    <row r="133" spans="1:8" ht="12.75" customHeight="1">
      <c r="A133" s="22">
        <v>42950</v>
      </c>
      <c r="B133" s="22"/>
      <c r="C133" s="26">
        <f>ROUND(9.315,5)</f>
        <v>9.315</v>
      </c>
      <c r="D133" s="26">
        <f>F133</f>
        <v>9.46298</v>
      </c>
      <c r="E133" s="26">
        <f>F133</f>
        <v>9.46298</v>
      </c>
      <c r="F133" s="26">
        <f>ROUND(9.46298,5)</f>
        <v>9.46298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ROUND(8.7,5)</f>
        <v>8.7</v>
      </c>
      <c r="D135" s="26">
        <f>F135</f>
        <v>8.71311</v>
      </c>
      <c r="E135" s="26">
        <f>F135</f>
        <v>8.71311</v>
      </c>
      <c r="F135" s="26">
        <f>ROUND(8.71311,5)</f>
        <v>8.71311</v>
      </c>
      <c r="G135" s="24"/>
      <c r="H135" s="36"/>
    </row>
    <row r="136" spans="1:8" ht="12.75" customHeight="1">
      <c r="A136" s="22">
        <v>42677</v>
      </c>
      <c r="B136" s="22"/>
      <c r="C136" s="26">
        <f>ROUND(8.7,5)</f>
        <v>8.7</v>
      </c>
      <c r="D136" s="26">
        <f>F136</f>
        <v>8.7489</v>
      </c>
      <c r="E136" s="26">
        <f>F136</f>
        <v>8.7489</v>
      </c>
      <c r="F136" s="26">
        <f>ROUND(8.7489,5)</f>
        <v>8.7489</v>
      </c>
      <c r="G136" s="24"/>
      <c r="H136" s="36"/>
    </row>
    <row r="137" spans="1:8" ht="12.75" customHeight="1">
      <c r="A137" s="22">
        <v>42768</v>
      </c>
      <c r="B137" s="22"/>
      <c r="C137" s="26">
        <f>ROUND(8.7,5)</f>
        <v>8.7</v>
      </c>
      <c r="D137" s="26">
        <f>F137</f>
        <v>8.77657</v>
      </c>
      <c r="E137" s="26">
        <f>F137</f>
        <v>8.77657</v>
      </c>
      <c r="F137" s="26">
        <f>ROUND(8.77657,5)</f>
        <v>8.77657</v>
      </c>
      <c r="G137" s="24"/>
      <c r="H137" s="36"/>
    </row>
    <row r="138" spans="1:8" ht="12.75" customHeight="1">
      <c r="A138" s="22">
        <v>42859</v>
      </c>
      <c r="B138" s="22"/>
      <c r="C138" s="26">
        <f>ROUND(8.7,5)</f>
        <v>8.7</v>
      </c>
      <c r="D138" s="26">
        <f>F138</f>
        <v>8.78996</v>
      </c>
      <c r="E138" s="26">
        <f>F138</f>
        <v>8.78996</v>
      </c>
      <c r="F138" s="26">
        <f>ROUND(8.78996,5)</f>
        <v>8.78996</v>
      </c>
      <c r="G138" s="24"/>
      <c r="H138" s="36"/>
    </row>
    <row r="139" spans="1:8" ht="12.75" customHeight="1">
      <c r="A139" s="22">
        <v>42950</v>
      </c>
      <c r="B139" s="22"/>
      <c r="C139" s="26">
        <f>ROUND(8.7,5)</f>
        <v>8.7</v>
      </c>
      <c r="D139" s="26">
        <f>F139</f>
        <v>8.79974</v>
      </c>
      <c r="E139" s="26">
        <f>F139</f>
        <v>8.79974</v>
      </c>
      <c r="F139" s="26">
        <f>ROUND(8.79974,5)</f>
        <v>8.79974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ROUND(1.71,5)</f>
        <v>1.71</v>
      </c>
      <c r="D141" s="26">
        <f>F141</f>
        <v>299.47663</v>
      </c>
      <c r="E141" s="26">
        <f>F141</f>
        <v>299.47663</v>
      </c>
      <c r="F141" s="26">
        <f>ROUND(299.47663,5)</f>
        <v>299.47663</v>
      </c>
      <c r="G141" s="24"/>
      <c r="H141" s="36"/>
    </row>
    <row r="142" spans="1:8" ht="12.75" customHeight="1">
      <c r="A142" s="22">
        <v>42677</v>
      </c>
      <c r="B142" s="22"/>
      <c r="C142" s="26">
        <f>ROUND(1.71,5)</f>
        <v>1.71</v>
      </c>
      <c r="D142" s="26">
        <f>F142</f>
        <v>305.16651</v>
      </c>
      <c r="E142" s="26">
        <f>F142</f>
        <v>305.16651</v>
      </c>
      <c r="F142" s="26">
        <f>ROUND(305.16651,5)</f>
        <v>305.16651</v>
      </c>
      <c r="G142" s="24"/>
      <c r="H142" s="36"/>
    </row>
    <row r="143" spans="1:8" ht="12.75" customHeight="1">
      <c r="A143" s="22">
        <v>42768</v>
      </c>
      <c r="B143" s="22"/>
      <c r="C143" s="26">
        <f>ROUND(1.71,5)</f>
        <v>1.71</v>
      </c>
      <c r="D143" s="26">
        <f>F143</f>
        <v>304.51922</v>
      </c>
      <c r="E143" s="26">
        <f>F143</f>
        <v>304.51922</v>
      </c>
      <c r="F143" s="26">
        <f>ROUND(304.51922,5)</f>
        <v>304.51922</v>
      </c>
      <c r="G143" s="24"/>
      <c r="H143" s="36"/>
    </row>
    <row r="144" spans="1:8" ht="12.75" customHeight="1">
      <c r="A144" s="22">
        <v>42859</v>
      </c>
      <c r="B144" s="22"/>
      <c r="C144" s="26">
        <f>ROUND(1.71,5)</f>
        <v>1.71</v>
      </c>
      <c r="D144" s="26">
        <f>F144</f>
        <v>310.89391</v>
      </c>
      <c r="E144" s="26">
        <f>F144</f>
        <v>310.89391</v>
      </c>
      <c r="F144" s="26">
        <f>ROUND(310.89391,5)</f>
        <v>310.89391</v>
      </c>
      <c r="G144" s="24"/>
      <c r="H144" s="36"/>
    </row>
    <row r="145" spans="1:8" ht="12.75" customHeight="1">
      <c r="A145" s="22">
        <v>42950</v>
      </c>
      <c r="B145" s="22"/>
      <c r="C145" s="26">
        <f>ROUND(1.71,5)</f>
        <v>1.71</v>
      </c>
      <c r="D145" s="26">
        <f>F145</f>
        <v>317.34666</v>
      </c>
      <c r="E145" s="26">
        <f>F145</f>
        <v>317.34666</v>
      </c>
      <c r="F145" s="26">
        <f>ROUND(317.34666,5)</f>
        <v>317.34666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ROUND(1.81,5)</f>
        <v>1.81</v>
      </c>
      <c r="D147" s="26">
        <f>F147</f>
        <v>249.46889</v>
      </c>
      <c r="E147" s="26">
        <f>F147</f>
        <v>249.46889</v>
      </c>
      <c r="F147" s="26">
        <f>ROUND(249.46889,5)</f>
        <v>249.46889</v>
      </c>
      <c r="G147" s="24"/>
      <c r="H147" s="36"/>
    </row>
    <row r="148" spans="1:8" ht="12.75" customHeight="1">
      <c r="A148" s="22">
        <v>42677</v>
      </c>
      <c r="B148" s="22"/>
      <c r="C148" s="26">
        <f>ROUND(1.81,5)</f>
        <v>1.81</v>
      </c>
      <c r="D148" s="26">
        <f>F148</f>
        <v>254.20872</v>
      </c>
      <c r="E148" s="26">
        <f>F148</f>
        <v>254.20872</v>
      </c>
      <c r="F148" s="26">
        <f>ROUND(254.20872,5)</f>
        <v>254.20872</v>
      </c>
      <c r="G148" s="24"/>
      <c r="H148" s="36"/>
    </row>
    <row r="149" spans="1:8" ht="12.75" customHeight="1">
      <c r="A149" s="22">
        <v>42768</v>
      </c>
      <c r="B149" s="22"/>
      <c r="C149" s="26">
        <f>ROUND(1.81,5)</f>
        <v>1.81</v>
      </c>
      <c r="D149" s="26">
        <f>F149</f>
        <v>255.69972</v>
      </c>
      <c r="E149" s="26">
        <f>F149</f>
        <v>255.69972</v>
      </c>
      <c r="F149" s="26">
        <f>ROUND(255.69972,5)</f>
        <v>255.69972</v>
      </c>
      <c r="G149" s="24"/>
      <c r="H149" s="36"/>
    </row>
    <row r="150" spans="1:8" ht="12.75" customHeight="1">
      <c r="A150" s="22">
        <v>42859</v>
      </c>
      <c r="B150" s="22"/>
      <c r="C150" s="26">
        <f>ROUND(1.81,5)</f>
        <v>1.81</v>
      </c>
      <c r="D150" s="26">
        <f>F150</f>
        <v>261.05173</v>
      </c>
      <c r="E150" s="26">
        <f>F150</f>
        <v>261.05173</v>
      </c>
      <c r="F150" s="26">
        <f>ROUND(261.05173,5)</f>
        <v>261.05173</v>
      </c>
      <c r="G150" s="24"/>
      <c r="H150" s="36"/>
    </row>
    <row r="151" spans="1:8" ht="12.75" customHeight="1">
      <c r="A151" s="22">
        <v>42950</v>
      </c>
      <c r="B151" s="22"/>
      <c r="C151" s="26">
        <f>ROUND(1.81,5)</f>
        <v>1.81</v>
      </c>
      <c r="D151" s="26">
        <f>F151</f>
        <v>266.47</v>
      </c>
      <c r="E151" s="26">
        <f>F151</f>
        <v>266.47</v>
      </c>
      <c r="F151" s="26">
        <f>ROUND(266.47,5)</f>
        <v>266.47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ROUND(7.52,5)</f>
        <v>7.52</v>
      </c>
      <c r="D153" s="26">
        <f>F153</f>
        <v>7.51429</v>
      </c>
      <c r="E153" s="26">
        <f>F153</f>
        <v>7.51429</v>
      </c>
      <c r="F153" s="26">
        <f>ROUND(7.51429,5)</f>
        <v>7.51429</v>
      </c>
      <c r="G153" s="24"/>
      <c r="H153" s="36"/>
    </row>
    <row r="154" spans="1:8" ht="12.75" customHeight="1">
      <c r="A154" s="22">
        <v>42677</v>
      </c>
      <c r="B154" s="22"/>
      <c r="C154" s="26">
        <f>ROUND(7.52,5)</f>
        <v>7.52</v>
      </c>
      <c r="D154" s="26">
        <f>F154</f>
        <v>7.44521</v>
      </c>
      <c r="E154" s="26">
        <f>F154</f>
        <v>7.44521</v>
      </c>
      <c r="F154" s="26">
        <f>ROUND(7.44521,5)</f>
        <v>7.44521</v>
      </c>
      <c r="G154" s="24"/>
      <c r="H154" s="36"/>
    </row>
    <row r="155" spans="1:8" ht="12.75" customHeight="1">
      <c r="A155" s="22">
        <v>42768</v>
      </c>
      <c r="B155" s="22"/>
      <c r="C155" s="26">
        <f>ROUND(7.52,5)</f>
        <v>7.52</v>
      </c>
      <c r="D155" s="26">
        <f>F155</f>
        <v>7.21393</v>
      </c>
      <c r="E155" s="26">
        <f>F155</f>
        <v>7.21393</v>
      </c>
      <c r="F155" s="26">
        <f>ROUND(7.21393,5)</f>
        <v>7.21393</v>
      </c>
      <c r="G155" s="24"/>
      <c r="H155" s="36"/>
    </row>
    <row r="156" spans="1:8" ht="12.75" customHeight="1">
      <c r="A156" s="22">
        <v>42859</v>
      </c>
      <c r="B156" s="22"/>
      <c r="C156" s="26">
        <f>ROUND(7.52,5)</f>
        <v>7.52</v>
      </c>
      <c r="D156" s="26">
        <f>F156</f>
        <v>6.22533</v>
      </c>
      <c r="E156" s="26">
        <f>F156</f>
        <v>6.22533</v>
      </c>
      <c r="F156" s="26">
        <f>ROUND(6.22533,5)</f>
        <v>6.22533</v>
      </c>
      <c r="G156" s="24"/>
      <c r="H156" s="36"/>
    </row>
    <row r="157" spans="1:8" ht="12.75" customHeight="1">
      <c r="A157" s="22">
        <v>42950</v>
      </c>
      <c r="B157" s="22"/>
      <c r="C157" s="26">
        <f>ROUND(7.52,5)</f>
        <v>7.52</v>
      </c>
      <c r="D157" s="26">
        <f>F157</f>
        <v>0.85853</v>
      </c>
      <c r="E157" s="26">
        <f>F157</f>
        <v>0.85853</v>
      </c>
      <c r="F157" s="26">
        <v>0.85853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ROUND(7.88,5)</f>
        <v>7.88</v>
      </c>
      <c r="D159" s="26">
        <f>F159</f>
        <v>7.89139</v>
      </c>
      <c r="E159" s="26">
        <f>F159</f>
        <v>7.89139</v>
      </c>
      <c r="F159" s="26">
        <f>ROUND(7.89139,5)</f>
        <v>7.89139</v>
      </c>
      <c r="G159" s="24"/>
      <c r="H159" s="36"/>
    </row>
    <row r="160" spans="1:8" ht="12.75" customHeight="1">
      <c r="A160" s="22">
        <v>42677</v>
      </c>
      <c r="B160" s="22"/>
      <c r="C160" s="26">
        <f>ROUND(7.88,5)</f>
        <v>7.88</v>
      </c>
      <c r="D160" s="26">
        <f>F160</f>
        <v>7.90595</v>
      </c>
      <c r="E160" s="26">
        <f>F160</f>
        <v>7.90595</v>
      </c>
      <c r="F160" s="26">
        <f>ROUND(7.90595,5)</f>
        <v>7.90595</v>
      </c>
      <c r="G160" s="24"/>
      <c r="H160" s="36"/>
    </row>
    <row r="161" spans="1:8" ht="12.75" customHeight="1">
      <c r="A161" s="22">
        <v>42768</v>
      </c>
      <c r="B161" s="22"/>
      <c r="C161" s="26">
        <f>ROUND(7.88,5)</f>
        <v>7.88</v>
      </c>
      <c r="D161" s="26">
        <f>F161</f>
        <v>7.88579</v>
      </c>
      <c r="E161" s="26">
        <f>F161</f>
        <v>7.88579</v>
      </c>
      <c r="F161" s="26">
        <f>ROUND(7.88579,5)</f>
        <v>7.88579</v>
      </c>
      <c r="G161" s="24"/>
      <c r="H161" s="36"/>
    </row>
    <row r="162" spans="1:8" ht="12.75" customHeight="1">
      <c r="A162" s="22">
        <v>42859</v>
      </c>
      <c r="B162" s="22"/>
      <c r="C162" s="26">
        <f>ROUND(7.88,5)</f>
        <v>7.88</v>
      </c>
      <c r="D162" s="26">
        <f>F162</f>
        <v>7.79366</v>
      </c>
      <c r="E162" s="26">
        <f>F162</f>
        <v>7.79366</v>
      </c>
      <c r="F162" s="26">
        <f>ROUND(7.79366,5)</f>
        <v>7.79366</v>
      </c>
      <c r="G162" s="24"/>
      <c r="H162" s="36"/>
    </row>
    <row r="163" spans="1:8" ht="12.75" customHeight="1">
      <c r="A163" s="22">
        <v>42950</v>
      </c>
      <c r="B163" s="22"/>
      <c r="C163" s="26">
        <f>ROUND(7.88,5)</f>
        <v>7.88</v>
      </c>
      <c r="D163" s="26">
        <f>F163</f>
        <v>7.64786</v>
      </c>
      <c r="E163" s="26">
        <f>F163</f>
        <v>7.64786</v>
      </c>
      <c r="F163" s="26">
        <f>ROUND(7.64786,5)</f>
        <v>7.64786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ROUND(8.095,5)</f>
        <v>8.095</v>
      </c>
      <c r="D165" s="26">
        <f>F165</f>
        <v>8.10747</v>
      </c>
      <c r="E165" s="26">
        <f>F165</f>
        <v>8.10747</v>
      </c>
      <c r="F165" s="26">
        <f>ROUND(8.10747,5)</f>
        <v>8.10747</v>
      </c>
      <c r="G165" s="24"/>
      <c r="H165" s="36"/>
    </row>
    <row r="166" spans="1:8" ht="12.75" customHeight="1">
      <c r="A166" s="22">
        <v>42677</v>
      </c>
      <c r="B166" s="22"/>
      <c r="C166" s="26">
        <f>ROUND(8.095,5)</f>
        <v>8.095</v>
      </c>
      <c r="D166" s="26">
        <f>F166</f>
        <v>8.13227</v>
      </c>
      <c r="E166" s="26">
        <f>F166</f>
        <v>8.13227</v>
      </c>
      <c r="F166" s="26">
        <f>ROUND(8.13227,5)</f>
        <v>8.13227</v>
      </c>
      <c r="G166" s="24"/>
      <c r="H166" s="36"/>
    </row>
    <row r="167" spans="1:8" ht="12.75" customHeight="1">
      <c r="A167" s="22">
        <v>42768</v>
      </c>
      <c r="B167" s="22"/>
      <c r="C167" s="26">
        <f>ROUND(8.095,5)</f>
        <v>8.095</v>
      </c>
      <c r="D167" s="26">
        <f>F167</f>
        <v>8.13732</v>
      </c>
      <c r="E167" s="26">
        <f>F167</f>
        <v>8.13732</v>
      </c>
      <c r="F167" s="26">
        <f>ROUND(8.13732,5)</f>
        <v>8.13732</v>
      </c>
      <c r="G167" s="24"/>
      <c r="H167" s="36"/>
    </row>
    <row r="168" spans="1:8" ht="12.75" customHeight="1">
      <c r="A168" s="22">
        <v>42859</v>
      </c>
      <c r="B168" s="22"/>
      <c r="C168" s="26">
        <f>ROUND(8.095,5)</f>
        <v>8.095</v>
      </c>
      <c r="D168" s="26">
        <f>F168</f>
        <v>8.11072</v>
      </c>
      <c r="E168" s="26">
        <f>F168</f>
        <v>8.11072</v>
      </c>
      <c r="F168" s="26">
        <f>ROUND(8.11072,5)</f>
        <v>8.11072</v>
      </c>
      <c r="G168" s="24"/>
      <c r="H168" s="36"/>
    </row>
    <row r="169" spans="1:8" ht="12.75" customHeight="1">
      <c r="A169" s="22">
        <v>42950</v>
      </c>
      <c r="B169" s="22"/>
      <c r="C169" s="26">
        <f>ROUND(8.095,5)</f>
        <v>8.095</v>
      </c>
      <c r="D169" s="26">
        <f>F169</f>
        <v>8.06525</v>
      </c>
      <c r="E169" s="26">
        <f>F169</f>
        <v>8.06525</v>
      </c>
      <c r="F169" s="26">
        <f>ROUND(8.06525,5)</f>
        <v>8.06525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ROUND(8.245,5)</f>
        <v>8.245</v>
      </c>
      <c r="D171" s="26">
        <f>F171</f>
        <v>8.2584</v>
      </c>
      <c r="E171" s="26">
        <f>F171</f>
        <v>8.2584</v>
      </c>
      <c r="F171" s="26">
        <f>ROUND(8.2584,5)</f>
        <v>8.2584</v>
      </c>
      <c r="G171" s="24"/>
      <c r="H171" s="36"/>
    </row>
    <row r="172" spans="1:8" ht="12.75" customHeight="1">
      <c r="A172" s="22">
        <v>42677</v>
      </c>
      <c r="B172" s="22"/>
      <c r="C172" s="26">
        <f>ROUND(8.245,5)</f>
        <v>8.245</v>
      </c>
      <c r="D172" s="26">
        <f>F172</f>
        <v>8.29129</v>
      </c>
      <c r="E172" s="26">
        <f>F172</f>
        <v>8.29129</v>
      </c>
      <c r="F172" s="26">
        <f>ROUND(8.29129,5)</f>
        <v>8.29129</v>
      </c>
      <c r="G172" s="24"/>
      <c r="H172" s="36"/>
    </row>
    <row r="173" spans="1:8" ht="12.75" customHeight="1">
      <c r="A173" s="22">
        <v>42768</v>
      </c>
      <c r="B173" s="22"/>
      <c r="C173" s="26">
        <f>ROUND(8.245,5)</f>
        <v>8.245</v>
      </c>
      <c r="D173" s="26">
        <f>F173</f>
        <v>8.30992</v>
      </c>
      <c r="E173" s="26">
        <f>F173</f>
        <v>8.30992</v>
      </c>
      <c r="F173" s="26">
        <f>ROUND(8.30992,5)</f>
        <v>8.30992</v>
      </c>
      <c r="G173" s="24"/>
      <c r="H173" s="36"/>
    </row>
    <row r="174" spans="1:8" ht="12.75" customHeight="1">
      <c r="A174" s="22">
        <v>42859</v>
      </c>
      <c r="B174" s="22"/>
      <c r="C174" s="26">
        <f>ROUND(8.245,5)</f>
        <v>8.245</v>
      </c>
      <c r="D174" s="26">
        <f>F174</f>
        <v>8.29885</v>
      </c>
      <c r="E174" s="26">
        <f>F174</f>
        <v>8.29885</v>
      </c>
      <c r="F174" s="26">
        <f>ROUND(8.29885,5)</f>
        <v>8.29885</v>
      </c>
      <c r="G174" s="24"/>
      <c r="H174" s="36"/>
    </row>
    <row r="175" spans="1:8" ht="12.75" customHeight="1">
      <c r="A175" s="22">
        <v>42950</v>
      </c>
      <c r="B175" s="22"/>
      <c r="C175" s="26">
        <f>ROUND(8.245,5)</f>
        <v>8.245</v>
      </c>
      <c r="D175" s="26">
        <f>F175</f>
        <v>8.27763</v>
      </c>
      <c r="E175" s="26">
        <f>F175</f>
        <v>8.27763</v>
      </c>
      <c r="F175" s="26">
        <f>ROUND(8.27763,5)</f>
        <v>8.27763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ROUND(9.265,5)</f>
        <v>9.265</v>
      </c>
      <c r="D177" s="26">
        <f>F177</f>
        <v>9.27832</v>
      </c>
      <c r="E177" s="26">
        <f>F177</f>
        <v>9.27832</v>
      </c>
      <c r="F177" s="26">
        <f>ROUND(9.27832,5)</f>
        <v>9.27832</v>
      </c>
      <c r="G177" s="24"/>
      <c r="H177" s="36"/>
    </row>
    <row r="178" spans="1:8" ht="12.75" customHeight="1">
      <c r="A178" s="22">
        <v>42677</v>
      </c>
      <c r="B178" s="22"/>
      <c r="C178" s="26">
        <f>ROUND(9.265,5)</f>
        <v>9.265</v>
      </c>
      <c r="D178" s="26">
        <f>F178</f>
        <v>9.31679</v>
      </c>
      <c r="E178" s="26">
        <f>F178</f>
        <v>9.31679</v>
      </c>
      <c r="F178" s="26">
        <f>ROUND(9.31679,5)</f>
        <v>9.31679</v>
      </c>
      <c r="G178" s="24"/>
      <c r="H178" s="36"/>
    </row>
    <row r="179" spans="1:8" ht="12.75" customHeight="1">
      <c r="A179" s="22">
        <v>42768</v>
      </c>
      <c r="B179" s="22"/>
      <c r="C179" s="26">
        <f>ROUND(9.265,5)</f>
        <v>9.265</v>
      </c>
      <c r="D179" s="26">
        <f>F179</f>
        <v>9.35002</v>
      </c>
      <c r="E179" s="26">
        <f>F179</f>
        <v>9.35002</v>
      </c>
      <c r="F179" s="26">
        <f>ROUND(9.35002,5)</f>
        <v>9.35002</v>
      </c>
      <c r="G179" s="24"/>
      <c r="H179" s="36"/>
    </row>
    <row r="180" spans="1:8" ht="12.75" customHeight="1">
      <c r="A180" s="22">
        <v>42859</v>
      </c>
      <c r="B180" s="22"/>
      <c r="C180" s="26">
        <f>ROUND(9.265,5)</f>
        <v>9.265</v>
      </c>
      <c r="D180" s="26">
        <f>F180</f>
        <v>9.37302</v>
      </c>
      <c r="E180" s="26">
        <f>F180</f>
        <v>9.37302</v>
      </c>
      <c r="F180" s="26">
        <f>ROUND(9.37302,5)</f>
        <v>9.37302</v>
      </c>
      <c r="G180" s="24"/>
      <c r="H180" s="36"/>
    </row>
    <row r="181" spans="1:8" ht="12.75" customHeight="1">
      <c r="A181" s="22">
        <v>42950</v>
      </c>
      <c r="B181" s="22"/>
      <c r="C181" s="26">
        <f>ROUND(9.265,5)</f>
        <v>9.265</v>
      </c>
      <c r="D181" s="26">
        <f>F181</f>
        <v>9.3937</v>
      </c>
      <c r="E181" s="26">
        <f>F181</f>
        <v>9.3937</v>
      </c>
      <c r="F181" s="26">
        <f>ROUND(9.3937,5)</f>
        <v>9.3937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ROUND(1.72,5)</f>
        <v>1.72</v>
      </c>
      <c r="D183" s="26">
        <f>F183</f>
        <v>189.39409</v>
      </c>
      <c r="E183" s="26">
        <f>F183</f>
        <v>189.39409</v>
      </c>
      <c r="F183" s="26">
        <f>ROUND(189.39409,5)</f>
        <v>189.39409</v>
      </c>
      <c r="G183" s="24"/>
      <c r="H183" s="36"/>
    </row>
    <row r="184" spans="1:8" ht="12.75" customHeight="1">
      <c r="A184" s="22">
        <v>42677</v>
      </c>
      <c r="B184" s="22"/>
      <c r="C184" s="26">
        <f>ROUND(1.72,5)</f>
        <v>1.72</v>
      </c>
      <c r="D184" s="26">
        <f>F184</f>
        <v>190.71559</v>
      </c>
      <c r="E184" s="26">
        <f>F184</f>
        <v>190.71559</v>
      </c>
      <c r="F184" s="26">
        <f>ROUND(190.71559,5)</f>
        <v>190.71559</v>
      </c>
      <c r="G184" s="24"/>
      <c r="H184" s="36"/>
    </row>
    <row r="185" spans="1:8" ht="12.75" customHeight="1">
      <c r="A185" s="22">
        <v>42768</v>
      </c>
      <c r="B185" s="22"/>
      <c r="C185" s="26">
        <f>ROUND(1.72,5)</f>
        <v>1.72</v>
      </c>
      <c r="D185" s="26">
        <f>F185</f>
        <v>194.51453</v>
      </c>
      <c r="E185" s="26">
        <f>F185</f>
        <v>194.51453</v>
      </c>
      <c r="F185" s="26">
        <f>ROUND(194.51453,5)</f>
        <v>194.51453</v>
      </c>
      <c r="G185" s="24"/>
      <c r="H185" s="36"/>
    </row>
    <row r="186" spans="1:8" ht="12.75" customHeight="1">
      <c r="A186" s="22">
        <v>42859</v>
      </c>
      <c r="B186" s="22"/>
      <c r="C186" s="26">
        <f>ROUND(1.72,5)</f>
        <v>1.72</v>
      </c>
      <c r="D186" s="26">
        <f>F186</f>
        <v>196.26507</v>
      </c>
      <c r="E186" s="26">
        <f>F186</f>
        <v>196.26507</v>
      </c>
      <c r="F186" s="26">
        <f>ROUND(196.26507,5)</f>
        <v>196.26507</v>
      </c>
      <c r="G186" s="24"/>
      <c r="H186" s="36"/>
    </row>
    <row r="187" spans="1:8" ht="12.75" customHeight="1">
      <c r="A187" s="22">
        <v>42950</v>
      </c>
      <c r="B187" s="22"/>
      <c r="C187" s="26">
        <f>ROUND(1.72,5)</f>
        <v>1.72</v>
      </c>
      <c r="D187" s="26">
        <f>F187</f>
        <v>200.33864</v>
      </c>
      <c r="E187" s="26">
        <f>F187</f>
        <v>200.33864</v>
      </c>
      <c r="F187" s="26">
        <f>ROUND(200.33864,5)</f>
        <v>200.33864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ROUND(1.3,5)</f>
        <v>1.3</v>
      </c>
      <c r="D189" s="26">
        <f>F189</f>
        <v>139.8675</v>
      </c>
      <c r="E189" s="26">
        <f>F189</f>
        <v>139.8675</v>
      </c>
      <c r="F189" s="26">
        <f>ROUND(139.8675,5)</f>
        <v>139.8675</v>
      </c>
      <c r="G189" s="24"/>
      <c r="H189" s="36"/>
    </row>
    <row r="190" spans="1:8" ht="12.75" customHeight="1">
      <c r="A190" s="22">
        <v>42677</v>
      </c>
      <c r="B190" s="22"/>
      <c r="C190" s="26">
        <f>ROUND(1.3,5)</f>
        <v>1.3</v>
      </c>
      <c r="D190" s="26">
        <f>F190</f>
        <v>142.52498</v>
      </c>
      <c r="E190" s="26">
        <f>F190</f>
        <v>142.52498</v>
      </c>
      <c r="F190" s="26">
        <f>ROUND(142.52498,5)</f>
        <v>142.52498</v>
      </c>
      <c r="G190" s="24"/>
      <c r="H190" s="36"/>
    </row>
    <row r="191" spans="1:8" ht="12.75" customHeight="1">
      <c r="A191" s="22">
        <v>42768</v>
      </c>
      <c r="B191" s="22"/>
      <c r="C191" s="26">
        <f>ROUND(1.3,5)</f>
        <v>1.3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ROUND(1.3,5)</f>
        <v>1.3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ROUND(1.3,5)</f>
        <v>1.3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ROUND(1.71,5)</f>
        <v>1.71</v>
      </c>
      <c r="D195" s="26">
        <f>F195</f>
        <v>146.25052</v>
      </c>
      <c r="E195" s="26">
        <f>F195</f>
        <v>146.25052</v>
      </c>
      <c r="F195" s="26">
        <f>ROUND(146.25052,5)</f>
        <v>146.25052</v>
      </c>
      <c r="G195" s="24"/>
      <c r="H195" s="36"/>
    </row>
    <row r="196" spans="1:8" ht="12.75" customHeight="1">
      <c r="A196" s="22">
        <v>42677</v>
      </c>
      <c r="B196" s="22"/>
      <c r="C196" s="26">
        <f>ROUND(1.71,5)</f>
        <v>1.71</v>
      </c>
      <c r="D196" s="26">
        <f>F196</f>
        <v>149.02924</v>
      </c>
      <c r="E196" s="26">
        <f>F196</f>
        <v>149.02924</v>
      </c>
      <c r="F196" s="26">
        <f>ROUND(149.02924,5)</f>
        <v>149.02924</v>
      </c>
      <c r="G196" s="24"/>
      <c r="H196" s="36"/>
    </row>
    <row r="197" spans="1:8" ht="12.75" customHeight="1">
      <c r="A197" s="22">
        <v>42768</v>
      </c>
      <c r="B197" s="22"/>
      <c r="C197" s="26">
        <f>ROUND(1.71,5)</f>
        <v>1.71</v>
      </c>
      <c r="D197" s="26">
        <f>F197</f>
        <v>150.03812</v>
      </c>
      <c r="E197" s="26">
        <f>F197</f>
        <v>150.03812</v>
      </c>
      <c r="F197" s="26">
        <f>ROUND(150.03812,5)</f>
        <v>150.03812</v>
      </c>
      <c r="G197" s="24"/>
      <c r="H197" s="36"/>
    </row>
    <row r="198" spans="1:8" ht="12.75" customHeight="1">
      <c r="A198" s="22">
        <v>42859</v>
      </c>
      <c r="B198" s="22"/>
      <c r="C198" s="26">
        <f>ROUND(1.71,5)</f>
        <v>1.71</v>
      </c>
      <c r="D198" s="26">
        <f>F198</f>
        <v>153.17884</v>
      </c>
      <c r="E198" s="26">
        <f>F198</f>
        <v>153.17884</v>
      </c>
      <c r="F198" s="26">
        <f>ROUND(153.17884,5)</f>
        <v>153.17884</v>
      </c>
      <c r="G198" s="24"/>
      <c r="H198" s="36"/>
    </row>
    <row r="199" spans="1:8" ht="12.75" customHeight="1">
      <c r="A199" s="22">
        <v>42950</v>
      </c>
      <c r="B199" s="22"/>
      <c r="C199" s="26">
        <f>ROUND(1.71,5)</f>
        <v>1.71</v>
      </c>
      <c r="D199" s="26">
        <f>F199</f>
        <v>156.35815</v>
      </c>
      <c r="E199" s="26">
        <f>F199</f>
        <v>156.35815</v>
      </c>
      <c r="F199" s="26">
        <f>ROUND(156.35815,5)</f>
        <v>156.35815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ROUND(9.145,5)</f>
        <v>9.145</v>
      </c>
      <c r="D201" s="26">
        <f>F201</f>
        <v>9.15847</v>
      </c>
      <c r="E201" s="26">
        <f>F201</f>
        <v>9.15847</v>
      </c>
      <c r="F201" s="26">
        <f>ROUND(9.15847,5)</f>
        <v>9.15847</v>
      </c>
      <c r="G201" s="24"/>
      <c r="H201" s="36"/>
    </row>
    <row r="202" spans="1:8" ht="12.75" customHeight="1">
      <c r="A202" s="22">
        <v>42677</v>
      </c>
      <c r="B202" s="22"/>
      <c r="C202" s="26">
        <f>ROUND(9.145,5)</f>
        <v>9.145</v>
      </c>
      <c r="D202" s="26">
        <f>F202</f>
        <v>9.20011</v>
      </c>
      <c r="E202" s="26">
        <f>F202</f>
        <v>9.20011</v>
      </c>
      <c r="F202" s="26">
        <f>ROUND(9.20011,5)</f>
        <v>9.20011</v>
      </c>
      <c r="G202" s="24"/>
      <c r="H202" s="36"/>
    </row>
    <row r="203" spans="1:8" ht="12.75" customHeight="1">
      <c r="A203" s="22">
        <v>42768</v>
      </c>
      <c r="B203" s="22"/>
      <c r="C203" s="26">
        <f>ROUND(9.145,5)</f>
        <v>9.145</v>
      </c>
      <c r="D203" s="26">
        <f>F203</f>
        <v>9.23708</v>
      </c>
      <c r="E203" s="26">
        <f>F203</f>
        <v>9.23708</v>
      </c>
      <c r="F203" s="26">
        <f>ROUND(9.23708,5)</f>
        <v>9.23708</v>
      </c>
      <c r="G203" s="24"/>
      <c r="H203" s="36"/>
    </row>
    <row r="204" spans="1:8" ht="12.75" customHeight="1">
      <c r="A204" s="22">
        <v>42859</v>
      </c>
      <c r="B204" s="22"/>
      <c r="C204" s="26">
        <f>ROUND(9.145,5)</f>
        <v>9.145</v>
      </c>
      <c r="D204" s="26">
        <f>F204</f>
        <v>9.25894</v>
      </c>
      <c r="E204" s="26">
        <f>F204</f>
        <v>9.25894</v>
      </c>
      <c r="F204" s="26">
        <f>ROUND(9.25894,5)</f>
        <v>9.25894</v>
      </c>
      <c r="G204" s="24"/>
      <c r="H204" s="36"/>
    </row>
    <row r="205" spans="1:8" ht="12.75" customHeight="1">
      <c r="A205" s="22">
        <v>42950</v>
      </c>
      <c r="B205" s="22"/>
      <c r="C205" s="26">
        <f>ROUND(9.145,5)</f>
        <v>9.145</v>
      </c>
      <c r="D205" s="26">
        <f>F205</f>
        <v>9.27832</v>
      </c>
      <c r="E205" s="26">
        <f>F205</f>
        <v>9.27832</v>
      </c>
      <c r="F205" s="26">
        <f>ROUND(9.27832,5)</f>
        <v>9.27832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ROUND(9.355,5)</f>
        <v>9.355</v>
      </c>
      <c r="D207" s="26">
        <f>F207</f>
        <v>9.36772</v>
      </c>
      <c r="E207" s="26">
        <f>F207</f>
        <v>9.36772</v>
      </c>
      <c r="F207" s="26">
        <f>ROUND(9.36772,5)</f>
        <v>9.36772</v>
      </c>
      <c r="G207" s="24"/>
      <c r="H207" s="36"/>
    </row>
    <row r="208" spans="1:8" ht="12.75" customHeight="1">
      <c r="A208" s="22">
        <v>42677</v>
      </c>
      <c r="B208" s="22"/>
      <c r="C208" s="26">
        <f>ROUND(9.355,5)</f>
        <v>9.355</v>
      </c>
      <c r="D208" s="26">
        <f>F208</f>
        <v>9.40705</v>
      </c>
      <c r="E208" s="26">
        <f>F208</f>
        <v>9.40705</v>
      </c>
      <c r="F208" s="26">
        <f>ROUND(9.40705,5)</f>
        <v>9.40705</v>
      </c>
      <c r="G208" s="24"/>
      <c r="H208" s="36"/>
    </row>
    <row r="209" spans="1:8" ht="12.75" customHeight="1">
      <c r="A209" s="22">
        <v>42768</v>
      </c>
      <c r="B209" s="22"/>
      <c r="C209" s="26">
        <f>ROUND(9.355,5)</f>
        <v>9.355</v>
      </c>
      <c r="D209" s="26">
        <f>F209</f>
        <v>9.44251</v>
      </c>
      <c r="E209" s="26">
        <f>F209</f>
        <v>9.44251</v>
      </c>
      <c r="F209" s="26">
        <f>ROUND(9.44251,5)</f>
        <v>9.44251</v>
      </c>
      <c r="G209" s="24"/>
      <c r="H209" s="36"/>
    </row>
    <row r="210" spans="1:8" ht="12.75" customHeight="1">
      <c r="A210" s="22">
        <v>42859</v>
      </c>
      <c r="B210" s="22"/>
      <c r="C210" s="26">
        <f>ROUND(9.355,5)</f>
        <v>9.355</v>
      </c>
      <c r="D210" s="26">
        <f>F210</f>
        <v>9.46529</v>
      </c>
      <c r="E210" s="26">
        <f>F210</f>
        <v>9.46529</v>
      </c>
      <c r="F210" s="26">
        <f>ROUND(9.46529,5)</f>
        <v>9.46529</v>
      </c>
      <c r="G210" s="24"/>
      <c r="H210" s="36"/>
    </row>
    <row r="211" spans="1:8" ht="12.75" customHeight="1">
      <c r="A211" s="22">
        <v>42950</v>
      </c>
      <c r="B211" s="22"/>
      <c r="C211" s="26">
        <f>ROUND(9.355,5)</f>
        <v>9.355</v>
      </c>
      <c r="D211" s="26">
        <f>F211</f>
        <v>9.48605</v>
      </c>
      <c r="E211" s="26">
        <f>F211</f>
        <v>9.48605</v>
      </c>
      <c r="F211" s="26">
        <f>ROUND(9.48605,5)</f>
        <v>9.48605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ROUND(9.435,5)</f>
        <v>9.435</v>
      </c>
      <c r="D213" s="26">
        <f>F213</f>
        <v>9.44843</v>
      </c>
      <c r="E213" s="26">
        <f>F213</f>
        <v>9.44843</v>
      </c>
      <c r="F213" s="26">
        <f>ROUND(9.44843,5)</f>
        <v>9.44843</v>
      </c>
      <c r="G213" s="24"/>
      <c r="H213" s="36"/>
    </row>
    <row r="214" spans="1:8" ht="12.75" customHeight="1">
      <c r="A214" s="22">
        <v>42677</v>
      </c>
      <c r="B214" s="22"/>
      <c r="C214" s="26">
        <f>ROUND(9.435,5)</f>
        <v>9.435</v>
      </c>
      <c r="D214" s="26">
        <f>F214</f>
        <v>9.49002</v>
      </c>
      <c r="E214" s="26">
        <f>F214</f>
        <v>9.49002</v>
      </c>
      <c r="F214" s="26">
        <f>ROUND(9.49002,5)</f>
        <v>9.49002</v>
      </c>
      <c r="G214" s="24"/>
      <c r="H214" s="36"/>
    </row>
    <row r="215" spans="1:8" ht="12.75" customHeight="1">
      <c r="A215" s="22">
        <v>42768</v>
      </c>
      <c r="B215" s="22"/>
      <c r="C215" s="26">
        <f>ROUND(9.435,5)</f>
        <v>9.435</v>
      </c>
      <c r="D215" s="26">
        <f>F215</f>
        <v>9.52783</v>
      </c>
      <c r="E215" s="26">
        <f>F215</f>
        <v>9.52783</v>
      </c>
      <c r="F215" s="26">
        <f>ROUND(9.52783,5)</f>
        <v>9.52783</v>
      </c>
      <c r="G215" s="24"/>
      <c r="H215" s="36"/>
    </row>
    <row r="216" spans="1:8" ht="12.75" customHeight="1">
      <c r="A216" s="22">
        <v>42859</v>
      </c>
      <c r="B216" s="22"/>
      <c r="C216" s="26">
        <f>ROUND(9.435,5)</f>
        <v>9.435</v>
      </c>
      <c r="D216" s="26">
        <f>F216</f>
        <v>9.55285</v>
      </c>
      <c r="E216" s="26">
        <f>F216</f>
        <v>9.55285</v>
      </c>
      <c r="F216" s="26">
        <f>ROUND(9.55285,5)</f>
        <v>9.55285</v>
      </c>
      <c r="G216" s="24"/>
      <c r="H216" s="36"/>
    </row>
    <row r="217" spans="1:8" ht="12.75" customHeight="1">
      <c r="A217" s="22">
        <v>42950</v>
      </c>
      <c r="B217" s="22"/>
      <c r="C217" s="26">
        <f>ROUND(9.435,5)</f>
        <v>9.435</v>
      </c>
      <c r="D217" s="26">
        <f>F217</f>
        <v>9.57591</v>
      </c>
      <c r="E217" s="26">
        <f>F217</f>
        <v>9.57591</v>
      </c>
      <c r="F217" s="26">
        <f>ROUND(9.57591,5)</f>
        <v>9.57591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42564</v>
      </c>
      <c r="B219" s="22"/>
      <c r="C219" s="25">
        <f>ROUND(16.0996914203125,4)</f>
        <v>16.0997</v>
      </c>
      <c r="D219" s="25">
        <f>F219</f>
        <v>16.1037</v>
      </c>
      <c r="E219" s="25">
        <f>F219</f>
        <v>16.1037</v>
      </c>
      <c r="F219" s="25">
        <f>ROUND(16.1037,4)</f>
        <v>16.1037</v>
      </c>
      <c r="G219" s="24"/>
      <c r="H219" s="36"/>
    </row>
    <row r="220" spans="1:8" ht="12.75" customHeight="1">
      <c r="A220" s="22">
        <v>42580</v>
      </c>
      <c r="B220" s="22"/>
      <c r="C220" s="25">
        <f>ROUND(16.0996914203125,4)</f>
        <v>16.0997</v>
      </c>
      <c r="D220" s="25">
        <f>F220</f>
        <v>16.1646</v>
      </c>
      <c r="E220" s="25">
        <f>F220</f>
        <v>16.1646</v>
      </c>
      <c r="F220" s="25">
        <f>ROUND(16.1646,4)</f>
        <v>16.1646</v>
      </c>
      <c r="G220" s="24"/>
      <c r="H220" s="36"/>
    </row>
    <row r="221" spans="1:8" ht="12.75" customHeight="1">
      <c r="A221" s="22">
        <v>42597</v>
      </c>
      <c r="B221" s="22"/>
      <c r="C221" s="25">
        <f>ROUND(16.0996914203125,4)</f>
        <v>16.0997</v>
      </c>
      <c r="D221" s="25">
        <f>F221</f>
        <v>16.232</v>
      </c>
      <c r="E221" s="25">
        <f>F221</f>
        <v>16.232</v>
      </c>
      <c r="F221" s="25">
        <f>ROUND(16.232,4)</f>
        <v>16.232</v>
      </c>
      <c r="G221" s="24"/>
      <c r="H221" s="36"/>
    </row>
    <row r="222" spans="1:8" ht="12.75" customHeight="1">
      <c r="A222" s="22">
        <v>42643</v>
      </c>
      <c r="B222" s="22"/>
      <c r="C222" s="25">
        <f>ROUND(16.0996914203125,4)</f>
        <v>16.0997</v>
      </c>
      <c r="D222" s="25">
        <f>F222</f>
        <v>16.4099</v>
      </c>
      <c r="E222" s="25">
        <f>F222</f>
        <v>16.4099</v>
      </c>
      <c r="F222" s="25">
        <f>ROUND(16.4099,4)</f>
        <v>16.4099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5">
        <f>ROUND(18.8926420921875,4)</f>
        <v>18.8926</v>
      </c>
      <c r="D224" s="25">
        <f>F224</f>
        <v>19.0309</v>
      </c>
      <c r="E224" s="25">
        <f>F224</f>
        <v>19.0309</v>
      </c>
      <c r="F224" s="25">
        <f>ROUND(19.0309,4)</f>
        <v>19.0309</v>
      </c>
      <c r="G224" s="24"/>
      <c r="H224" s="36"/>
    </row>
    <row r="225" spans="1:8" ht="12.75" customHeight="1">
      <c r="A225" s="22">
        <v>42621</v>
      </c>
      <c r="B225" s="22"/>
      <c r="C225" s="25">
        <f>ROUND(18.8926420921875,4)</f>
        <v>18.8926</v>
      </c>
      <c r="D225" s="25">
        <f>F225</f>
        <v>19.1279</v>
      </c>
      <c r="E225" s="25">
        <f>F225</f>
        <v>19.1279</v>
      </c>
      <c r="F225" s="25">
        <f>ROUND(19.1279,4)</f>
        <v>19.1279</v>
      </c>
      <c r="G225" s="24"/>
      <c r="H225" s="36"/>
    </row>
    <row r="226" spans="1:8" ht="12.75" customHeight="1">
      <c r="A226" s="22">
        <v>42850</v>
      </c>
      <c r="B226" s="22"/>
      <c r="C226" s="25">
        <f>ROUND(18.8926420921875,4)</f>
        <v>18.8926</v>
      </c>
      <c r="D226" s="25">
        <f>F226</f>
        <v>20.0855</v>
      </c>
      <c r="E226" s="25">
        <f>F226</f>
        <v>20.0855</v>
      </c>
      <c r="F226" s="25">
        <f>ROUND(20.0855,4)</f>
        <v>20.0855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42563</v>
      </c>
      <c r="B228" s="22"/>
      <c r="C228" s="25">
        <f>ROUND(14.594125,4)</f>
        <v>14.5941</v>
      </c>
      <c r="D228" s="25">
        <f>F228</f>
        <v>14.5971</v>
      </c>
      <c r="E228" s="25">
        <f>F228</f>
        <v>14.5971</v>
      </c>
      <c r="F228" s="25">
        <f>ROUND(14.5971,4)</f>
        <v>14.5971</v>
      </c>
      <c r="G228" s="24"/>
      <c r="H228" s="36"/>
    </row>
    <row r="229" spans="1:8" ht="12.75" customHeight="1">
      <c r="A229" s="22">
        <v>42566</v>
      </c>
      <c r="B229" s="22"/>
      <c r="C229" s="25">
        <f>ROUND(14.594125,4)</f>
        <v>14.5941</v>
      </c>
      <c r="D229" s="25">
        <f>F229</f>
        <v>14.6032</v>
      </c>
      <c r="E229" s="25">
        <f>F229</f>
        <v>14.6032</v>
      </c>
      <c r="F229" s="25">
        <f>ROUND(14.6032,4)</f>
        <v>14.6032</v>
      </c>
      <c r="G229" s="24"/>
      <c r="H229" s="36"/>
    </row>
    <row r="230" spans="1:8" ht="12.75" customHeight="1">
      <c r="A230" s="22">
        <v>42576</v>
      </c>
      <c r="B230" s="22"/>
      <c r="C230" s="25">
        <f>ROUND(14.594125,4)</f>
        <v>14.5941</v>
      </c>
      <c r="D230" s="25">
        <f>F230</f>
        <v>14.6331</v>
      </c>
      <c r="E230" s="25">
        <f>F230</f>
        <v>14.6331</v>
      </c>
      <c r="F230" s="25">
        <f>ROUND(14.6331,4)</f>
        <v>14.6331</v>
      </c>
      <c r="G230" s="24"/>
      <c r="H230" s="36"/>
    </row>
    <row r="231" spans="1:8" ht="12.75" customHeight="1">
      <c r="A231" s="22">
        <v>42577</v>
      </c>
      <c r="B231" s="22"/>
      <c r="C231" s="25">
        <f>ROUND(14.594125,4)</f>
        <v>14.5941</v>
      </c>
      <c r="D231" s="25">
        <f>F231</f>
        <v>14.636</v>
      </c>
      <c r="E231" s="25">
        <f>F231</f>
        <v>14.636</v>
      </c>
      <c r="F231" s="25">
        <f>ROUND(14.636,4)</f>
        <v>14.636</v>
      </c>
      <c r="G231" s="24"/>
      <c r="H231" s="36"/>
    </row>
    <row r="232" spans="1:8" ht="12.75" customHeight="1">
      <c r="A232" s="22">
        <v>42578</v>
      </c>
      <c r="B232" s="22"/>
      <c r="C232" s="25">
        <f>ROUND(14.594125,4)</f>
        <v>14.5941</v>
      </c>
      <c r="D232" s="25">
        <f>F232</f>
        <v>14.639</v>
      </c>
      <c r="E232" s="25">
        <f>F232</f>
        <v>14.639</v>
      </c>
      <c r="F232" s="25">
        <f>ROUND(14.639,4)</f>
        <v>14.639</v>
      </c>
      <c r="G232" s="24"/>
      <c r="H232" s="36"/>
    </row>
    <row r="233" spans="1:8" ht="12.75" customHeight="1">
      <c r="A233" s="22">
        <v>42579</v>
      </c>
      <c r="B233" s="22"/>
      <c r="C233" s="25">
        <f>ROUND(14.594125,4)</f>
        <v>14.5941</v>
      </c>
      <c r="D233" s="25">
        <f>F233</f>
        <v>14.642</v>
      </c>
      <c r="E233" s="25">
        <f>F233</f>
        <v>14.642</v>
      </c>
      <c r="F233" s="25">
        <f>ROUND(14.642,4)</f>
        <v>14.642</v>
      </c>
      <c r="G233" s="24"/>
      <c r="H233" s="36"/>
    </row>
    <row r="234" spans="1:8" ht="12.75" customHeight="1">
      <c r="A234" s="22">
        <v>42580</v>
      </c>
      <c r="B234" s="22"/>
      <c r="C234" s="25">
        <f>ROUND(14.594125,4)</f>
        <v>14.5941</v>
      </c>
      <c r="D234" s="25">
        <f>F234</f>
        <v>14.6449</v>
      </c>
      <c r="E234" s="25">
        <f>F234</f>
        <v>14.6449</v>
      </c>
      <c r="F234" s="25">
        <f>ROUND(14.6449,4)</f>
        <v>14.6449</v>
      </c>
      <c r="G234" s="24"/>
      <c r="H234" s="36"/>
    </row>
    <row r="235" spans="1:8" ht="12.75" customHeight="1">
      <c r="A235" s="22">
        <v>42583</v>
      </c>
      <c r="B235" s="22"/>
      <c r="C235" s="25">
        <f>ROUND(14.594125,4)</f>
        <v>14.5941</v>
      </c>
      <c r="D235" s="25">
        <f>F235</f>
        <v>14.6538</v>
      </c>
      <c r="E235" s="25">
        <f>F235</f>
        <v>14.6538</v>
      </c>
      <c r="F235" s="25">
        <f>ROUND(14.6538,4)</f>
        <v>14.6538</v>
      </c>
      <c r="G235" s="24"/>
      <c r="H235" s="36"/>
    </row>
    <row r="236" spans="1:8" ht="12.75" customHeight="1">
      <c r="A236" s="22">
        <v>42587</v>
      </c>
      <c r="B236" s="22"/>
      <c r="C236" s="25">
        <f>ROUND(14.594125,4)</f>
        <v>14.5941</v>
      </c>
      <c r="D236" s="25">
        <f>F236</f>
        <v>14.6656</v>
      </c>
      <c r="E236" s="25">
        <f>F236</f>
        <v>14.6656</v>
      </c>
      <c r="F236" s="25">
        <f>ROUND(14.6656,4)</f>
        <v>14.6656</v>
      </c>
      <c r="G236" s="24"/>
      <c r="H236" s="36"/>
    </row>
    <row r="237" spans="1:8" ht="12.75" customHeight="1">
      <c r="A237" s="22">
        <v>42593</v>
      </c>
      <c r="B237" s="22"/>
      <c r="C237" s="25">
        <f>ROUND(14.594125,4)</f>
        <v>14.5941</v>
      </c>
      <c r="D237" s="25">
        <f>F237</f>
        <v>14.6834</v>
      </c>
      <c r="E237" s="25">
        <f>F237</f>
        <v>14.6834</v>
      </c>
      <c r="F237" s="25">
        <f>ROUND(14.6834,4)</f>
        <v>14.6834</v>
      </c>
      <c r="G237" s="24"/>
      <c r="H237" s="36"/>
    </row>
    <row r="238" spans="1:8" ht="12.75" customHeight="1">
      <c r="A238" s="22">
        <v>42597</v>
      </c>
      <c r="B238" s="22"/>
      <c r="C238" s="25">
        <f>ROUND(14.594125,4)</f>
        <v>14.5941</v>
      </c>
      <c r="D238" s="25">
        <f>F238</f>
        <v>14.6952</v>
      </c>
      <c r="E238" s="25">
        <f>F238</f>
        <v>14.6952</v>
      </c>
      <c r="F238" s="25">
        <f>ROUND(14.6952,4)</f>
        <v>14.6952</v>
      </c>
      <c r="G238" s="24"/>
      <c r="H238" s="36"/>
    </row>
    <row r="239" spans="1:8" ht="12.75" customHeight="1">
      <c r="A239" s="22">
        <v>42598</v>
      </c>
      <c r="B239" s="22"/>
      <c r="C239" s="25">
        <f>ROUND(14.594125,4)</f>
        <v>14.5941</v>
      </c>
      <c r="D239" s="25">
        <f>F239</f>
        <v>14.6981</v>
      </c>
      <c r="E239" s="25">
        <f>F239</f>
        <v>14.6981</v>
      </c>
      <c r="F239" s="25">
        <f>ROUND(14.6981,4)</f>
        <v>14.6981</v>
      </c>
      <c r="G239" s="24"/>
      <c r="H239" s="36"/>
    </row>
    <row r="240" spans="1:8" ht="12.75" customHeight="1">
      <c r="A240" s="22">
        <v>42599</v>
      </c>
      <c r="B240" s="22"/>
      <c r="C240" s="25">
        <f>ROUND(14.594125,4)</f>
        <v>14.5941</v>
      </c>
      <c r="D240" s="25">
        <f>F240</f>
        <v>14.7011</v>
      </c>
      <c r="E240" s="25">
        <f>F240</f>
        <v>14.7011</v>
      </c>
      <c r="F240" s="25">
        <f>ROUND(14.7011,4)</f>
        <v>14.7011</v>
      </c>
      <c r="G240" s="24"/>
      <c r="H240" s="36"/>
    </row>
    <row r="241" spans="1:8" ht="12.75" customHeight="1">
      <c r="A241" s="22">
        <v>42600</v>
      </c>
      <c r="B241" s="22"/>
      <c r="C241" s="25">
        <f>ROUND(14.594125,4)</f>
        <v>14.5941</v>
      </c>
      <c r="D241" s="25">
        <f>F241</f>
        <v>14.704</v>
      </c>
      <c r="E241" s="25">
        <f>F241</f>
        <v>14.704</v>
      </c>
      <c r="F241" s="25">
        <f>ROUND(14.704,4)</f>
        <v>14.704</v>
      </c>
      <c r="G241" s="24"/>
      <c r="H241" s="36"/>
    </row>
    <row r="242" spans="1:8" ht="12.75" customHeight="1">
      <c r="A242" s="22">
        <v>42605</v>
      </c>
      <c r="B242" s="22"/>
      <c r="C242" s="25">
        <f>ROUND(14.594125,4)</f>
        <v>14.5941</v>
      </c>
      <c r="D242" s="25">
        <f>F242</f>
        <v>14.7187</v>
      </c>
      <c r="E242" s="25">
        <f>F242</f>
        <v>14.7187</v>
      </c>
      <c r="F242" s="25">
        <f>ROUND(14.7187,4)</f>
        <v>14.7187</v>
      </c>
      <c r="G242" s="24"/>
      <c r="H242" s="36"/>
    </row>
    <row r="243" spans="1:8" ht="12.75" customHeight="1">
      <c r="A243" s="22">
        <v>42608</v>
      </c>
      <c r="B243" s="22"/>
      <c r="C243" s="25">
        <f>ROUND(14.594125,4)</f>
        <v>14.5941</v>
      </c>
      <c r="D243" s="25">
        <f>F243</f>
        <v>14.7276</v>
      </c>
      <c r="E243" s="25">
        <f>F243</f>
        <v>14.7276</v>
      </c>
      <c r="F243" s="25">
        <f>ROUND(14.7276,4)</f>
        <v>14.7276</v>
      </c>
      <c r="G243" s="24"/>
      <c r="H243" s="36"/>
    </row>
    <row r="244" spans="1:8" ht="12.75" customHeight="1">
      <c r="A244" s="22">
        <v>42611</v>
      </c>
      <c r="B244" s="22"/>
      <c r="C244" s="25">
        <f>ROUND(14.594125,4)</f>
        <v>14.5941</v>
      </c>
      <c r="D244" s="25">
        <f>F244</f>
        <v>14.7364</v>
      </c>
      <c r="E244" s="25">
        <f>F244</f>
        <v>14.7364</v>
      </c>
      <c r="F244" s="25">
        <f>ROUND(14.7364,4)</f>
        <v>14.7364</v>
      </c>
      <c r="G244" s="24"/>
      <c r="H244" s="36"/>
    </row>
    <row r="245" spans="1:8" ht="12.75" customHeight="1">
      <c r="A245" s="22">
        <v>42613</v>
      </c>
      <c r="B245" s="22"/>
      <c r="C245" s="25">
        <f>ROUND(14.594125,4)</f>
        <v>14.5941</v>
      </c>
      <c r="D245" s="25">
        <f>F245</f>
        <v>14.7423</v>
      </c>
      <c r="E245" s="25">
        <f>F245</f>
        <v>14.7423</v>
      </c>
      <c r="F245" s="25">
        <f>ROUND(14.7423,4)</f>
        <v>14.7423</v>
      </c>
      <c r="G245" s="24"/>
      <c r="H245" s="36"/>
    </row>
    <row r="246" spans="1:8" ht="12.75" customHeight="1">
      <c r="A246" s="22">
        <v>42619</v>
      </c>
      <c r="B246" s="22"/>
      <c r="C246" s="25">
        <f>ROUND(14.594125,4)</f>
        <v>14.5941</v>
      </c>
      <c r="D246" s="25">
        <f>F246</f>
        <v>14.7599</v>
      </c>
      <c r="E246" s="25">
        <f>F246</f>
        <v>14.7599</v>
      </c>
      <c r="F246" s="25">
        <f>ROUND(14.7599,4)</f>
        <v>14.7599</v>
      </c>
      <c r="G246" s="24"/>
      <c r="H246" s="36"/>
    </row>
    <row r="247" spans="1:8" ht="12.75" customHeight="1">
      <c r="A247" s="22">
        <v>42621</v>
      </c>
      <c r="B247" s="22"/>
      <c r="C247" s="25">
        <f>ROUND(14.594125,4)</f>
        <v>14.5941</v>
      </c>
      <c r="D247" s="25">
        <f>F247</f>
        <v>14.7658</v>
      </c>
      <c r="E247" s="25">
        <f>F247</f>
        <v>14.7658</v>
      </c>
      <c r="F247" s="25">
        <f>ROUND(14.7658,4)</f>
        <v>14.7658</v>
      </c>
      <c r="G247" s="24"/>
      <c r="H247" s="36"/>
    </row>
    <row r="248" spans="1:8" ht="12.75" customHeight="1">
      <c r="A248" s="22">
        <v>42622</v>
      </c>
      <c r="B248" s="22"/>
      <c r="C248" s="25">
        <f>ROUND(14.594125,4)</f>
        <v>14.5941</v>
      </c>
      <c r="D248" s="25">
        <f>F248</f>
        <v>14.7688</v>
      </c>
      <c r="E248" s="25">
        <f>F248</f>
        <v>14.7688</v>
      </c>
      <c r="F248" s="25">
        <f>ROUND(14.7688,4)</f>
        <v>14.7688</v>
      </c>
      <c r="G248" s="24"/>
      <c r="H248" s="36"/>
    </row>
    <row r="249" spans="1:8" ht="12.75" customHeight="1">
      <c r="A249" s="22">
        <v>42626</v>
      </c>
      <c r="B249" s="22"/>
      <c r="C249" s="25">
        <f>ROUND(14.594125,4)</f>
        <v>14.5941</v>
      </c>
      <c r="D249" s="25">
        <f>F249</f>
        <v>14.7805</v>
      </c>
      <c r="E249" s="25">
        <f>F249</f>
        <v>14.7805</v>
      </c>
      <c r="F249" s="25">
        <f>ROUND(14.7805,4)</f>
        <v>14.7805</v>
      </c>
      <c r="G249" s="24"/>
      <c r="H249" s="36"/>
    </row>
    <row r="250" spans="1:8" ht="12.75" customHeight="1">
      <c r="A250" s="22">
        <v>42628</v>
      </c>
      <c r="B250" s="22"/>
      <c r="C250" s="25">
        <f>ROUND(14.594125,4)</f>
        <v>14.5941</v>
      </c>
      <c r="D250" s="25">
        <f>F250</f>
        <v>14.7863</v>
      </c>
      <c r="E250" s="25">
        <f>F250</f>
        <v>14.7863</v>
      </c>
      <c r="F250" s="25">
        <f>ROUND(14.7863,4)</f>
        <v>14.7863</v>
      </c>
      <c r="G250" s="24"/>
      <c r="H250" s="36"/>
    </row>
    <row r="251" spans="1:8" ht="12.75" customHeight="1">
      <c r="A251" s="22">
        <v>42640</v>
      </c>
      <c r="B251" s="22"/>
      <c r="C251" s="25">
        <f>ROUND(14.594125,4)</f>
        <v>14.5941</v>
      </c>
      <c r="D251" s="25">
        <f>F251</f>
        <v>14.8212</v>
      </c>
      <c r="E251" s="25">
        <f>F251</f>
        <v>14.8212</v>
      </c>
      <c r="F251" s="25">
        <f>ROUND(14.8212,4)</f>
        <v>14.8212</v>
      </c>
      <c r="G251" s="24"/>
      <c r="H251" s="36"/>
    </row>
    <row r="252" spans="1:8" ht="12.75" customHeight="1">
      <c r="A252" s="22">
        <v>42641</v>
      </c>
      <c r="B252" s="22"/>
      <c r="C252" s="25">
        <f>ROUND(14.594125,4)</f>
        <v>14.5941</v>
      </c>
      <c r="D252" s="25">
        <f>F252</f>
        <v>14.8241</v>
      </c>
      <c r="E252" s="25">
        <f>F252</f>
        <v>14.8241</v>
      </c>
      <c r="F252" s="25">
        <f>ROUND(14.8241,4)</f>
        <v>14.8241</v>
      </c>
      <c r="G252" s="24"/>
      <c r="H252" s="36"/>
    </row>
    <row r="253" spans="1:8" ht="12.75" customHeight="1">
      <c r="A253" s="22">
        <v>42643</v>
      </c>
      <c r="B253" s="22"/>
      <c r="C253" s="25">
        <f>ROUND(14.594125,4)</f>
        <v>14.5941</v>
      </c>
      <c r="D253" s="25">
        <f>F253</f>
        <v>14.83</v>
      </c>
      <c r="E253" s="25">
        <f>F253</f>
        <v>14.83</v>
      </c>
      <c r="F253" s="25">
        <f>ROUND(14.83,4)</f>
        <v>14.83</v>
      </c>
      <c r="G253" s="24"/>
      <c r="H253" s="36"/>
    </row>
    <row r="254" spans="1:8" ht="12.75" customHeight="1">
      <c r="A254" s="22">
        <v>42657</v>
      </c>
      <c r="B254" s="22"/>
      <c r="C254" s="25">
        <f>ROUND(14.594125,4)</f>
        <v>14.5941</v>
      </c>
      <c r="D254" s="25">
        <f>F254</f>
        <v>14.8708</v>
      </c>
      <c r="E254" s="25">
        <f>F254</f>
        <v>14.8708</v>
      </c>
      <c r="F254" s="25">
        <f>ROUND(14.8708,4)</f>
        <v>14.8708</v>
      </c>
      <c r="G254" s="24"/>
      <c r="H254" s="36"/>
    </row>
    <row r="255" spans="1:8" ht="12.75" customHeight="1">
      <c r="A255" s="22">
        <v>42669</v>
      </c>
      <c r="B255" s="22"/>
      <c r="C255" s="25">
        <f>ROUND(14.594125,4)</f>
        <v>14.5941</v>
      </c>
      <c r="D255" s="25">
        <f>F255</f>
        <v>14.9065</v>
      </c>
      <c r="E255" s="25">
        <f>F255</f>
        <v>14.9065</v>
      </c>
      <c r="F255" s="25">
        <f>ROUND(14.9065,4)</f>
        <v>14.9065</v>
      </c>
      <c r="G255" s="24"/>
      <c r="H255" s="36"/>
    </row>
    <row r="256" spans="1:8" ht="12.75" customHeight="1">
      <c r="A256" s="22">
        <v>42670</v>
      </c>
      <c r="B256" s="22"/>
      <c r="C256" s="25">
        <f>ROUND(14.594125,4)</f>
        <v>14.5941</v>
      </c>
      <c r="D256" s="25">
        <f>F256</f>
        <v>14.9095</v>
      </c>
      <c r="E256" s="25">
        <f>F256</f>
        <v>14.9095</v>
      </c>
      <c r="F256" s="25">
        <f>ROUND(14.9095,4)</f>
        <v>14.9095</v>
      </c>
      <c r="G256" s="24"/>
      <c r="H256" s="36"/>
    </row>
    <row r="257" spans="1:8" ht="12.75" customHeight="1">
      <c r="A257" s="22">
        <v>42681</v>
      </c>
      <c r="B257" s="22"/>
      <c r="C257" s="25">
        <f>ROUND(14.594125,4)</f>
        <v>14.5941</v>
      </c>
      <c r="D257" s="25">
        <f>F257</f>
        <v>14.9421</v>
      </c>
      <c r="E257" s="25">
        <f>F257</f>
        <v>14.9421</v>
      </c>
      <c r="F257" s="25">
        <f>ROUND(14.9421,4)</f>
        <v>14.9421</v>
      </c>
      <c r="G257" s="24"/>
      <c r="H257" s="36"/>
    </row>
    <row r="258" spans="1:8" ht="12.75" customHeight="1">
      <c r="A258" s="22">
        <v>42691</v>
      </c>
      <c r="B258" s="22"/>
      <c r="C258" s="25">
        <f>ROUND(14.594125,4)</f>
        <v>14.5941</v>
      </c>
      <c r="D258" s="25">
        <f>F258</f>
        <v>14.9719</v>
      </c>
      <c r="E258" s="25">
        <f>F258</f>
        <v>14.9719</v>
      </c>
      <c r="F258" s="25">
        <f>ROUND(14.9719,4)</f>
        <v>14.9719</v>
      </c>
      <c r="G258" s="24"/>
      <c r="H258" s="36"/>
    </row>
    <row r="259" spans="1:8" ht="12.75" customHeight="1">
      <c r="A259" s="22">
        <v>42702</v>
      </c>
      <c r="B259" s="22"/>
      <c r="C259" s="25">
        <f>ROUND(14.594125,4)</f>
        <v>14.5941</v>
      </c>
      <c r="D259" s="25">
        <f>F259</f>
        <v>15.0046</v>
      </c>
      <c r="E259" s="25">
        <f>F259</f>
        <v>15.0046</v>
      </c>
      <c r="F259" s="25">
        <f>ROUND(15.0046,4)</f>
        <v>15.0046</v>
      </c>
      <c r="G259" s="24"/>
      <c r="H259" s="36"/>
    </row>
    <row r="260" spans="1:8" ht="12.75" customHeight="1">
      <c r="A260" s="22">
        <v>42718</v>
      </c>
      <c r="B260" s="22"/>
      <c r="C260" s="25">
        <f>ROUND(14.594125,4)</f>
        <v>14.5941</v>
      </c>
      <c r="D260" s="25">
        <f>F260</f>
        <v>15.0521</v>
      </c>
      <c r="E260" s="25">
        <f>F260</f>
        <v>15.0521</v>
      </c>
      <c r="F260" s="25">
        <f>ROUND(15.0521,4)</f>
        <v>15.0521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ROUND(1.1031625,4)</f>
        <v>1.1032</v>
      </c>
      <c r="D262" s="25">
        <f>F262</f>
        <v>1.106</v>
      </c>
      <c r="E262" s="25">
        <f>F262</f>
        <v>1.106</v>
      </c>
      <c r="F262" s="25">
        <f>ROUND(1.106,4)</f>
        <v>1.106</v>
      </c>
      <c r="G262" s="24"/>
      <c r="H262" s="36"/>
    </row>
    <row r="263" spans="1:8" ht="12.75" customHeight="1">
      <c r="A263" s="22">
        <v>42723</v>
      </c>
      <c r="B263" s="22"/>
      <c r="C263" s="25">
        <f>ROUND(1.1031625,4)</f>
        <v>1.1032</v>
      </c>
      <c r="D263" s="25">
        <f>F263</f>
        <v>1.11</v>
      </c>
      <c r="E263" s="25">
        <f>F263</f>
        <v>1.11</v>
      </c>
      <c r="F263" s="25">
        <f>ROUND(1.11,4)</f>
        <v>1.11</v>
      </c>
      <c r="G263" s="24"/>
      <c r="H263" s="36"/>
    </row>
    <row r="264" spans="1:8" ht="12.75" customHeight="1">
      <c r="A264" s="22">
        <v>42807</v>
      </c>
      <c r="B264" s="22"/>
      <c r="C264" s="25">
        <f>ROUND(1.1031625,4)</f>
        <v>1.1032</v>
      </c>
      <c r="D264" s="25">
        <f>F264</f>
        <v>1.1141</v>
      </c>
      <c r="E264" s="25">
        <f>F264</f>
        <v>1.1141</v>
      </c>
      <c r="F264" s="25">
        <f>ROUND(1.1141,4)</f>
        <v>1.1141</v>
      </c>
      <c r="G264" s="24"/>
      <c r="H264" s="36"/>
    </row>
    <row r="265" spans="1:8" ht="12.75" customHeight="1">
      <c r="A265" s="22">
        <v>42905</v>
      </c>
      <c r="B265" s="22"/>
      <c r="C265" s="25">
        <f>ROUND(1.1031625,4)</f>
        <v>1.1032</v>
      </c>
      <c r="D265" s="25">
        <f>F265</f>
        <v>1.1189</v>
      </c>
      <c r="E265" s="25">
        <f>F265</f>
        <v>1.1189</v>
      </c>
      <c r="F265" s="25">
        <f>ROUND(1.1189,4)</f>
        <v>1.1189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5">
        <f>ROUND(11.01783466875,4)</f>
        <v>11.0178</v>
      </c>
      <c r="D267" s="25">
        <f>F267</f>
        <v>11.1445</v>
      </c>
      <c r="E267" s="25">
        <f>F267</f>
        <v>11.1445</v>
      </c>
      <c r="F267" s="25">
        <f>ROUND(11.1445,4)</f>
        <v>11.1445</v>
      </c>
      <c r="G267" s="24"/>
      <c r="H267" s="36"/>
    </row>
    <row r="268" spans="1:8" ht="12.75" customHeight="1">
      <c r="A268" s="22">
        <v>42723</v>
      </c>
      <c r="B268" s="22"/>
      <c r="C268" s="25">
        <f>ROUND(11.01783466875,4)</f>
        <v>11.0178</v>
      </c>
      <c r="D268" s="25">
        <f>F268</f>
        <v>11.3132</v>
      </c>
      <c r="E268" s="25">
        <f>F268</f>
        <v>11.3132</v>
      </c>
      <c r="F268" s="25">
        <f>ROUND(11.3132,4)</f>
        <v>11.3132</v>
      </c>
      <c r="G268" s="24"/>
      <c r="H268" s="36"/>
    </row>
    <row r="269" spans="1:8" ht="12.75" customHeight="1">
      <c r="A269" s="22">
        <v>42807</v>
      </c>
      <c r="B269" s="22"/>
      <c r="C269" s="25">
        <f>ROUND(11.01783466875,4)</f>
        <v>11.0178</v>
      </c>
      <c r="D269" s="25">
        <f>F269</f>
        <v>11.4721</v>
      </c>
      <c r="E269" s="25">
        <f>F269</f>
        <v>11.4721</v>
      </c>
      <c r="F269" s="25">
        <f>ROUND(11.4721,4)</f>
        <v>11.4721</v>
      </c>
      <c r="G269" s="24"/>
      <c r="H269" s="36"/>
    </row>
    <row r="270" spans="1:8" ht="12.75" customHeight="1">
      <c r="A270" s="22">
        <v>42905</v>
      </c>
      <c r="B270" s="22"/>
      <c r="C270" s="25">
        <f>ROUND(11.01783466875,4)</f>
        <v>11.0178</v>
      </c>
      <c r="D270" s="25">
        <f>F270</f>
        <v>11.6622</v>
      </c>
      <c r="E270" s="25">
        <f>F270</f>
        <v>11.6622</v>
      </c>
      <c r="F270" s="25">
        <f>ROUND(11.6622,4)</f>
        <v>11.6622</v>
      </c>
      <c r="G270" s="24"/>
      <c r="H270" s="36"/>
    </row>
    <row r="271" spans="1:8" ht="12.75" customHeight="1">
      <c r="A271" s="22">
        <v>42996</v>
      </c>
      <c r="B271" s="22"/>
      <c r="C271" s="25">
        <f>ROUND(11.01783466875,4)</f>
        <v>11.0178</v>
      </c>
      <c r="D271" s="25">
        <f>F271</f>
        <v>11.7056</v>
      </c>
      <c r="E271" s="25">
        <f>F271</f>
        <v>11.7056</v>
      </c>
      <c r="F271" s="25">
        <f>ROUND(11.7056,4)</f>
        <v>11.7056</v>
      </c>
      <c r="G271" s="24"/>
      <c r="H271" s="36"/>
    </row>
    <row r="272" spans="1:8" ht="12.75" customHeight="1">
      <c r="A272" s="22">
        <v>43087</v>
      </c>
      <c r="B272" s="22"/>
      <c r="C272" s="25">
        <f>ROUND(11.01783466875,4)</f>
        <v>11.0178</v>
      </c>
      <c r="D272" s="25">
        <f>F272</f>
        <v>11.7037</v>
      </c>
      <c r="E272" s="25">
        <f>F272</f>
        <v>11.7037</v>
      </c>
      <c r="F272" s="25">
        <f>ROUND(11.7037,4)</f>
        <v>11.7037</v>
      </c>
      <c r="G272" s="24"/>
      <c r="H272" s="36"/>
    </row>
    <row r="273" spans="1:8" ht="12.75" customHeight="1">
      <c r="A273" s="22">
        <v>43178</v>
      </c>
      <c r="B273" s="22"/>
      <c r="C273" s="25">
        <f>ROUND(11.01783466875,4)</f>
        <v>11.0178</v>
      </c>
      <c r="D273" s="25">
        <f>F273</f>
        <v>11.699</v>
      </c>
      <c r="E273" s="25">
        <f>F273</f>
        <v>11.699</v>
      </c>
      <c r="F273" s="25">
        <f>ROUND(11.699,4)</f>
        <v>11.699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ROUND(3.97346102534782,4)</f>
        <v>3.9735</v>
      </c>
      <c r="D275" s="25">
        <f>F275</f>
        <v>4.2985</v>
      </c>
      <c r="E275" s="25">
        <f>F275</f>
        <v>4.2985</v>
      </c>
      <c r="F275" s="25">
        <f>ROUND(4.2985,4)</f>
        <v>4.2985</v>
      </c>
      <c r="G275" s="24"/>
      <c r="H275" s="36"/>
    </row>
    <row r="276" spans="1:8" ht="12.75" customHeight="1">
      <c r="A276" s="22">
        <v>42723</v>
      </c>
      <c r="B276" s="22"/>
      <c r="C276" s="25">
        <f>ROUND(3.97346102534782,4)</f>
        <v>3.9735</v>
      </c>
      <c r="D276" s="25">
        <f>F276</f>
        <v>4.3084</v>
      </c>
      <c r="E276" s="25">
        <f>F276</f>
        <v>4.3084</v>
      </c>
      <c r="F276" s="25">
        <f>ROUND(4.3084,4)</f>
        <v>4.3084</v>
      </c>
      <c r="G276" s="24"/>
      <c r="H276" s="36"/>
    </row>
    <row r="277" spans="1:8" ht="12.75" customHeight="1">
      <c r="A277" s="22">
        <v>42807</v>
      </c>
      <c r="B277" s="22"/>
      <c r="C277" s="25">
        <f>ROUND(3.97346102534782,4)</f>
        <v>3.9735</v>
      </c>
      <c r="D277" s="25">
        <f>F277</f>
        <v>4.4287</v>
      </c>
      <c r="E277" s="25">
        <f>F277</f>
        <v>4.4287</v>
      </c>
      <c r="F277" s="25">
        <f>ROUND(4.4287,4)</f>
        <v>4.4287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ROUND(1.3441189125,4)</f>
        <v>1.3441</v>
      </c>
      <c r="D279" s="25">
        <f>F279</f>
        <v>1.3585</v>
      </c>
      <c r="E279" s="25">
        <f>F279</f>
        <v>1.3585</v>
      </c>
      <c r="F279" s="25">
        <f>ROUND(1.3585,4)</f>
        <v>1.3585</v>
      </c>
      <c r="G279" s="24"/>
      <c r="H279" s="36"/>
    </row>
    <row r="280" spans="1:8" ht="12.75" customHeight="1">
      <c r="A280" s="22">
        <v>42723</v>
      </c>
      <c r="B280" s="22"/>
      <c r="C280" s="25">
        <f>ROUND(1.3441189125,4)</f>
        <v>1.3441</v>
      </c>
      <c r="D280" s="25">
        <f>F280</f>
        <v>1.3715</v>
      </c>
      <c r="E280" s="25">
        <f>F280</f>
        <v>1.3715</v>
      </c>
      <c r="F280" s="25">
        <f>ROUND(1.3715,4)</f>
        <v>1.3715</v>
      </c>
      <c r="G280" s="24"/>
      <c r="H280" s="36"/>
    </row>
    <row r="281" spans="1:8" ht="12.75" customHeight="1">
      <c r="A281" s="22">
        <v>42807</v>
      </c>
      <c r="B281" s="22"/>
      <c r="C281" s="25">
        <f>ROUND(1.3441189125,4)</f>
        <v>1.3441</v>
      </c>
      <c r="D281" s="25">
        <f>F281</f>
        <v>1.3836</v>
      </c>
      <c r="E281" s="25">
        <f>F281</f>
        <v>1.3836</v>
      </c>
      <c r="F281" s="25">
        <f>ROUND(1.3836,4)</f>
        <v>1.3836</v>
      </c>
      <c r="G281" s="24"/>
      <c r="H281" s="36"/>
    </row>
    <row r="282" spans="1:8" ht="12.75" customHeight="1">
      <c r="A282" s="22">
        <v>42905</v>
      </c>
      <c r="B282" s="22"/>
      <c r="C282" s="25">
        <f>ROUND(1.3441189125,4)</f>
        <v>1.3441</v>
      </c>
      <c r="D282" s="25">
        <f>F282</f>
        <v>1.3939</v>
      </c>
      <c r="E282" s="25">
        <f>F282</f>
        <v>1.3939</v>
      </c>
      <c r="F282" s="25">
        <f>ROUND(1.3939,4)</f>
        <v>1.3939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ROUND(11.1524721075959,4)</f>
        <v>11.1525</v>
      </c>
      <c r="D284" s="25">
        <f>F284</f>
        <v>11.3083</v>
      </c>
      <c r="E284" s="25">
        <f>F284</f>
        <v>11.3083</v>
      </c>
      <c r="F284" s="25">
        <f>ROUND(11.3083,4)</f>
        <v>11.3083</v>
      </c>
      <c r="G284" s="24"/>
      <c r="H284" s="36"/>
    </row>
    <row r="285" spans="1:8" ht="12.75" customHeight="1">
      <c r="A285" s="22">
        <v>42723</v>
      </c>
      <c r="B285" s="22"/>
      <c r="C285" s="25">
        <f>ROUND(11.1524721075959,4)</f>
        <v>11.1525</v>
      </c>
      <c r="D285" s="25">
        <f>F285</f>
        <v>11.5152</v>
      </c>
      <c r="E285" s="25">
        <f>F285</f>
        <v>11.5152</v>
      </c>
      <c r="F285" s="25">
        <f>ROUND(11.5152,4)</f>
        <v>11.5152</v>
      </c>
      <c r="G285" s="24"/>
      <c r="H285" s="36"/>
    </row>
    <row r="286" spans="1:8" ht="12.75" customHeight="1">
      <c r="A286" s="22">
        <v>42807</v>
      </c>
      <c r="B286" s="22"/>
      <c r="C286" s="25">
        <f>ROUND(11.1524721075959,4)</f>
        <v>11.1525</v>
      </c>
      <c r="D286" s="25">
        <f>F286</f>
        <v>11.7104</v>
      </c>
      <c r="E286" s="25">
        <f>F286</f>
        <v>11.7104</v>
      </c>
      <c r="F286" s="25">
        <f>ROUND(11.7104,4)</f>
        <v>11.7104</v>
      </c>
      <c r="G286" s="24"/>
      <c r="H286" s="36"/>
    </row>
    <row r="287" spans="1:8" ht="12.75" customHeight="1">
      <c r="A287" s="22">
        <v>42905</v>
      </c>
      <c r="B287" s="22"/>
      <c r="C287" s="25">
        <f>ROUND(11.1524721075959,4)</f>
        <v>11.1525</v>
      </c>
      <c r="D287" s="25">
        <f>F287</f>
        <v>11.9435</v>
      </c>
      <c r="E287" s="25">
        <f>F287</f>
        <v>11.9435</v>
      </c>
      <c r="F287" s="25">
        <f>ROUND(11.9435,4)</f>
        <v>11.9435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5">
        <f>ROUND(2.20796466779069,4)</f>
        <v>2.208</v>
      </c>
      <c r="D289" s="25">
        <f>F289</f>
        <v>2.2019</v>
      </c>
      <c r="E289" s="25">
        <f>F289</f>
        <v>2.2019</v>
      </c>
      <c r="F289" s="25">
        <f>ROUND(2.2019,4)</f>
        <v>2.2019</v>
      </c>
      <c r="G289" s="24"/>
      <c r="H289" s="36"/>
    </row>
    <row r="290" spans="1:8" ht="12.75" customHeight="1">
      <c r="A290" s="22">
        <v>42723</v>
      </c>
      <c r="B290" s="22"/>
      <c r="C290" s="25">
        <f>ROUND(2.20796466779069,4)</f>
        <v>2.208</v>
      </c>
      <c r="D290" s="25">
        <f>F290</f>
        <v>2.2325</v>
      </c>
      <c r="E290" s="25">
        <f>F290</f>
        <v>2.2325</v>
      </c>
      <c r="F290" s="25">
        <f>ROUND(2.2325,4)</f>
        <v>2.2325</v>
      </c>
      <c r="G290" s="24"/>
      <c r="H290" s="36"/>
    </row>
    <row r="291" spans="1:8" ht="12.75" customHeight="1">
      <c r="A291" s="22">
        <v>42807</v>
      </c>
      <c r="B291" s="22"/>
      <c r="C291" s="25">
        <f>ROUND(2.20796466779069,4)</f>
        <v>2.208</v>
      </c>
      <c r="D291" s="25">
        <f>F291</f>
        <v>2.2593</v>
      </c>
      <c r="E291" s="25">
        <f>F291</f>
        <v>2.2593</v>
      </c>
      <c r="F291" s="25">
        <f>ROUND(2.2593,4)</f>
        <v>2.2593</v>
      </c>
      <c r="G291" s="24"/>
      <c r="H291" s="36"/>
    </row>
    <row r="292" spans="1:8" ht="12.75" customHeight="1">
      <c r="A292" s="22">
        <v>42905</v>
      </c>
      <c r="B292" s="22"/>
      <c r="C292" s="25">
        <f>ROUND(2.20796466779069,4)</f>
        <v>2.208</v>
      </c>
      <c r="D292" s="25">
        <f>F292</f>
        <v>2.2897</v>
      </c>
      <c r="E292" s="25">
        <f>F292</f>
        <v>2.2897</v>
      </c>
      <c r="F292" s="25">
        <f>ROUND(2.2897,4)</f>
        <v>2.2897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5">
        <f>ROUND(2.16414452221365,4)</f>
        <v>2.1641</v>
      </c>
      <c r="D294" s="25">
        <f>F294</f>
        <v>2.201</v>
      </c>
      <c r="E294" s="25">
        <f>F294</f>
        <v>2.201</v>
      </c>
      <c r="F294" s="25">
        <f>ROUND(2.201,4)</f>
        <v>2.201</v>
      </c>
      <c r="G294" s="24"/>
      <c r="H294" s="36"/>
    </row>
    <row r="295" spans="1:8" ht="12.75" customHeight="1">
      <c r="A295" s="22">
        <v>42723</v>
      </c>
      <c r="B295" s="22"/>
      <c r="C295" s="25">
        <f>ROUND(2.16414452221365,4)</f>
        <v>2.1641</v>
      </c>
      <c r="D295" s="25">
        <f>F295</f>
        <v>2.2496</v>
      </c>
      <c r="E295" s="25">
        <f>F295</f>
        <v>2.2496</v>
      </c>
      <c r="F295" s="25">
        <f>ROUND(2.2496,4)</f>
        <v>2.2496</v>
      </c>
      <c r="G295" s="24"/>
      <c r="H295" s="36"/>
    </row>
    <row r="296" spans="1:8" ht="12.75" customHeight="1">
      <c r="A296" s="22">
        <v>42807</v>
      </c>
      <c r="B296" s="22"/>
      <c r="C296" s="25">
        <f>ROUND(2.16414452221365,4)</f>
        <v>2.1641</v>
      </c>
      <c r="D296" s="25">
        <f>F296</f>
        <v>2.2961</v>
      </c>
      <c r="E296" s="25">
        <f>F296</f>
        <v>2.2961</v>
      </c>
      <c r="F296" s="25">
        <f>ROUND(2.2961,4)</f>
        <v>2.2961</v>
      </c>
      <c r="G296" s="24"/>
      <c r="H296" s="36"/>
    </row>
    <row r="297" spans="1:8" ht="12.75" customHeight="1">
      <c r="A297" s="22">
        <v>42905</v>
      </c>
      <c r="B297" s="22"/>
      <c r="C297" s="25">
        <f>ROUND(2.16414452221365,4)</f>
        <v>2.1641</v>
      </c>
      <c r="D297" s="25">
        <f>F297</f>
        <v>2.3521</v>
      </c>
      <c r="E297" s="25">
        <f>F297</f>
        <v>2.3521</v>
      </c>
      <c r="F297" s="25">
        <f>ROUND(2.3521,4)</f>
        <v>2.3521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5">
        <f>ROUND(16.0996914203125,4)</f>
        <v>16.0997</v>
      </c>
      <c r="D299" s="25">
        <f>F299</f>
        <v>16.3668</v>
      </c>
      <c r="E299" s="25">
        <f>F299</f>
        <v>16.3668</v>
      </c>
      <c r="F299" s="25">
        <f>ROUND(16.3668,4)</f>
        <v>16.3668</v>
      </c>
      <c r="G299" s="24"/>
      <c r="H299" s="36"/>
    </row>
    <row r="300" spans="1:8" ht="12.75" customHeight="1">
      <c r="A300" s="22">
        <v>42723</v>
      </c>
      <c r="B300" s="22"/>
      <c r="C300" s="25">
        <f>ROUND(16.0996914203125,4)</f>
        <v>16.0997</v>
      </c>
      <c r="D300" s="25">
        <f>F300</f>
        <v>16.7238</v>
      </c>
      <c r="E300" s="25">
        <f>F300</f>
        <v>16.7238</v>
      </c>
      <c r="F300" s="25">
        <f>ROUND(16.7238,4)</f>
        <v>16.7238</v>
      </c>
      <c r="G300" s="24"/>
      <c r="H300" s="36"/>
    </row>
    <row r="301" spans="1:8" ht="12.75" customHeight="1">
      <c r="A301" s="22">
        <v>42807</v>
      </c>
      <c r="B301" s="22"/>
      <c r="C301" s="25">
        <f>ROUND(16.0996914203125,4)</f>
        <v>16.0997</v>
      </c>
      <c r="D301" s="25">
        <f>F301</f>
        <v>17.0659</v>
      </c>
      <c r="E301" s="25">
        <f>F301</f>
        <v>17.0659</v>
      </c>
      <c r="F301" s="25">
        <f>ROUND(17.0659,4)</f>
        <v>17.0659</v>
      </c>
      <c r="G301" s="24"/>
      <c r="H301" s="36"/>
    </row>
    <row r="302" spans="1:8" ht="12.75" customHeight="1">
      <c r="A302" s="22">
        <v>42905</v>
      </c>
      <c r="B302" s="22"/>
      <c r="C302" s="25">
        <f>ROUND(16.0996914203125,4)</f>
        <v>16.0997</v>
      </c>
      <c r="D302" s="25">
        <f>F302</f>
        <v>17.4739</v>
      </c>
      <c r="E302" s="25">
        <f>F302</f>
        <v>17.4739</v>
      </c>
      <c r="F302" s="25">
        <f>ROUND(17.4739,4)</f>
        <v>17.4739</v>
      </c>
      <c r="G302" s="24"/>
      <c r="H302" s="36"/>
    </row>
    <row r="303" spans="1:8" ht="12.75" customHeight="1">
      <c r="A303" s="22">
        <v>42996</v>
      </c>
      <c r="B303" s="22"/>
      <c r="C303" s="25">
        <f>ROUND(16.0996914203125,4)</f>
        <v>16.0997</v>
      </c>
      <c r="D303" s="25">
        <f>F303</f>
        <v>17.6307</v>
      </c>
      <c r="E303" s="25">
        <f>F303</f>
        <v>17.6307</v>
      </c>
      <c r="F303" s="25">
        <f>ROUND(17.6307,4)</f>
        <v>17.6307</v>
      </c>
      <c r="G303" s="24"/>
      <c r="H303" s="36"/>
    </row>
    <row r="304" spans="1:8" ht="12.75" customHeight="1">
      <c r="A304" s="22">
        <v>43087</v>
      </c>
      <c r="B304" s="22"/>
      <c r="C304" s="25">
        <f>ROUND(16.0996914203125,4)</f>
        <v>16.0997</v>
      </c>
      <c r="D304" s="25">
        <f>F304</f>
        <v>17.7656</v>
      </c>
      <c r="E304" s="25">
        <f>F304</f>
        <v>17.7656</v>
      </c>
      <c r="F304" s="25">
        <f>ROUND(17.7656,4)</f>
        <v>17.7656</v>
      </c>
      <c r="G304" s="24"/>
      <c r="H304" s="36"/>
    </row>
    <row r="305" spans="1:8" ht="12.75" customHeight="1">
      <c r="A305" s="22">
        <v>43178</v>
      </c>
      <c r="B305" s="22"/>
      <c r="C305" s="25">
        <f>ROUND(16.0996914203125,4)</f>
        <v>16.0997</v>
      </c>
      <c r="D305" s="25">
        <f>F305</f>
        <v>17.9211</v>
      </c>
      <c r="E305" s="25">
        <f>F305</f>
        <v>17.9211</v>
      </c>
      <c r="F305" s="25">
        <f>ROUND(17.9211,4)</f>
        <v>17.9211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ROUND(14.8291673017325,4)</f>
        <v>14.8292</v>
      </c>
      <c r="D307" s="25">
        <f>F307</f>
        <v>15.0942</v>
      </c>
      <c r="E307" s="25">
        <f>F307</f>
        <v>15.0942</v>
      </c>
      <c r="F307" s="25">
        <f>ROUND(15.0942,4)</f>
        <v>15.0942</v>
      </c>
      <c r="G307" s="24"/>
      <c r="H307" s="36"/>
    </row>
    <row r="308" spans="1:8" ht="12.75" customHeight="1">
      <c r="A308" s="22">
        <v>42723</v>
      </c>
      <c r="B308" s="22"/>
      <c r="C308" s="25">
        <f>ROUND(14.8291673017325,4)</f>
        <v>14.8292</v>
      </c>
      <c r="D308" s="25">
        <f>F308</f>
        <v>15.4518</v>
      </c>
      <c r="E308" s="25">
        <f>F308</f>
        <v>15.4518</v>
      </c>
      <c r="F308" s="25">
        <f>ROUND(15.4518,4)</f>
        <v>15.4518</v>
      </c>
      <c r="G308" s="24"/>
      <c r="H308" s="36"/>
    </row>
    <row r="309" spans="1:8" ht="12.75" customHeight="1">
      <c r="A309" s="22">
        <v>42807</v>
      </c>
      <c r="B309" s="22"/>
      <c r="C309" s="25">
        <f>ROUND(14.8291673017325,4)</f>
        <v>14.8292</v>
      </c>
      <c r="D309" s="25">
        <f>F309</f>
        <v>15.7896</v>
      </c>
      <c r="E309" s="25">
        <f>F309</f>
        <v>15.7896</v>
      </c>
      <c r="F309" s="25">
        <f>ROUND(15.7896,4)</f>
        <v>15.7896</v>
      </c>
      <c r="G309" s="24"/>
      <c r="H309" s="36"/>
    </row>
    <row r="310" spans="1:8" ht="12.75" customHeight="1">
      <c r="A310" s="22">
        <v>42905</v>
      </c>
      <c r="B310" s="22"/>
      <c r="C310" s="25">
        <f>ROUND(14.8291673017325,4)</f>
        <v>14.8292</v>
      </c>
      <c r="D310" s="25">
        <f>F310</f>
        <v>16.1953</v>
      </c>
      <c r="E310" s="25">
        <f>F310</f>
        <v>16.1953</v>
      </c>
      <c r="F310" s="25">
        <f>ROUND(16.1953,4)</f>
        <v>16.1953</v>
      </c>
      <c r="G310" s="24"/>
      <c r="H310" s="36"/>
    </row>
    <row r="311" spans="1:8" ht="12.75" customHeight="1">
      <c r="A311" s="22">
        <v>42996</v>
      </c>
      <c r="B311" s="22"/>
      <c r="C311" s="25">
        <f>ROUND(14.8291673017325,4)</f>
        <v>14.8292</v>
      </c>
      <c r="D311" s="25">
        <f>F311</f>
        <v>16.3557</v>
      </c>
      <c r="E311" s="25">
        <f>F311</f>
        <v>16.3557</v>
      </c>
      <c r="F311" s="25">
        <f>ROUND(16.3557,4)</f>
        <v>16.3557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ROUND(18.8926420921875,4)</f>
        <v>18.8926</v>
      </c>
      <c r="D313" s="25">
        <f>F313</f>
        <v>19.1725</v>
      </c>
      <c r="E313" s="25">
        <f>F313</f>
        <v>19.1725</v>
      </c>
      <c r="F313" s="25">
        <f>ROUND(19.1725,4)</f>
        <v>19.1725</v>
      </c>
      <c r="G313" s="24"/>
      <c r="H313" s="36"/>
    </row>
    <row r="314" spans="1:8" ht="12.75" customHeight="1">
      <c r="A314" s="22">
        <v>42723</v>
      </c>
      <c r="B314" s="22"/>
      <c r="C314" s="25">
        <f>ROUND(18.8926420921875,4)</f>
        <v>18.8926</v>
      </c>
      <c r="D314" s="25">
        <f>F314</f>
        <v>19.5461</v>
      </c>
      <c r="E314" s="25">
        <f>F314</f>
        <v>19.5461</v>
      </c>
      <c r="F314" s="25">
        <f>ROUND(19.5461,4)</f>
        <v>19.5461</v>
      </c>
      <c r="G314" s="24"/>
      <c r="H314" s="36"/>
    </row>
    <row r="315" spans="1:8" ht="12.75" customHeight="1">
      <c r="A315" s="22">
        <v>42807</v>
      </c>
      <c r="B315" s="22"/>
      <c r="C315" s="25">
        <f>ROUND(18.8926420921875,4)</f>
        <v>18.8926</v>
      </c>
      <c r="D315" s="25">
        <f>F315</f>
        <v>19.9001</v>
      </c>
      <c r="E315" s="25">
        <f>F315</f>
        <v>19.9001</v>
      </c>
      <c r="F315" s="25">
        <f>ROUND(19.9001,4)</f>
        <v>19.9001</v>
      </c>
      <c r="G315" s="24"/>
      <c r="H315" s="36"/>
    </row>
    <row r="316" spans="1:8" ht="12.75" customHeight="1">
      <c r="A316" s="22">
        <v>42905</v>
      </c>
      <c r="B316" s="22"/>
      <c r="C316" s="25">
        <f>ROUND(18.8926420921875,4)</f>
        <v>18.8926</v>
      </c>
      <c r="D316" s="25">
        <f>F316</f>
        <v>20.3211</v>
      </c>
      <c r="E316" s="25">
        <f>F316</f>
        <v>20.3211</v>
      </c>
      <c r="F316" s="25">
        <f>ROUND(20.3211,4)</f>
        <v>20.3211</v>
      </c>
      <c r="G316" s="24"/>
      <c r="H316" s="36"/>
    </row>
    <row r="317" spans="1:8" ht="12.75" customHeight="1">
      <c r="A317" s="22">
        <v>42996</v>
      </c>
      <c r="B317" s="22"/>
      <c r="C317" s="25">
        <f>ROUND(18.8926420921875,4)</f>
        <v>18.8926</v>
      </c>
      <c r="D317" s="25">
        <f>F317</f>
        <v>20.4836</v>
      </c>
      <c r="E317" s="25">
        <f>F317</f>
        <v>20.4836</v>
      </c>
      <c r="F317" s="25">
        <f>ROUND(20.4836,4)</f>
        <v>20.4836</v>
      </c>
      <c r="G317" s="24"/>
      <c r="H317" s="36"/>
    </row>
    <row r="318" spans="1:8" ht="12.75" customHeight="1">
      <c r="A318" s="22">
        <v>43087</v>
      </c>
      <c r="B318" s="22"/>
      <c r="C318" s="25">
        <f>ROUND(18.8926420921875,4)</f>
        <v>18.8926</v>
      </c>
      <c r="D318" s="25">
        <f>F318</f>
        <v>20.566</v>
      </c>
      <c r="E318" s="25">
        <f>F318</f>
        <v>20.566</v>
      </c>
      <c r="F318" s="25">
        <f>ROUND(20.566,4)</f>
        <v>20.566</v>
      </c>
      <c r="G318" s="24"/>
      <c r="H318" s="36"/>
    </row>
    <row r="319" spans="1:8" ht="12.75" customHeight="1">
      <c r="A319" s="22">
        <v>43178</v>
      </c>
      <c r="B319" s="22"/>
      <c r="C319" s="25">
        <f>ROUND(18.8926420921875,4)</f>
        <v>18.8926</v>
      </c>
      <c r="D319" s="25">
        <f>F319</f>
        <v>20.6025</v>
      </c>
      <c r="E319" s="25">
        <f>F319</f>
        <v>20.6025</v>
      </c>
      <c r="F319" s="25">
        <f>ROUND(20.6025,4)</f>
        <v>20.6025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ROUND(1.88109830761894,4)</f>
        <v>1.8811</v>
      </c>
      <c r="D321" s="25">
        <f>F321</f>
        <v>1.909</v>
      </c>
      <c r="E321" s="25">
        <f>F321</f>
        <v>1.909</v>
      </c>
      <c r="F321" s="25">
        <f>ROUND(1.909,4)</f>
        <v>1.909</v>
      </c>
      <c r="G321" s="24"/>
      <c r="H321" s="36"/>
    </row>
    <row r="322" spans="1:8" ht="12.75" customHeight="1">
      <c r="A322" s="22">
        <v>42723</v>
      </c>
      <c r="B322" s="22"/>
      <c r="C322" s="25">
        <f>ROUND(1.88109830761894,4)</f>
        <v>1.8811</v>
      </c>
      <c r="D322" s="25">
        <f>F322</f>
        <v>1.9448</v>
      </c>
      <c r="E322" s="25">
        <f>F322</f>
        <v>1.9448</v>
      </c>
      <c r="F322" s="25">
        <f>ROUND(1.9448,4)</f>
        <v>1.9448</v>
      </c>
      <c r="G322" s="24"/>
      <c r="H322" s="36"/>
    </row>
    <row r="323" spans="1:8" ht="12.75" customHeight="1">
      <c r="A323" s="22">
        <v>42807</v>
      </c>
      <c r="B323" s="22"/>
      <c r="C323" s="25">
        <f>ROUND(1.88109830761894,4)</f>
        <v>1.8811</v>
      </c>
      <c r="D323" s="25">
        <f>F323</f>
        <v>1.9773</v>
      </c>
      <c r="E323" s="25">
        <f>F323</f>
        <v>1.9773</v>
      </c>
      <c r="F323" s="25">
        <f>ROUND(1.9773,4)</f>
        <v>1.9773</v>
      </c>
      <c r="G323" s="24"/>
      <c r="H323" s="36"/>
    </row>
    <row r="324" spans="1:8" ht="12.75" customHeight="1">
      <c r="A324" s="22">
        <v>42905</v>
      </c>
      <c r="B324" s="22"/>
      <c r="C324" s="25">
        <f>ROUND(1.88109830761894,4)</f>
        <v>1.8811</v>
      </c>
      <c r="D324" s="25">
        <f>F324</f>
        <v>2.015</v>
      </c>
      <c r="E324" s="25">
        <f>F324</f>
        <v>2.015</v>
      </c>
      <c r="F324" s="25">
        <f>ROUND(2.015,4)</f>
        <v>2.015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ROUND(0.14495375256068,6)</f>
        <v>0.144954</v>
      </c>
      <c r="D326" s="28">
        <f>F326</f>
        <v>0.147347</v>
      </c>
      <c r="E326" s="28">
        <f>F326</f>
        <v>0.147347</v>
      </c>
      <c r="F326" s="28">
        <f>ROUND(0.147347,6)</f>
        <v>0.147347</v>
      </c>
      <c r="G326" s="24"/>
      <c r="H326" s="36"/>
    </row>
    <row r="327" spans="1:8" ht="12.75" customHeight="1">
      <c r="A327" s="22">
        <v>42723</v>
      </c>
      <c r="B327" s="22"/>
      <c r="C327" s="28">
        <f>ROUND(0.14495375256068,6)</f>
        <v>0.144954</v>
      </c>
      <c r="D327" s="28">
        <f>F327</f>
        <v>0.150585</v>
      </c>
      <c r="E327" s="28">
        <f>F327</f>
        <v>0.150585</v>
      </c>
      <c r="F327" s="28">
        <f>ROUND(0.150585,6)</f>
        <v>0.150585</v>
      </c>
      <c r="G327" s="24"/>
      <c r="H327" s="36"/>
    </row>
    <row r="328" spans="1:8" ht="12.75" customHeight="1">
      <c r="A328" s="22">
        <v>42807</v>
      </c>
      <c r="B328" s="22"/>
      <c r="C328" s="28">
        <f>ROUND(0.14495375256068,6)</f>
        <v>0.144954</v>
      </c>
      <c r="D328" s="28">
        <f>F328</f>
        <v>0.153687</v>
      </c>
      <c r="E328" s="28">
        <f>F328</f>
        <v>0.153687</v>
      </c>
      <c r="F328" s="28">
        <f>ROUND(0.153687,6)</f>
        <v>0.153687</v>
      </c>
      <c r="G328" s="24"/>
      <c r="H328" s="36"/>
    </row>
    <row r="329" spans="1:8" ht="12.75" customHeight="1">
      <c r="A329" s="22">
        <v>42905</v>
      </c>
      <c r="B329" s="22"/>
      <c r="C329" s="28">
        <f>ROUND(0.14495375256068,6)</f>
        <v>0.144954</v>
      </c>
      <c r="D329" s="28">
        <f>F329</f>
        <v>0.157407</v>
      </c>
      <c r="E329" s="28">
        <f>F329</f>
        <v>0.157407</v>
      </c>
      <c r="F329" s="28">
        <f>ROUND(0.157407,6)</f>
        <v>0.157407</v>
      </c>
      <c r="G329" s="24"/>
      <c r="H329" s="36"/>
    </row>
    <row r="330" spans="1:8" ht="12.75" customHeight="1">
      <c r="A330" s="22">
        <v>42996</v>
      </c>
      <c r="B330" s="22"/>
      <c r="C330" s="28">
        <f>ROUND(0.14495375256068,6)</f>
        <v>0.144954</v>
      </c>
      <c r="D330" s="28">
        <f>F330</f>
        <v>0.159139</v>
      </c>
      <c r="E330" s="28">
        <f>F330</f>
        <v>0.159139</v>
      </c>
      <c r="F330" s="28">
        <f>ROUND(0.159139,6)</f>
        <v>0.159139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5">
        <f>ROUND(0.144153743579613,4)</f>
        <v>0.1442</v>
      </c>
      <c r="D332" s="25">
        <f>F332</f>
        <v>0.1443</v>
      </c>
      <c r="E332" s="25">
        <f>F332</f>
        <v>0.1443</v>
      </c>
      <c r="F332" s="25">
        <f>ROUND(0.1443,4)</f>
        <v>0.1443</v>
      </c>
      <c r="G332" s="24"/>
      <c r="H332" s="36"/>
    </row>
    <row r="333" spans="1:8" ht="12.75" customHeight="1">
      <c r="A333" s="22">
        <v>42723</v>
      </c>
      <c r="B333" s="22"/>
      <c r="C333" s="25">
        <f>ROUND(0.144153743579613,4)</f>
        <v>0.1442</v>
      </c>
      <c r="D333" s="25">
        <f>F333</f>
        <v>0.1452</v>
      </c>
      <c r="E333" s="25">
        <f>F333</f>
        <v>0.1452</v>
      </c>
      <c r="F333" s="25">
        <f>ROUND(0.1452,4)</f>
        <v>0.1452</v>
      </c>
      <c r="G333" s="24"/>
      <c r="H333" s="36"/>
    </row>
    <row r="334" spans="1:8" ht="12.75" customHeight="1">
      <c r="A334" s="22">
        <v>42807</v>
      </c>
      <c r="B334" s="22"/>
      <c r="C334" s="25">
        <f>ROUND(0.144153743579613,4)</f>
        <v>0.1442</v>
      </c>
      <c r="D334" s="25">
        <f>F334</f>
        <v>0.1451</v>
      </c>
      <c r="E334" s="25">
        <f>F334</f>
        <v>0.1451</v>
      </c>
      <c r="F334" s="25">
        <f>ROUND(0.1451,4)</f>
        <v>0.1451</v>
      </c>
      <c r="G334" s="24"/>
      <c r="H334" s="36"/>
    </row>
    <row r="335" spans="1:8" ht="12.75" customHeight="1">
      <c r="A335" s="22">
        <v>42905</v>
      </c>
      <c r="B335" s="22"/>
      <c r="C335" s="25">
        <f>ROUND(0.144153743579613,4)</f>
        <v>0.1442</v>
      </c>
      <c r="D335" s="25">
        <f>F335</f>
        <v>0.1441</v>
      </c>
      <c r="E335" s="25">
        <f>F335</f>
        <v>0.1441</v>
      </c>
      <c r="F335" s="25">
        <f>ROUND(0.1441,4)</f>
        <v>0.1441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ROUND(0.0733188897261994,4)</f>
        <v>0.0733</v>
      </c>
      <c r="D337" s="25">
        <f>F337</f>
        <v>0.0513</v>
      </c>
      <c r="E337" s="25">
        <f>F337</f>
        <v>0.0513</v>
      </c>
      <c r="F337" s="25">
        <f>ROUND(0.0513,4)</f>
        <v>0.0513</v>
      </c>
      <c r="G337" s="24"/>
      <c r="H337" s="36"/>
    </row>
    <row r="338" spans="1:8" ht="12.75" customHeight="1">
      <c r="A338" s="22">
        <v>42723</v>
      </c>
      <c r="B338" s="22"/>
      <c r="C338" s="25">
        <f>ROUND(0.0733188897261994,4)</f>
        <v>0.0733</v>
      </c>
      <c r="D338" s="25">
        <f>F338</f>
        <v>0.0509</v>
      </c>
      <c r="E338" s="25">
        <f>F338</f>
        <v>0.0509</v>
      </c>
      <c r="F338" s="25">
        <f>ROUND(0.0509,4)</f>
        <v>0.0509</v>
      </c>
      <c r="G338" s="24"/>
      <c r="H338" s="36"/>
    </row>
    <row r="339" spans="1:8" ht="12.75" customHeight="1">
      <c r="A339" s="22">
        <v>42807</v>
      </c>
      <c r="B339" s="22"/>
      <c r="C339" s="25">
        <f>ROUND(0.0733188897261994,4)</f>
        <v>0.0733</v>
      </c>
      <c r="D339" s="25">
        <f>F339</f>
        <v>0.0505</v>
      </c>
      <c r="E339" s="25">
        <f>F339</f>
        <v>0.0505</v>
      </c>
      <c r="F339" s="25">
        <f>ROUND(0.0505,4)</f>
        <v>0.0505</v>
      </c>
      <c r="G339" s="24"/>
      <c r="H339" s="36"/>
    </row>
    <row r="340" spans="1:8" ht="12.75" customHeight="1">
      <c r="A340" s="22">
        <v>42905</v>
      </c>
      <c r="B340" s="22"/>
      <c r="C340" s="25">
        <f>ROUND(0.0733188897261994,4)</f>
        <v>0.0733</v>
      </c>
      <c r="D340" s="25">
        <f>F340</f>
        <v>0.0499</v>
      </c>
      <c r="E340" s="25">
        <f>F340</f>
        <v>0.0499</v>
      </c>
      <c r="F340" s="25">
        <f>ROUND(0.0499,4)</f>
        <v>0.0499</v>
      </c>
      <c r="G340" s="24"/>
      <c r="H340" s="36"/>
    </row>
    <row r="341" spans="1:8" ht="12.75" customHeight="1">
      <c r="A341" s="22">
        <v>42996</v>
      </c>
      <c r="B341" s="22"/>
      <c r="C341" s="25">
        <f>ROUND(0.0733188897261994,4)</f>
        <v>0.0733</v>
      </c>
      <c r="D341" s="25">
        <f>F341</f>
        <v>0.0488</v>
      </c>
      <c r="E341" s="25">
        <f>F341</f>
        <v>0.0488</v>
      </c>
      <c r="F341" s="25">
        <f>ROUND(0.0488,4)</f>
        <v>0.0488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ROUND(10.6376577125,4)</f>
        <v>10.6377</v>
      </c>
      <c r="D343" s="25">
        <f>F343</f>
        <v>10.7491</v>
      </c>
      <c r="E343" s="25">
        <f>F343</f>
        <v>10.7491</v>
      </c>
      <c r="F343" s="25">
        <f>ROUND(10.7491,4)</f>
        <v>10.7491</v>
      </c>
      <c r="G343" s="24"/>
      <c r="H343" s="36"/>
    </row>
    <row r="344" spans="1:8" ht="12.75" customHeight="1">
      <c r="A344" s="22">
        <v>42723</v>
      </c>
      <c r="B344" s="22"/>
      <c r="C344" s="25">
        <f>ROUND(10.6376577125,4)</f>
        <v>10.6377</v>
      </c>
      <c r="D344" s="25">
        <f>F344</f>
        <v>10.8974</v>
      </c>
      <c r="E344" s="25">
        <f>F344</f>
        <v>10.8974</v>
      </c>
      <c r="F344" s="25">
        <f>ROUND(10.8974,4)</f>
        <v>10.8974</v>
      </c>
      <c r="G344" s="24"/>
      <c r="H344" s="36"/>
    </row>
    <row r="345" spans="1:8" ht="12.75" customHeight="1">
      <c r="A345" s="22">
        <v>42807</v>
      </c>
      <c r="B345" s="22"/>
      <c r="C345" s="25">
        <f>ROUND(10.6376577125,4)</f>
        <v>10.6377</v>
      </c>
      <c r="D345" s="25">
        <f>F345</f>
        <v>11.0377</v>
      </c>
      <c r="E345" s="25">
        <f>F345</f>
        <v>11.0377</v>
      </c>
      <c r="F345" s="25">
        <f>ROUND(11.0377,4)</f>
        <v>11.0377</v>
      </c>
      <c r="G345" s="24"/>
      <c r="H345" s="36"/>
    </row>
    <row r="346" spans="1:8" ht="12.75" customHeight="1">
      <c r="A346" s="22">
        <v>42905</v>
      </c>
      <c r="B346" s="22"/>
      <c r="C346" s="25">
        <f>ROUND(10.6376577125,4)</f>
        <v>10.6377</v>
      </c>
      <c r="D346" s="25">
        <f>F346</f>
        <v>11.2059</v>
      </c>
      <c r="E346" s="25">
        <f>F346</f>
        <v>11.2059</v>
      </c>
      <c r="F346" s="25">
        <f>ROUND(11.2059,4)</f>
        <v>11.2059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ROUND(10.8446033810143,4)</f>
        <v>10.8446</v>
      </c>
      <c r="D348" s="25">
        <f>F348</f>
        <v>10.9914</v>
      </c>
      <c r="E348" s="25">
        <f>F348</f>
        <v>10.9914</v>
      </c>
      <c r="F348" s="25">
        <f>ROUND(10.9914,4)</f>
        <v>10.9914</v>
      </c>
      <c r="G348" s="24"/>
      <c r="H348" s="36"/>
    </row>
    <row r="349" spans="1:8" ht="12.75" customHeight="1">
      <c r="A349" s="22">
        <v>42723</v>
      </c>
      <c r="B349" s="22"/>
      <c r="C349" s="25">
        <f>ROUND(10.8446033810143,4)</f>
        <v>10.8446</v>
      </c>
      <c r="D349" s="25">
        <f>F349</f>
        <v>11.1826</v>
      </c>
      <c r="E349" s="25">
        <f>F349</f>
        <v>11.1826</v>
      </c>
      <c r="F349" s="25">
        <f>ROUND(11.1826,4)</f>
        <v>11.1826</v>
      </c>
      <c r="G349" s="24"/>
      <c r="H349" s="36"/>
    </row>
    <row r="350" spans="1:8" ht="12.75" customHeight="1">
      <c r="A350" s="22">
        <v>42807</v>
      </c>
      <c r="B350" s="22"/>
      <c r="C350" s="25">
        <f>ROUND(10.8446033810143,4)</f>
        <v>10.8446</v>
      </c>
      <c r="D350" s="25">
        <f>F350</f>
        <v>11.361</v>
      </c>
      <c r="E350" s="25">
        <f>F350</f>
        <v>11.361</v>
      </c>
      <c r="F350" s="25">
        <f>ROUND(11.361,4)</f>
        <v>11.361</v>
      </c>
      <c r="G350" s="24"/>
      <c r="H350" s="36"/>
    </row>
    <row r="351" spans="1:8" ht="12.75" customHeight="1">
      <c r="A351" s="22">
        <v>42905</v>
      </c>
      <c r="B351" s="22"/>
      <c r="C351" s="25">
        <f>ROUND(10.8446033810143,4)</f>
        <v>10.8446</v>
      </c>
      <c r="D351" s="25">
        <f>F351</f>
        <v>11.5733</v>
      </c>
      <c r="E351" s="25">
        <f>F351</f>
        <v>11.5733</v>
      </c>
      <c r="F351" s="25">
        <f>ROUND(11.5733,4)</f>
        <v>11.5733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5">
        <f>ROUND(5.02517905102954,4)</f>
        <v>5.0252</v>
      </c>
      <c r="D353" s="25">
        <f>F353</f>
        <v>5.0117</v>
      </c>
      <c r="E353" s="25">
        <f>F353</f>
        <v>5.0117</v>
      </c>
      <c r="F353" s="25">
        <f>ROUND(5.0117,4)</f>
        <v>5.0117</v>
      </c>
      <c r="G353" s="24"/>
      <c r="H353" s="36"/>
    </row>
    <row r="354" spans="1:8" ht="12.75" customHeight="1">
      <c r="A354" s="22">
        <v>42723</v>
      </c>
      <c r="B354" s="22"/>
      <c r="C354" s="25">
        <f>ROUND(5.02517905102954,4)</f>
        <v>5.0252</v>
      </c>
      <c r="D354" s="25">
        <f>F354</f>
        <v>5.0093</v>
      </c>
      <c r="E354" s="25">
        <f>F354</f>
        <v>5.0093</v>
      </c>
      <c r="F354" s="25">
        <f>ROUND(5.0093,4)</f>
        <v>5.0093</v>
      </c>
      <c r="G354" s="24"/>
      <c r="H354" s="36"/>
    </row>
    <row r="355" spans="1:8" ht="12.75" customHeight="1">
      <c r="A355" s="22">
        <v>42807</v>
      </c>
      <c r="B355" s="22"/>
      <c r="C355" s="25">
        <f>ROUND(5.02517905102954,4)</f>
        <v>5.0252</v>
      </c>
      <c r="D355" s="25">
        <f>F355</f>
        <v>5.0048</v>
      </c>
      <c r="E355" s="25">
        <f>F355</f>
        <v>5.0048</v>
      </c>
      <c r="F355" s="25">
        <f>ROUND(5.0048,4)</f>
        <v>5.0048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ROUND(14.594125,4)</f>
        <v>14.5941</v>
      </c>
      <c r="D357" s="25">
        <f>F357</f>
        <v>14.798</v>
      </c>
      <c r="E357" s="25">
        <f>F357</f>
        <v>14.798</v>
      </c>
      <c r="F357" s="25">
        <f>ROUND(14.798,4)</f>
        <v>14.798</v>
      </c>
      <c r="G357" s="24"/>
      <c r="H357" s="36"/>
    </row>
    <row r="358" spans="1:8" ht="12.75" customHeight="1">
      <c r="A358" s="22">
        <v>42723</v>
      </c>
      <c r="B358" s="22"/>
      <c r="C358" s="25">
        <f>ROUND(14.594125,4)</f>
        <v>14.5941</v>
      </c>
      <c r="D358" s="25">
        <f>F358</f>
        <v>15.067</v>
      </c>
      <c r="E358" s="25">
        <f>F358</f>
        <v>15.067</v>
      </c>
      <c r="F358" s="25">
        <f>ROUND(15.067,4)</f>
        <v>15.067</v>
      </c>
      <c r="G358" s="24"/>
      <c r="H358" s="36"/>
    </row>
    <row r="359" spans="1:8" ht="12.75" customHeight="1">
      <c r="A359" s="22">
        <v>42807</v>
      </c>
      <c r="B359" s="22"/>
      <c r="C359" s="25">
        <f>ROUND(14.594125,4)</f>
        <v>14.5941</v>
      </c>
      <c r="D359" s="25">
        <f>F359</f>
        <v>15.3185</v>
      </c>
      <c r="E359" s="25">
        <f>F359</f>
        <v>15.3185</v>
      </c>
      <c r="F359" s="25">
        <f>ROUND(15.3185,4)</f>
        <v>15.3185</v>
      </c>
      <c r="G359" s="24"/>
      <c r="H359" s="36"/>
    </row>
    <row r="360" spans="1:8" ht="12.75" customHeight="1">
      <c r="A360" s="22">
        <v>42905</v>
      </c>
      <c r="B360" s="22"/>
      <c r="C360" s="25">
        <f>ROUND(14.594125,4)</f>
        <v>14.5941</v>
      </c>
      <c r="D360" s="25">
        <f>F360</f>
        <v>15.6176</v>
      </c>
      <c r="E360" s="25">
        <f>F360</f>
        <v>15.6176</v>
      </c>
      <c r="F360" s="25">
        <f>ROUND(15.6176,4)</f>
        <v>15.6176</v>
      </c>
      <c r="G360" s="24"/>
      <c r="H360" s="36"/>
    </row>
    <row r="361" spans="1:8" ht="12.75" customHeight="1">
      <c r="A361" s="22">
        <v>42996</v>
      </c>
      <c r="B361" s="22"/>
      <c r="C361" s="25">
        <f>ROUND(14.594125,4)</f>
        <v>14.5941</v>
      </c>
      <c r="D361" s="25">
        <f>F361</f>
        <v>15.7154</v>
      </c>
      <c r="E361" s="25">
        <f>F361</f>
        <v>15.7154</v>
      </c>
      <c r="F361" s="25">
        <f>ROUND(15.7154,4)</f>
        <v>15.7154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ROUND(14.594125,4)</f>
        <v>14.5941</v>
      </c>
      <c r="D363" s="25">
        <f>F363</f>
        <v>14.798</v>
      </c>
      <c r="E363" s="25">
        <f>F363</f>
        <v>14.798</v>
      </c>
      <c r="F363" s="25">
        <f>ROUND(14.798,4)</f>
        <v>14.798</v>
      </c>
      <c r="G363" s="24"/>
      <c r="H363" s="36"/>
    </row>
    <row r="364" spans="1:8" ht="12.75" customHeight="1">
      <c r="A364" s="22">
        <v>42723</v>
      </c>
      <c r="B364" s="22"/>
      <c r="C364" s="25">
        <f>ROUND(14.594125,4)</f>
        <v>14.5941</v>
      </c>
      <c r="D364" s="25">
        <f>F364</f>
        <v>15.067</v>
      </c>
      <c r="E364" s="25">
        <f>F364</f>
        <v>15.067</v>
      </c>
      <c r="F364" s="25">
        <f>ROUND(15.067,4)</f>
        <v>15.067</v>
      </c>
      <c r="G364" s="24"/>
      <c r="H364" s="36"/>
    </row>
    <row r="365" spans="1:8" ht="12.75" customHeight="1">
      <c r="A365" s="22">
        <v>42807</v>
      </c>
      <c r="B365" s="22"/>
      <c r="C365" s="25">
        <f>ROUND(14.594125,4)</f>
        <v>14.5941</v>
      </c>
      <c r="D365" s="25">
        <f>F365</f>
        <v>15.3185</v>
      </c>
      <c r="E365" s="25">
        <f>F365</f>
        <v>15.3185</v>
      </c>
      <c r="F365" s="25">
        <f>ROUND(15.3185,4)</f>
        <v>15.3185</v>
      </c>
      <c r="G365" s="24"/>
      <c r="H365" s="36"/>
    </row>
    <row r="366" spans="1:8" ht="12.75" customHeight="1">
      <c r="A366" s="22">
        <v>42905</v>
      </c>
      <c r="B366" s="22"/>
      <c r="C366" s="25">
        <f>ROUND(14.594125,4)</f>
        <v>14.5941</v>
      </c>
      <c r="D366" s="25">
        <f>F366</f>
        <v>15.6176</v>
      </c>
      <c r="E366" s="25">
        <f>F366</f>
        <v>15.6176</v>
      </c>
      <c r="F366" s="25">
        <f>ROUND(15.6176,4)</f>
        <v>15.6176</v>
      </c>
      <c r="G366" s="24"/>
      <c r="H366" s="36"/>
    </row>
    <row r="367" spans="1:8" ht="12.75" customHeight="1">
      <c r="A367" s="22">
        <v>42996</v>
      </c>
      <c r="B367" s="22"/>
      <c r="C367" s="25">
        <f>ROUND(14.594125,4)</f>
        <v>14.5941</v>
      </c>
      <c r="D367" s="25">
        <f>F367</f>
        <v>15.7154</v>
      </c>
      <c r="E367" s="25">
        <f>F367</f>
        <v>15.7154</v>
      </c>
      <c r="F367" s="25">
        <f>ROUND(15.7154,4)</f>
        <v>15.7154</v>
      </c>
      <c r="G367" s="24"/>
      <c r="H367" s="36"/>
    </row>
    <row r="368" spans="1:8" ht="12.75" customHeight="1">
      <c r="A368" s="22">
        <v>43087</v>
      </c>
      <c r="B368" s="22"/>
      <c r="C368" s="25">
        <f>ROUND(14.594125,4)</f>
        <v>14.5941</v>
      </c>
      <c r="D368" s="25">
        <f>F368</f>
        <v>15.7518</v>
      </c>
      <c r="E368" s="25">
        <f>F368</f>
        <v>15.7518</v>
      </c>
      <c r="F368" s="25">
        <f>ROUND(15.7518,4)</f>
        <v>15.7518</v>
      </c>
      <c r="G368" s="24"/>
      <c r="H368" s="36"/>
    </row>
    <row r="369" spans="1:8" ht="12.75" customHeight="1">
      <c r="A369" s="22">
        <v>43178</v>
      </c>
      <c r="B369" s="22"/>
      <c r="C369" s="25">
        <f>ROUND(14.594125,4)</f>
        <v>14.5941</v>
      </c>
      <c r="D369" s="25">
        <f>F369</f>
        <v>15.7881</v>
      </c>
      <c r="E369" s="25">
        <f>F369</f>
        <v>15.7881</v>
      </c>
      <c r="F369" s="25">
        <f>ROUND(15.7881,4)</f>
        <v>15.7881</v>
      </c>
      <c r="G369" s="24"/>
      <c r="H369" s="36"/>
    </row>
    <row r="370" spans="1:8" ht="12.75" customHeight="1">
      <c r="A370" s="22">
        <v>43269</v>
      </c>
      <c r="B370" s="22"/>
      <c r="C370" s="25">
        <f>ROUND(14.594125,4)</f>
        <v>14.5941</v>
      </c>
      <c r="D370" s="25">
        <f>F370</f>
        <v>15.8244</v>
      </c>
      <c r="E370" s="25">
        <f>F370</f>
        <v>15.8244</v>
      </c>
      <c r="F370" s="25">
        <f>ROUND(15.8244,4)</f>
        <v>15.8244</v>
      </c>
      <c r="G370" s="24"/>
      <c r="H370" s="36"/>
    </row>
    <row r="371" spans="1:8" ht="12.75" customHeight="1">
      <c r="A371" s="22">
        <v>43360</v>
      </c>
      <c r="B371" s="22"/>
      <c r="C371" s="25">
        <f>ROUND(14.594125,4)</f>
        <v>14.5941</v>
      </c>
      <c r="D371" s="25">
        <f>F371</f>
        <v>16.266</v>
      </c>
      <c r="E371" s="25">
        <f>F371</f>
        <v>16.266</v>
      </c>
      <c r="F371" s="25">
        <f>ROUND(16.266,4)</f>
        <v>16.266</v>
      </c>
      <c r="G371" s="24"/>
      <c r="H371" s="36"/>
    </row>
    <row r="372" spans="1:8" ht="12.75" customHeight="1">
      <c r="A372" s="22">
        <v>43448</v>
      </c>
      <c r="B372" s="22"/>
      <c r="C372" s="25">
        <f>ROUND(14.594125,4)</f>
        <v>14.5941</v>
      </c>
      <c r="D372" s="25">
        <f>F372</f>
        <v>16.8333</v>
      </c>
      <c r="E372" s="25">
        <f>F372</f>
        <v>16.8333</v>
      </c>
      <c r="F372" s="25">
        <f>ROUND(16.8333,4)</f>
        <v>16.8333</v>
      </c>
      <c r="G372" s="24"/>
      <c r="H372" s="36"/>
    </row>
    <row r="373" spans="1:8" ht="12.75" customHeight="1">
      <c r="A373" s="22">
        <v>43542</v>
      </c>
      <c r="B373" s="22"/>
      <c r="C373" s="25">
        <f>ROUND(14.594125,4)</f>
        <v>14.5941</v>
      </c>
      <c r="D373" s="25">
        <f>F373</f>
        <v>17.4393</v>
      </c>
      <c r="E373" s="25">
        <f>F373</f>
        <v>17.4393</v>
      </c>
      <c r="F373" s="25">
        <f>ROUND(17.4393,4)</f>
        <v>17.4393</v>
      </c>
      <c r="G373" s="24"/>
      <c r="H373" s="36"/>
    </row>
    <row r="374" spans="1:8" ht="12.75" customHeight="1">
      <c r="A374" s="22">
        <v>43630</v>
      </c>
      <c r="B374" s="22"/>
      <c r="C374" s="25">
        <f>ROUND(14.594125,4)</f>
        <v>14.5941</v>
      </c>
      <c r="D374" s="25">
        <f>F374</f>
        <v>18.0066</v>
      </c>
      <c r="E374" s="25">
        <f>F374</f>
        <v>18.0066</v>
      </c>
      <c r="F374" s="25">
        <f>ROUND(18.0066,4)</f>
        <v>18.0066</v>
      </c>
      <c r="G374" s="24"/>
      <c r="H374" s="36"/>
    </row>
    <row r="375" spans="1:8" ht="12.75" customHeight="1">
      <c r="A375" s="22">
        <v>43724</v>
      </c>
      <c r="B375" s="22"/>
      <c r="C375" s="25">
        <f>ROUND(14.594125,4)</f>
        <v>14.5941</v>
      </c>
      <c r="D375" s="25">
        <f>F375</f>
        <v>18.6126</v>
      </c>
      <c r="E375" s="25">
        <f>F375</f>
        <v>18.6126</v>
      </c>
      <c r="F375" s="25">
        <f>ROUND(18.6126,4)</f>
        <v>18.6126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5">
        <f>ROUND(1.45751772695496,4)</f>
        <v>1.4575</v>
      </c>
      <c r="D377" s="25">
        <f>F377</f>
        <v>1.4088</v>
      </c>
      <c r="E377" s="25">
        <f>F377</f>
        <v>1.4088</v>
      </c>
      <c r="F377" s="25">
        <f>ROUND(1.4088,4)</f>
        <v>1.4088</v>
      </c>
      <c r="G377" s="24"/>
      <c r="H377" s="36"/>
    </row>
    <row r="378" spans="1:8" ht="12.75" customHeight="1">
      <c r="A378" s="22">
        <v>42723</v>
      </c>
      <c r="B378" s="22"/>
      <c r="C378" s="25">
        <f>ROUND(1.45751772695496,4)</f>
        <v>1.4575</v>
      </c>
      <c r="D378" s="25">
        <f>F378</f>
        <v>1.3543</v>
      </c>
      <c r="E378" s="25">
        <f>F378</f>
        <v>1.3543</v>
      </c>
      <c r="F378" s="25">
        <f>ROUND(1.3543,4)</f>
        <v>1.3543</v>
      </c>
      <c r="G378" s="24"/>
      <c r="H378" s="36"/>
    </row>
    <row r="379" spans="1:8" ht="12.75" customHeight="1">
      <c r="A379" s="22">
        <v>42807</v>
      </c>
      <c r="B379" s="22"/>
      <c r="C379" s="25">
        <f>ROUND(1.45751772695496,4)</f>
        <v>1.4575</v>
      </c>
      <c r="D379" s="25">
        <f>F379</f>
        <v>1.3032</v>
      </c>
      <c r="E379" s="25">
        <f>F379</f>
        <v>1.3032</v>
      </c>
      <c r="F379" s="25">
        <f>ROUND(1.3032,4)</f>
        <v>1.3032</v>
      </c>
      <c r="G379" s="24"/>
      <c r="H379" s="36"/>
    </row>
    <row r="380" spans="1:8" ht="12.75" customHeight="1">
      <c r="A380" s="22">
        <v>42905</v>
      </c>
      <c r="B380" s="22"/>
      <c r="C380" s="25">
        <f>ROUND(1.45751772695496,4)</f>
        <v>1.4575</v>
      </c>
      <c r="D380" s="25">
        <f>F380</f>
        <v>1.2533</v>
      </c>
      <c r="E380" s="25">
        <f>F380</f>
        <v>1.2533</v>
      </c>
      <c r="F380" s="25">
        <f>ROUND(1.2533,4)</f>
        <v>1.2533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ROUND(568.703,3)</f>
        <v>568.703</v>
      </c>
      <c r="D382" s="27">
        <f>F382</f>
        <v>571.823</v>
      </c>
      <c r="E382" s="27">
        <f>F382</f>
        <v>571.823</v>
      </c>
      <c r="F382" s="27">
        <f>ROUND(571.823,3)</f>
        <v>571.823</v>
      </c>
      <c r="G382" s="24"/>
      <c r="H382" s="36"/>
    </row>
    <row r="383" spans="1:8" ht="12.75" customHeight="1">
      <c r="A383" s="22">
        <v>42677</v>
      </c>
      <c r="B383" s="22"/>
      <c r="C383" s="27">
        <f>ROUND(568.703,3)</f>
        <v>568.703</v>
      </c>
      <c r="D383" s="27">
        <f>F383</f>
        <v>582.771</v>
      </c>
      <c r="E383" s="27">
        <f>F383</f>
        <v>582.771</v>
      </c>
      <c r="F383" s="27">
        <f>ROUND(582.771,3)</f>
        <v>582.771</v>
      </c>
      <c r="G383" s="24"/>
      <c r="H383" s="36"/>
    </row>
    <row r="384" spans="1:8" ht="12.75" customHeight="1">
      <c r="A384" s="22">
        <v>42768</v>
      </c>
      <c r="B384" s="22"/>
      <c r="C384" s="27">
        <f>ROUND(568.703,3)</f>
        <v>568.703</v>
      </c>
      <c r="D384" s="27">
        <f>F384</f>
        <v>594.344</v>
      </c>
      <c r="E384" s="27">
        <f>F384</f>
        <v>594.344</v>
      </c>
      <c r="F384" s="27">
        <f>ROUND(594.344,3)</f>
        <v>594.344</v>
      </c>
      <c r="G384" s="24"/>
      <c r="H384" s="36"/>
    </row>
    <row r="385" spans="1:8" ht="12.75" customHeight="1">
      <c r="A385" s="22">
        <v>42859</v>
      </c>
      <c r="B385" s="22"/>
      <c r="C385" s="27">
        <f>ROUND(568.703,3)</f>
        <v>568.703</v>
      </c>
      <c r="D385" s="27">
        <f>F385</f>
        <v>606.747</v>
      </c>
      <c r="E385" s="27">
        <f>F385</f>
        <v>606.747</v>
      </c>
      <c r="F385" s="27">
        <f>ROUND(606.747,3)</f>
        <v>606.747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ROUND(490.97,3)</f>
        <v>490.97</v>
      </c>
      <c r="D387" s="27">
        <f>F387</f>
        <v>493.664</v>
      </c>
      <c r="E387" s="27">
        <f>F387</f>
        <v>493.664</v>
      </c>
      <c r="F387" s="27">
        <f>ROUND(493.664,3)</f>
        <v>493.664</v>
      </c>
      <c r="G387" s="24"/>
      <c r="H387" s="36"/>
    </row>
    <row r="388" spans="1:8" ht="12.75" customHeight="1">
      <c r="A388" s="22">
        <v>42677</v>
      </c>
      <c r="B388" s="22"/>
      <c r="C388" s="27">
        <f>ROUND(490.97,3)</f>
        <v>490.97</v>
      </c>
      <c r="D388" s="27">
        <f>F388</f>
        <v>503.115</v>
      </c>
      <c r="E388" s="27">
        <f>F388</f>
        <v>503.115</v>
      </c>
      <c r="F388" s="27">
        <f>ROUND(503.115,3)</f>
        <v>503.115</v>
      </c>
      <c r="G388" s="24"/>
      <c r="H388" s="36"/>
    </row>
    <row r="389" spans="1:8" ht="12.75" customHeight="1">
      <c r="A389" s="22">
        <v>42768</v>
      </c>
      <c r="B389" s="22"/>
      <c r="C389" s="27">
        <f>ROUND(490.97,3)</f>
        <v>490.97</v>
      </c>
      <c r="D389" s="27">
        <f>F389</f>
        <v>513.106</v>
      </c>
      <c r="E389" s="27">
        <f>F389</f>
        <v>513.106</v>
      </c>
      <c r="F389" s="27">
        <f>ROUND(513.106,3)</f>
        <v>513.106</v>
      </c>
      <c r="G389" s="24"/>
      <c r="H389" s="36"/>
    </row>
    <row r="390" spans="1:8" ht="12.75" customHeight="1">
      <c r="A390" s="22">
        <v>42859</v>
      </c>
      <c r="B390" s="22"/>
      <c r="C390" s="27">
        <f>ROUND(490.97,3)</f>
        <v>490.97</v>
      </c>
      <c r="D390" s="27">
        <f>F390</f>
        <v>523.814</v>
      </c>
      <c r="E390" s="27">
        <f>F390</f>
        <v>523.814</v>
      </c>
      <c r="F390" s="27">
        <f>ROUND(523.814,3)</f>
        <v>523.814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ROUND(571.147,3)</f>
        <v>571.147</v>
      </c>
      <c r="D392" s="27">
        <f>F392</f>
        <v>574.281</v>
      </c>
      <c r="E392" s="27">
        <f>F392</f>
        <v>574.281</v>
      </c>
      <c r="F392" s="27">
        <f>ROUND(574.281,3)</f>
        <v>574.281</v>
      </c>
      <c r="G392" s="24"/>
      <c r="H392" s="36"/>
    </row>
    <row r="393" spans="1:8" ht="12.75" customHeight="1">
      <c r="A393" s="22">
        <v>42677</v>
      </c>
      <c r="B393" s="22"/>
      <c r="C393" s="27">
        <f>ROUND(571.147,3)</f>
        <v>571.147</v>
      </c>
      <c r="D393" s="27">
        <f>F393</f>
        <v>585.275</v>
      </c>
      <c r="E393" s="27">
        <f>F393</f>
        <v>585.275</v>
      </c>
      <c r="F393" s="27">
        <f>ROUND(585.275,3)</f>
        <v>585.275</v>
      </c>
      <c r="G393" s="24"/>
      <c r="H393" s="36"/>
    </row>
    <row r="394" spans="1:8" ht="12.75" customHeight="1">
      <c r="A394" s="22">
        <v>42768</v>
      </c>
      <c r="B394" s="22"/>
      <c r="C394" s="27">
        <f>ROUND(571.147,3)</f>
        <v>571.147</v>
      </c>
      <c r="D394" s="27">
        <f>F394</f>
        <v>596.898</v>
      </c>
      <c r="E394" s="27">
        <f>F394</f>
        <v>596.898</v>
      </c>
      <c r="F394" s="27">
        <f>ROUND(596.898,3)</f>
        <v>596.898</v>
      </c>
      <c r="G394" s="24"/>
      <c r="H394" s="36"/>
    </row>
    <row r="395" spans="1:8" ht="12.75" customHeight="1">
      <c r="A395" s="22">
        <v>42859</v>
      </c>
      <c r="B395" s="22"/>
      <c r="C395" s="27">
        <f>ROUND(571.147,3)</f>
        <v>571.147</v>
      </c>
      <c r="D395" s="27">
        <f>F395</f>
        <v>609.354</v>
      </c>
      <c r="E395" s="27">
        <f>F395</f>
        <v>609.354</v>
      </c>
      <c r="F395" s="27">
        <f>ROUND(609.354,3)</f>
        <v>609.354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ROUND(519.429,3)</f>
        <v>519.429</v>
      </c>
      <c r="D397" s="27">
        <f>F397</f>
        <v>522.279</v>
      </c>
      <c r="E397" s="27">
        <f>F397</f>
        <v>522.279</v>
      </c>
      <c r="F397" s="27">
        <f>ROUND(522.279,3)</f>
        <v>522.279</v>
      </c>
      <c r="G397" s="24"/>
      <c r="H397" s="36"/>
    </row>
    <row r="398" spans="1:8" ht="12.75" customHeight="1">
      <c r="A398" s="22">
        <v>42677</v>
      </c>
      <c r="B398" s="22"/>
      <c r="C398" s="27">
        <f>ROUND(519.429,3)</f>
        <v>519.429</v>
      </c>
      <c r="D398" s="27">
        <f>F398</f>
        <v>532.278</v>
      </c>
      <c r="E398" s="27">
        <f>F398</f>
        <v>532.278</v>
      </c>
      <c r="F398" s="27">
        <f>ROUND(532.278,3)</f>
        <v>532.278</v>
      </c>
      <c r="G398" s="24"/>
      <c r="H398" s="36"/>
    </row>
    <row r="399" spans="1:8" ht="12.75" customHeight="1">
      <c r="A399" s="22">
        <v>42768</v>
      </c>
      <c r="B399" s="22"/>
      <c r="C399" s="27">
        <f>ROUND(519.429,3)</f>
        <v>519.429</v>
      </c>
      <c r="D399" s="27">
        <f>F399</f>
        <v>542.848</v>
      </c>
      <c r="E399" s="27">
        <f>F399</f>
        <v>542.848</v>
      </c>
      <c r="F399" s="27">
        <f>ROUND(542.848,3)</f>
        <v>542.848</v>
      </c>
      <c r="G399" s="24"/>
      <c r="H399" s="36"/>
    </row>
    <row r="400" spans="1:8" ht="12.75" customHeight="1">
      <c r="A400" s="22">
        <v>42859</v>
      </c>
      <c r="B400" s="22"/>
      <c r="C400" s="27">
        <f>ROUND(519.429,3)</f>
        <v>519.429</v>
      </c>
      <c r="D400" s="27">
        <f>F400</f>
        <v>554.177</v>
      </c>
      <c r="E400" s="27">
        <f>F400</f>
        <v>554.177</v>
      </c>
      <c r="F400" s="27">
        <f>ROUND(554.177,3)</f>
        <v>554.177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ROUND(246.860792295917,3)</f>
        <v>246.861</v>
      </c>
      <c r="D402" s="27">
        <f>F402</f>
        <v>248.22</v>
      </c>
      <c r="E402" s="27">
        <f>F402</f>
        <v>248.22</v>
      </c>
      <c r="F402" s="27">
        <f>ROUND(248.22,3)</f>
        <v>248.22</v>
      </c>
      <c r="G402" s="24"/>
      <c r="H402" s="36"/>
    </row>
    <row r="403" spans="1:8" ht="12.75" customHeight="1">
      <c r="A403" s="22">
        <v>42677</v>
      </c>
      <c r="B403" s="22"/>
      <c r="C403" s="27">
        <f>ROUND(246.860792295917,3)</f>
        <v>246.861</v>
      </c>
      <c r="D403" s="27">
        <f>F403</f>
        <v>252.987</v>
      </c>
      <c r="E403" s="27">
        <f>F403</f>
        <v>252.987</v>
      </c>
      <c r="F403" s="27">
        <f>ROUND(252.987,3)</f>
        <v>252.987</v>
      </c>
      <c r="G403" s="24"/>
      <c r="H403" s="36"/>
    </row>
    <row r="404" spans="1:8" ht="12.75" customHeight="1">
      <c r="A404" s="22">
        <v>42768</v>
      </c>
      <c r="B404" s="22"/>
      <c r="C404" s="27">
        <f>ROUND(246.860792295917,3)</f>
        <v>246.861</v>
      </c>
      <c r="D404" s="27">
        <f>F404</f>
        <v>258.026</v>
      </c>
      <c r="E404" s="27">
        <f>F404</f>
        <v>258.026</v>
      </c>
      <c r="F404" s="27">
        <f>ROUND(258.026,3)</f>
        <v>258.026</v>
      </c>
      <c r="G404" s="24"/>
      <c r="H404" s="36"/>
    </row>
    <row r="405" spans="1:8" ht="12.75" customHeight="1">
      <c r="A405" s="22">
        <v>42859</v>
      </c>
      <c r="B405" s="22"/>
      <c r="C405" s="27">
        <f>ROUND(246.860792295917,3)</f>
        <v>246.861</v>
      </c>
      <c r="D405" s="27">
        <f>F405</f>
        <v>263.425</v>
      </c>
      <c r="E405" s="27">
        <f>F405</f>
        <v>263.425</v>
      </c>
      <c r="F405" s="27">
        <f>ROUND(263.425,3)</f>
        <v>263.425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ROUND(668.778652037613,3)</f>
        <v>668.779</v>
      </c>
      <c r="D407" s="27">
        <f>F407</f>
        <v>672.489</v>
      </c>
      <c r="E407" s="27">
        <f>F407</f>
        <v>672.489</v>
      </c>
      <c r="F407" s="27">
        <f>ROUND(672.489,3)</f>
        <v>672.489</v>
      </c>
      <c r="G407" s="24"/>
      <c r="H407" s="36"/>
    </row>
    <row r="408" spans="1:8" ht="12.75" customHeight="1">
      <c r="A408" s="22">
        <v>42677</v>
      </c>
      <c r="B408" s="22"/>
      <c r="C408" s="27">
        <f>ROUND(668.778652037613,3)</f>
        <v>668.779</v>
      </c>
      <c r="D408" s="27">
        <f>F408</f>
        <v>685.32</v>
      </c>
      <c r="E408" s="27">
        <f>F408</f>
        <v>685.32</v>
      </c>
      <c r="F408" s="27">
        <f>ROUND(685.32,3)</f>
        <v>685.32</v>
      </c>
      <c r="G408" s="24"/>
      <c r="H408" s="36"/>
    </row>
    <row r="409" spans="1:8" ht="12.75" customHeight="1">
      <c r="A409" s="22">
        <v>42768</v>
      </c>
      <c r="B409" s="22"/>
      <c r="C409" s="27">
        <f>ROUND(668.778652037613,3)</f>
        <v>668.779</v>
      </c>
      <c r="D409" s="27">
        <f>F409</f>
        <v>698.845</v>
      </c>
      <c r="E409" s="27">
        <f>F409</f>
        <v>698.845</v>
      </c>
      <c r="F409" s="27">
        <f>ROUND(698.845,3)</f>
        <v>698.845</v>
      </c>
      <c r="G409" s="24"/>
      <c r="H409" s="36"/>
    </row>
    <row r="410" spans="1:8" ht="12.75" customHeight="1">
      <c r="A410" s="22">
        <v>42859</v>
      </c>
      <c r="B410" s="22"/>
      <c r="C410" s="27">
        <f>ROUND(668.778652037613,3)</f>
        <v>668.779</v>
      </c>
      <c r="D410" s="27">
        <f>F410</f>
        <v>712.758</v>
      </c>
      <c r="E410" s="27">
        <f>F410</f>
        <v>712.758</v>
      </c>
      <c r="F410" s="27">
        <f>ROUND(712.758,3)</f>
        <v>712.758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ROUND(25389.03,2)</f>
        <v>25389.03</v>
      </c>
      <c r="D412" s="24">
        <f>F412</f>
        <v>25729.37</v>
      </c>
      <c r="E412" s="24">
        <f>F412</f>
        <v>25729.37</v>
      </c>
      <c r="F412" s="24">
        <f>ROUND(25729.37,2)</f>
        <v>25729.37</v>
      </c>
      <c r="G412" s="24"/>
      <c r="H412" s="36"/>
    </row>
    <row r="413" spans="1:8" ht="12.75" customHeight="1">
      <c r="A413" s="22">
        <v>42723</v>
      </c>
      <c r="B413" s="22"/>
      <c r="C413" s="24">
        <f>ROUND(25389.03,2)</f>
        <v>25389.03</v>
      </c>
      <c r="D413" s="24">
        <f>F413</f>
        <v>26218.19</v>
      </c>
      <c r="E413" s="24">
        <f>F413</f>
        <v>26218.19</v>
      </c>
      <c r="F413" s="24">
        <f>ROUND(26218.19,2)</f>
        <v>26218.19</v>
      </c>
      <c r="G413" s="24"/>
      <c r="H413" s="36"/>
    </row>
    <row r="414" spans="1:8" ht="12.75" customHeight="1">
      <c r="A414" s="22">
        <v>42807</v>
      </c>
      <c r="B414" s="22"/>
      <c r="C414" s="24">
        <f>ROUND(25389.03,2)</f>
        <v>25389.03</v>
      </c>
      <c r="D414" s="24">
        <f>F414</f>
        <v>26676.74</v>
      </c>
      <c r="E414" s="24">
        <f>F414</f>
        <v>26676.74</v>
      </c>
      <c r="F414" s="24">
        <f>ROUND(26676.74,2)</f>
        <v>26676.74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ROUND(7.358,3)</f>
        <v>7.358</v>
      </c>
      <c r="D416" s="27">
        <f>ROUND(7.43,3)</f>
        <v>7.43</v>
      </c>
      <c r="E416" s="27">
        <f>ROUND(7.33,3)</f>
        <v>7.33</v>
      </c>
      <c r="F416" s="27">
        <f>ROUND(7.38,3)</f>
        <v>7.38</v>
      </c>
      <c r="G416" s="24"/>
      <c r="H416" s="36"/>
    </row>
    <row r="417" spans="1:8" ht="12.75" customHeight="1">
      <c r="A417" s="22">
        <v>42599</v>
      </c>
      <c r="B417" s="22"/>
      <c r="C417" s="27">
        <f>ROUND(7.358,3)</f>
        <v>7.358</v>
      </c>
      <c r="D417" s="27">
        <f>ROUND(7.46,3)</f>
        <v>7.46</v>
      </c>
      <c r="E417" s="27">
        <f>ROUND(7.36,3)</f>
        <v>7.36</v>
      </c>
      <c r="F417" s="27">
        <f>ROUND(7.41,3)</f>
        <v>7.41</v>
      </c>
      <c r="G417" s="24"/>
      <c r="H417" s="36"/>
    </row>
    <row r="418" spans="1:8" ht="12.75" customHeight="1">
      <c r="A418" s="22">
        <v>42634</v>
      </c>
      <c r="B418" s="22"/>
      <c r="C418" s="27">
        <f>ROUND(7.358,3)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42662</v>
      </c>
      <c r="B419" s="22"/>
      <c r="C419" s="27">
        <f>ROUND(7.358,3)</f>
        <v>7.358</v>
      </c>
      <c r="D419" s="27">
        <f>ROUND(7.54,3)</f>
        <v>7.54</v>
      </c>
      <c r="E419" s="27">
        <f>ROUND(7.44,3)</f>
        <v>7.44</v>
      </c>
      <c r="F419" s="27">
        <f>ROUND(7.49,3)</f>
        <v>7.49</v>
      </c>
      <c r="G419" s="24"/>
      <c r="H419" s="36"/>
    </row>
    <row r="420" spans="1:8" ht="12.75" customHeight="1">
      <c r="A420" s="22">
        <v>42690</v>
      </c>
      <c r="B420" s="22"/>
      <c r="C420" s="27">
        <f>ROUND(7.358,3)</f>
        <v>7.358</v>
      </c>
      <c r="D420" s="27">
        <f>ROUND(7.57,3)</f>
        <v>7.57</v>
      </c>
      <c r="E420" s="27">
        <f>ROUND(7.47,3)</f>
        <v>7.47</v>
      </c>
      <c r="F420" s="27">
        <f>ROUND(7.52,3)</f>
        <v>7.52</v>
      </c>
      <c r="G420" s="24"/>
      <c r="H420" s="36"/>
    </row>
    <row r="421" spans="1:8" ht="12.75" customHeight="1">
      <c r="A421" s="22">
        <v>42725</v>
      </c>
      <c r="B421" s="22"/>
      <c r="C421" s="27">
        <f>ROUND(7.358,3)</f>
        <v>7.358</v>
      </c>
      <c r="D421" s="27">
        <f>ROUND(7.61,3)</f>
        <v>7.61</v>
      </c>
      <c r="E421" s="27">
        <f>ROUND(7.51,3)</f>
        <v>7.51</v>
      </c>
      <c r="F421" s="27">
        <f>ROUND(7.56,3)</f>
        <v>7.56</v>
      </c>
      <c r="G421" s="24"/>
      <c r="H421" s="36"/>
    </row>
    <row r="422" spans="1:8" ht="12.75" customHeight="1">
      <c r="A422" s="22">
        <v>42781</v>
      </c>
      <c r="B422" s="22"/>
      <c r="C422" s="27">
        <f>ROUND(7.358,3)</f>
        <v>7.358</v>
      </c>
      <c r="D422" s="27">
        <f>ROUND(7.67,3)</f>
        <v>7.67</v>
      </c>
      <c r="E422" s="27">
        <f>ROUND(7.57,3)</f>
        <v>7.57</v>
      </c>
      <c r="F422" s="27">
        <f>ROUND(7.62,3)</f>
        <v>7.62</v>
      </c>
      <c r="G422" s="24"/>
      <c r="H422" s="36"/>
    </row>
    <row r="423" spans="1:8" ht="12.75" customHeight="1">
      <c r="A423" s="22">
        <v>42809</v>
      </c>
      <c r="B423" s="22"/>
      <c r="C423" s="27">
        <f>ROUND(7.358,3)</f>
        <v>7.358</v>
      </c>
      <c r="D423" s="27">
        <f>ROUND(7.71,3)</f>
        <v>7.71</v>
      </c>
      <c r="E423" s="27">
        <f>ROUND(7.61,3)</f>
        <v>7.61</v>
      </c>
      <c r="F423" s="27">
        <f>ROUND(7.66,3)</f>
        <v>7.66</v>
      </c>
      <c r="G423" s="24"/>
      <c r="H423" s="36"/>
    </row>
    <row r="424" spans="1:8" ht="12.75" customHeight="1">
      <c r="A424" s="22">
        <v>42907</v>
      </c>
      <c r="B424" s="22"/>
      <c r="C424" s="27">
        <f>ROUND(7.358,3)</f>
        <v>7.358</v>
      </c>
      <c r="D424" s="27">
        <f>ROUND(7.77,3)</f>
        <v>7.77</v>
      </c>
      <c r="E424" s="27">
        <f>ROUND(7.67,3)</f>
        <v>7.67</v>
      </c>
      <c r="F424" s="27">
        <f>ROUND(7.72,3)</f>
        <v>7.72</v>
      </c>
      <c r="G424" s="24"/>
      <c r="H424" s="36"/>
    </row>
    <row r="425" spans="1:8" ht="12.75" customHeight="1">
      <c r="A425" s="22">
        <v>42998</v>
      </c>
      <c r="B425" s="22"/>
      <c r="C425" s="27">
        <f>ROUND(7.358,3)</f>
        <v>7.358</v>
      </c>
      <c r="D425" s="27">
        <f>ROUND(7.81,3)</f>
        <v>7.81</v>
      </c>
      <c r="E425" s="27">
        <f>ROUND(7.71,3)</f>
        <v>7.71</v>
      </c>
      <c r="F425" s="27">
        <f>ROUND(7.76,3)</f>
        <v>7.76</v>
      </c>
      <c r="G425" s="24"/>
      <c r="H425" s="36"/>
    </row>
    <row r="426" spans="1:8" ht="12.75" customHeight="1">
      <c r="A426" s="22">
        <v>43089</v>
      </c>
      <c r="B426" s="22"/>
      <c r="C426" s="27">
        <f>ROUND(7.358,3)</f>
        <v>7.358</v>
      </c>
      <c r="D426" s="27">
        <f>ROUND(7.85,3)</f>
        <v>7.85</v>
      </c>
      <c r="E426" s="27">
        <f>ROUND(7.75,3)</f>
        <v>7.75</v>
      </c>
      <c r="F426" s="27">
        <f>ROUND(7.8,3)</f>
        <v>7.8</v>
      </c>
      <c r="G426" s="24"/>
      <c r="H426" s="36"/>
    </row>
    <row r="427" spans="1:8" ht="12.75" customHeight="1">
      <c r="A427" s="22">
        <v>43179</v>
      </c>
      <c r="B427" s="22"/>
      <c r="C427" s="27">
        <f>ROUND(7.358,3)</f>
        <v>7.358</v>
      </c>
      <c r="D427" s="27">
        <f>ROUND(7.9,3)</f>
        <v>7.9</v>
      </c>
      <c r="E427" s="27">
        <f>ROUND(7.8,3)</f>
        <v>7.8</v>
      </c>
      <c r="F427" s="27">
        <f>ROUND(7.85,3)</f>
        <v>7.85</v>
      </c>
      <c r="G427" s="24"/>
      <c r="H427" s="36"/>
    </row>
    <row r="428" spans="1:8" ht="12.75" customHeight="1">
      <c r="A428" s="22">
        <v>43269</v>
      </c>
      <c r="B428" s="22"/>
      <c r="C428" s="27">
        <f>ROUND(7.358,3)</f>
        <v>7.358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ROUND(517.278,3)</f>
        <v>517.278</v>
      </c>
      <c r="D430" s="27">
        <f>F430</f>
        <v>520.116</v>
      </c>
      <c r="E430" s="27">
        <f>F430</f>
        <v>520.116</v>
      </c>
      <c r="F430" s="27">
        <f>ROUND(520.116,3)</f>
        <v>520.116</v>
      </c>
      <c r="G430" s="24"/>
      <c r="H430" s="36"/>
    </row>
    <row r="431" spans="1:8" ht="12.75" customHeight="1">
      <c r="A431" s="22">
        <v>42677</v>
      </c>
      <c r="B431" s="22"/>
      <c r="C431" s="27">
        <f>ROUND(517.278,3)</f>
        <v>517.278</v>
      </c>
      <c r="D431" s="27">
        <f>F431</f>
        <v>530.074</v>
      </c>
      <c r="E431" s="27">
        <f>F431</f>
        <v>530.074</v>
      </c>
      <c r="F431" s="27">
        <f>ROUND(530.074,3)</f>
        <v>530.074</v>
      </c>
      <c r="G431" s="24"/>
      <c r="H431" s="36"/>
    </row>
    <row r="432" spans="1:8" ht="12.75" customHeight="1">
      <c r="A432" s="22">
        <v>42768</v>
      </c>
      <c r="B432" s="22"/>
      <c r="C432" s="27">
        <f>ROUND(517.278,3)</f>
        <v>517.278</v>
      </c>
      <c r="D432" s="27">
        <f>F432</f>
        <v>540.6</v>
      </c>
      <c r="E432" s="27">
        <f>F432</f>
        <v>540.6</v>
      </c>
      <c r="F432" s="27">
        <f>ROUND(540.6,3)</f>
        <v>540.6</v>
      </c>
      <c r="G432" s="24"/>
      <c r="H432" s="36"/>
    </row>
    <row r="433" spans="1:8" ht="12.75" customHeight="1">
      <c r="A433" s="22">
        <v>42859</v>
      </c>
      <c r="B433" s="22"/>
      <c r="C433" s="27">
        <f>ROUND(517.278,3)</f>
        <v>517.278</v>
      </c>
      <c r="D433" s="27">
        <f>F433</f>
        <v>551.882</v>
      </c>
      <c r="E433" s="27">
        <f>F433</f>
        <v>551.882</v>
      </c>
      <c r="F433" s="27">
        <f>ROUND(551.882,3)</f>
        <v>551.882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6">
        <f>ROUND(99.7929116575776,5)</f>
        <v>99.79291</v>
      </c>
      <c r="D435" s="26">
        <f>F435</f>
        <v>100.07748</v>
      </c>
      <c r="E435" s="26">
        <f>F435</f>
        <v>100.07748</v>
      </c>
      <c r="F435" s="26">
        <f>ROUND(100.077476905405,5)</f>
        <v>100.07748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6">
        <f>ROUND(99.7929116575776,5)</f>
        <v>99.79291</v>
      </c>
      <c r="D437" s="26">
        <f>F437</f>
        <v>100.0454</v>
      </c>
      <c r="E437" s="26">
        <f>F437</f>
        <v>100.0454</v>
      </c>
      <c r="F437" s="26">
        <f>ROUND(100.045398332697,5)</f>
        <v>100.0454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ROUND(99.7929116575776,5)</f>
        <v>99.79291</v>
      </c>
      <c r="D439" s="26">
        <f>F439</f>
        <v>99.703</v>
      </c>
      <c r="E439" s="26">
        <f>F439</f>
        <v>99.703</v>
      </c>
      <c r="F439" s="26">
        <f>ROUND(99.7029987744907,5)</f>
        <v>99.703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ROUND(99.7929116575776,5)</f>
        <v>99.79291</v>
      </c>
      <c r="D441" s="26">
        <f>F441</f>
        <v>99.79291</v>
      </c>
      <c r="E441" s="26">
        <f>F441</f>
        <v>99.79291</v>
      </c>
      <c r="F441" s="26">
        <f>ROUND(99.7929116575776,5)</f>
        <v>99.79291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ROUND(99.3180364853368,5)</f>
        <v>99.31804</v>
      </c>
      <c r="D443" s="26">
        <f>F443</f>
        <v>100.12202</v>
      </c>
      <c r="E443" s="26">
        <f>F443</f>
        <v>100.12202</v>
      </c>
      <c r="F443" s="26">
        <f>ROUND(100.122017670526,5)</f>
        <v>100.12202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ROUND(99.3180364853368,5)</f>
        <v>99.31804</v>
      </c>
      <c r="D445" s="26">
        <f>F445</f>
        <v>99.45496</v>
      </c>
      <c r="E445" s="26">
        <f>F445</f>
        <v>99.45496</v>
      </c>
      <c r="F445" s="26">
        <f>ROUND(99.4549593324946,5)</f>
        <v>99.45496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ROUND(99.3180364853368,5)</f>
        <v>99.31804</v>
      </c>
      <c r="D447" s="26">
        <f>F447</f>
        <v>99.19271</v>
      </c>
      <c r="E447" s="26">
        <f>F447</f>
        <v>99.19271</v>
      </c>
      <c r="F447" s="26">
        <f>ROUND(99.192709143506,5)</f>
        <v>99.19271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ROUND(99.3180364853368,5)</f>
        <v>99.31804</v>
      </c>
      <c r="D449" s="26">
        <f>F449</f>
        <v>99.31804</v>
      </c>
      <c r="E449" s="26">
        <f>F449</f>
        <v>99.31804</v>
      </c>
      <c r="F449" s="26">
        <f>ROUND(99.3180364853368,5)</f>
        <v>99.31804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ROUND(97.4032862564952,5)</f>
        <v>97.40329</v>
      </c>
      <c r="D451" s="26">
        <f>F451</f>
        <v>98.42097</v>
      </c>
      <c r="E451" s="26">
        <f>F451</f>
        <v>98.42097</v>
      </c>
      <c r="F451" s="26">
        <f>ROUND(98.4209667346202,5)</f>
        <v>98.42097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ROUND(97.4032862564952,5)</f>
        <v>97.40329</v>
      </c>
      <c r="D453" s="26">
        <f>F453</f>
        <v>97.78282</v>
      </c>
      <c r="E453" s="26">
        <f>F453</f>
        <v>97.78282</v>
      </c>
      <c r="F453" s="26">
        <f>ROUND(97.7828189565604,5)</f>
        <v>97.78282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ROUND(97.4032862564952,5)</f>
        <v>97.40329</v>
      </c>
      <c r="D455" s="26">
        <f>F455</f>
        <v>97.10815</v>
      </c>
      <c r="E455" s="26">
        <f>F455</f>
        <v>97.10815</v>
      </c>
      <c r="F455" s="26">
        <f>ROUND(97.1081536835903,5)</f>
        <v>97.10815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ROUND(97.4032862564952,5)</f>
        <v>97.40329</v>
      </c>
      <c r="D457" s="26">
        <f>F457</f>
        <v>97.40329</v>
      </c>
      <c r="E457" s="26">
        <f>F457</f>
        <v>97.40329</v>
      </c>
      <c r="F457" s="26">
        <f>ROUND(97.4032862564952,5)</f>
        <v>97.40329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ROUND(96.7519852492711,5)</f>
        <v>96.75199</v>
      </c>
      <c r="D459" s="26">
        <f>F459</f>
        <v>98.78492</v>
      </c>
      <c r="E459" s="26">
        <f>F459</f>
        <v>98.78492</v>
      </c>
      <c r="F459" s="26">
        <f>ROUND(98.7849224698122,5)</f>
        <v>98.78492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ROUND(96.7519852492711,5)</f>
        <v>96.75199</v>
      </c>
      <c r="D461" s="26">
        <f>F461</f>
        <v>95.90144</v>
      </c>
      <c r="E461" s="26">
        <f>F461</f>
        <v>95.90144</v>
      </c>
      <c r="F461" s="26">
        <f>ROUND(95.9014385978707,5)</f>
        <v>95.90144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ROUND(96.7519852492711,5)</f>
        <v>96.75199</v>
      </c>
      <c r="D463" s="26">
        <f>F463</f>
        <v>94.68618</v>
      </c>
      <c r="E463" s="26">
        <f>F463</f>
        <v>94.68618</v>
      </c>
      <c r="F463" s="26">
        <f>ROUND(94.6861828795541,5)</f>
        <v>94.68618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ROUND(96.7519852492711,5)</f>
        <v>96.75199</v>
      </c>
      <c r="D465" s="33">
        <f>F465</f>
        <v>96.75199</v>
      </c>
      <c r="E465" s="33">
        <f>F465</f>
        <v>96.75199</v>
      </c>
      <c r="F465" s="33">
        <f>ROUND(96.7519852492711,5)</f>
        <v>96.75199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2016-07-08T15:46:04Z</dcterms:modified>
  <cp:category/>
  <cp:version/>
  <cp:contentType/>
  <cp:contentStatus/>
</cp:coreProperties>
</file>