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<sst xmlns="http://schemas.openxmlformats.org/spreadsheetml/2006/main" count="108" uniqueCount="108">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</sst>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40">
      <selection activeCell="M55" sqref="M5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42577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ROUND(1.765,5)</f>
        <v>1.765</v>
      </c>
      <c r="D6" s="24">
        <f>F6</f>
        <v>1.765</v>
      </c>
      <c r="E6" s="24">
        <f>F6</f>
        <v>1.765</v>
      </c>
      <c r="F6" s="24">
        <f>ROUND(1.765,5)</f>
        <v>1.765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ROUND(10.26,5)</f>
        <v>10.26</v>
      </c>
      <c r="D14" s="24">
        <f>F14</f>
        <v>10.26</v>
      </c>
      <c r="E14" s="24">
        <f>F14</f>
        <v>10.26</v>
      </c>
      <c r="F14" s="24">
        <f>ROUND(10.26,5)</f>
        <v>10.26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ROUND(8.43,5)</f>
        <v>8.43</v>
      </c>
      <c r="D16" s="24">
        <f>F16</f>
        <v>8.43</v>
      </c>
      <c r="E16" s="24">
        <f>F16</f>
        <v>8.43</v>
      </c>
      <c r="F16" s="24">
        <f>ROUND(8.43,5)</f>
        <v>8.43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ROUND(8.735,3)</f>
        <v>8.735</v>
      </c>
      <c r="D18" s="29">
        <f>F18</f>
        <v>8.735</v>
      </c>
      <c r="E18" s="29">
        <f>F18</f>
        <v>8.735</v>
      </c>
      <c r="F18" s="29">
        <f>ROUND(8.735,3)</f>
        <v>8.735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ROUND(1.76,3)</f>
        <v>1.76</v>
      </c>
      <c r="D20" s="29">
        <f>F20</f>
        <v>1.76</v>
      </c>
      <c r="E20" s="29">
        <f>F20</f>
        <v>1.76</v>
      </c>
      <c r="F20" s="29">
        <f>ROUND(1.76,3)</f>
        <v>1.76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ROUND(1.85,3)</f>
        <v>1.85</v>
      </c>
      <c r="D22" s="29">
        <f>F22</f>
        <v>1.85</v>
      </c>
      <c r="E22" s="29">
        <f>F22</f>
        <v>1.85</v>
      </c>
      <c r="F22" s="29">
        <f>ROUND(1.85,3)</f>
        <v>1.85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ROUND(7.595,3)</f>
        <v>7.595</v>
      </c>
      <c r="D24" s="29">
        <f>F24</f>
        <v>7.595</v>
      </c>
      <c r="E24" s="29">
        <f>F24</f>
        <v>7.595</v>
      </c>
      <c r="F24" s="29">
        <f>ROUND(7.595,3)</f>
        <v>7.595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ROUND(7.825,3)</f>
        <v>7.825</v>
      </c>
      <c r="D26" s="29">
        <f>F26</f>
        <v>7.825</v>
      </c>
      <c r="E26" s="29">
        <f>F26</f>
        <v>7.825</v>
      </c>
      <c r="F26" s="29">
        <f>ROUND(7.825,3)</f>
        <v>7.825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ROUND(8.055,3)</f>
        <v>8.055</v>
      </c>
      <c r="D28" s="29">
        <f>F28</f>
        <v>8.055</v>
      </c>
      <c r="E28" s="29">
        <f>F28</f>
        <v>8.055</v>
      </c>
      <c r="F28" s="29">
        <f>ROUND(8.055,3)</f>
        <v>8.055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ROUND(8.215,3)</f>
        <v>8.215</v>
      </c>
      <c r="D30" s="29">
        <f>F30</f>
        <v>8.215</v>
      </c>
      <c r="E30" s="29">
        <f>F30</f>
        <v>8.215</v>
      </c>
      <c r="F30" s="29">
        <f>ROUND(8.215,3)</f>
        <v>8.215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ROUND(9.29,3)</f>
        <v>9.29</v>
      </c>
      <c r="D32" s="29">
        <f>F32</f>
        <v>9.29</v>
      </c>
      <c r="E32" s="29">
        <f>F32</f>
        <v>9.29</v>
      </c>
      <c r="F32" s="29">
        <f>ROUND(9.29,3)</f>
        <v>9.29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ROUND(1.55,5)</f>
        <v>1.55</v>
      </c>
      <c r="D36" s="24">
        <f>F36</f>
        <v>1.55</v>
      </c>
      <c r="E36" s="24">
        <f>F36</f>
        <v>1.55</v>
      </c>
      <c r="F36" s="24">
        <f>ROUND(1.55,5)</f>
        <v>1.55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ROUND(9.165,3)</f>
        <v>9.165</v>
      </c>
      <c r="D40" s="29">
        <f>F40</f>
        <v>9.165</v>
      </c>
      <c r="E40" s="29">
        <f>F40</f>
        <v>9.165</v>
      </c>
      <c r="F40" s="29">
        <f>ROUND(9.165,3)</f>
        <v>9.165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ROUND(1.765,5)</f>
        <v>1.765</v>
      </c>
      <c r="D42" s="24">
        <f>F42</f>
        <v>127.71116</v>
      </c>
      <c r="E42" s="24">
        <f>F42</f>
        <v>127.71116</v>
      </c>
      <c r="F42" s="24">
        <f>ROUND(127.71116,5)</f>
        <v>127.71116</v>
      </c>
      <c r="G42" s="25"/>
      <c r="H42" s="26"/>
    </row>
    <row r="43" spans="1:8" ht="12.75" customHeight="1">
      <c r="A43" s="23">
        <v>42677</v>
      </c>
      <c r="B43" s="23"/>
      <c r="C43" s="24">
        <f>ROUND(1.765,5)</f>
        <v>1.765</v>
      </c>
      <c r="D43" s="24">
        <f>F43</f>
        <v>130.12672</v>
      </c>
      <c r="E43" s="24">
        <f>F43</f>
        <v>130.12672</v>
      </c>
      <c r="F43" s="24">
        <f>ROUND(130.12672,5)</f>
        <v>130.12672</v>
      </c>
      <c r="G43" s="25"/>
      <c r="H43" s="26"/>
    </row>
    <row r="44" spans="1:8" ht="12.75" customHeight="1">
      <c r="A44" s="23">
        <v>42768</v>
      </c>
      <c r="B44" s="23"/>
      <c r="C44" s="24">
        <f>ROUND(1.765,5)</f>
        <v>1.765</v>
      </c>
      <c r="D44" s="24">
        <f>F44</f>
        <v>131.41083</v>
      </c>
      <c r="E44" s="24">
        <f>F44</f>
        <v>131.41083</v>
      </c>
      <c r="F44" s="24">
        <f>ROUND(131.41083,5)</f>
        <v>131.41083</v>
      </c>
      <c r="G44" s="25"/>
      <c r="H44" s="26"/>
    </row>
    <row r="45" spans="1:8" ht="12.75" customHeight="1">
      <c r="A45" s="23">
        <v>42859</v>
      </c>
      <c r="B45" s="23"/>
      <c r="C45" s="24">
        <f>ROUND(1.765,5)</f>
        <v>1.765</v>
      </c>
      <c r="D45" s="24">
        <f>F45</f>
        <v>134.13728</v>
      </c>
      <c r="E45" s="24">
        <f>F45</f>
        <v>134.13728</v>
      </c>
      <c r="F45" s="24">
        <f>ROUND(134.13728,5)</f>
        <v>134.13728</v>
      </c>
      <c r="G45" s="25"/>
      <c r="H45" s="26"/>
    </row>
    <row r="46" spans="1:8" ht="12.75" customHeight="1">
      <c r="A46" s="23">
        <v>42950</v>
      </c>
      <c r="B46" s="23"/>
      <c r="C46" s="24">
        <f>ROUND(1.765,5)</f>
        <v>1.765</v>
      </c>
      <c r="D46" s="24">
        <f>F46</f>
        <v>136.96837</v>
      </c>
      <c r="E46" s="24">
        <f>F46</f>
        <v>136.96837</v>
      </c>
      <c r="F46" s="24">
        <f>ROUND(136.96837,5)</f>
        <v>136.96837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ROUND(9.12,5)</f>
        <v>9.12</v>
      </c>
      <c r="D48" s="24">
        <f>F48</f>
        <v>9.1264</v>
      </c>
      <c r="E48" s="24">
        <f>F48</f>
        <v>9.1264</v>
      </c>
      <c r="F48" s="24">
        <f>ROUND(9.1264,5)</f>
        <v>9.1264</v>
      </c>
      <c r="G48" s="25"/>
      <c r="H48" s="26"/>
    </row>
    <row r="49" spans="1:8" ht="12.75" customHeight="1">
      <c r="A49" s="23">
        <v>42677</v>
      </c>
      <c r="B49" s="23"/>
      <c r="C49" s="24">
        <f>ROUND(9.12,5)</f>
        <v>9.12</v>
      </c>
      <c r="D49" s="24">
        <f>F49</f>
        <v>9.16771</v>
      </c>
      <c r="E49" s="24">
        <f>F49</f>
        <v>9.16771</v>
      </c>
      <c r="F49" s="24">
        <f>ROUND(9.16771,5)</f>
        <v>9.16771</v>
      </c>
      <c r="G49" s="25"/>
      <c r="H49" s="26"/>
    </row>
    <row r="50" spans="1:8" ht="12.75" customHeight="1">
      <c r="A50" s="23">
        <v>42768</v>
      </c>
      <c r="B50" s="23"/>
      <c r="C50" s="24">
        <f>ROUND(9.12,5)</f>
        <v>9.12</v>
      </c>
      <c r="D50" s="24">
        <f>F50</f>
        <v>9.20411</v>
      </c>
      <c r="E50" s="24">
        <f>F50</f>
        <v>9.20411</v>
      </c>
      <c r="F50" s="24">
        <f>ROUND(9.20411,5)</f>
        <v>9.20411</v>
      </c>
      <c r="G50" s="25"/>
      <c r="H50" s="26"/>
    </row>
    <row r="51" spans="1:8" ht="12.75" customHeight="1">
      <c r="A51" s="23">
        <v>42859</v>
      </c>
      <c r="B51" s="23"/>
      <c r="C51" s="24">
        <f>ROUND(9.12,5)</f>
        <v>9.12</v>
      </c>
      <c r="D51" s="24">
        <f>F51</f>
        <v>9.23263</v>
      </c>
      <c r="E51" s="24">
        <f>F51</f>
        <v>9.23263</v>
      </c>
      <c r="F51" s="24">
        <f>ROUND(9.23263,5)</f>
        <v>9.23263</v>
      </c>
      <c r="G51" s="25"/>
      <c r="H51" s="26"/>
    </row>
    <row r="52" spans="1:8" ht="12.75" customHeight="1">
      <c r="A52" s="23">
        <v>42950</v>
      </c>
      <c r="B52" s="23"/>
      <c r="C52" s="24">
        <f>ROUND(9.12,5)</f>
        <v>9.12</v>
      </c>
      <c r="D52" s="24">
        <f>F52</f>
        <v>9.25274</v>
      </c>
      <c r="E52" s="24">
        <f>F52</f>
        <v>9.25274</v>
      </c>
      <c r="F52" s="24">
        <f>ROUND(9.25274,5)</f>
        <v>9.25274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ROUND(9.245,5)</f>
        <v>9.245</v>
      </c>
      <c r="D54" s="24">
        <f>F54</f>
        <v>9.25181</v>
      </c>
      <c r="E54" s="24">
        <f>F54</f>
        <v>9.25181</v>
      </c>
      <c r="F54" s="24">
        <f>ROUND(9.25181,5)</f>
        <v>9.25181</v>
      </c>
      <c r="G54" s="25"/>
      <c r="H54" s="26"/>
    </row>
    <row r="55" spans="1:8" ht="12.75" customHeight="1">
      <c r="A55" s="23">
        <v>42677</v>
      </c>
      <c r="B55" s="23"/>
      <c r="C55" s="24">
        <f>ROUND(9.245,5)</f>
        <v>9.245</v>
      </c>
      <c r="D55" s="24">
        <f>F55</f>
        <v>9.29683</v>
      </c>
      <c r="E55" s="24">
        <f>F55</f>
        <v>9.29683</v>
      </c>
      <c r="F55" s="24">
        <f>ROUND(9.29683,5)</f>
        <v>9.29683</v>
      </c>
      <c r="G55" s="25"/>
      <c r="H55" s="26"/>
    </row>
    <row r="56" spans="1:8" ht="12.75" customHeight="1">
      <c r="A56" s="23">
        <v>42768</v>
      </c>
      <c r="B56" s="23"/>
      <c r="C56" s="24">
        <f>ROUND(9.245,5)</f>
        <v>9.245</v>
      </c>
      <c r="D56" s="24">
        <f>F56</f>
        <v>9.3371</v>
      </c>
      <c r="E56" s="24">
        <f>F56</f>
        <v>9.3371</v>
      </c>
      <c r="F56" s="24">
        <f>ROUND(9.3371,5)</f>
        <v>9.3371</v>
      </c>
      <c r="G56" s="25"/>
      <c r="H56" s="26"/>
    </row>
    <row r="57" spans="1:8" ht="12.75" customHeight="1">
      <c r="A57" s="23">
        <v>42859</v>
      </c>
      <c r="B57" s="23"/>
      <c r="C57" s="24">
        <f>ROUND(9.245,5)</f>
        <v>9.245</v>
      </c>
      <c r="D57" s="24">
        <f>F57</f>
        <v>9.36594</v>
      </c>
      <c r="E57" s="24">
        <f>F57</f>
        <v>9.36594</v>
      </c>
      <c r="F57" s="24">
        <f>ROUND(9.36594,5)</f>
        <v>9.36594</v>
      </c>
      <c r="G57" s="25"/>
      <c r="H57" s="26"/>
    </row>
    <row r="58" spans="1:8" ht="12.75" customHeight="1">
      <c r="A58" s="23">
        <v>42950</v>
      </c>
      <c r="B58" s="23"/>
      <c r="C58" s="24">
        <f>ROUND(9.245,5)</f>
        <v>9.245</v>
      </c>
      <c r="D58" s="24">
        <f>F58</f>
        <v>9.38563</v>
      </c>
      <c r="E58" s="24">
        <f>F58</f>
        <v>9.38563</v>
      </c>
      <c r="F58" s="24">
        <f>ROUND(9.38563,5)</f>
        <v>9.38563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ROUND(107.31986,5)</f>
        <v>107.31986</v>
      </c>
      <c r="D60" s="24">
        <f>F60</f>
        <v>107.57978</v>
      </c>
      <c r="E60" s="24">
        <f>F60</f>
        <v>107.57978</v>
      </c>
      <c r="F60" s="24">
        <f>ROUND(107.57978,5)</f>
        <v>107.57978</v>
      </c>
      <c r="G60" s="25"/>
      <c r="H60" s="26"/>
    </row>
    <row r="61" spans="1:8" ht="12.75" customHeight="1">
      <c r="A61" s="23">
        <v>42677</v>
      </c>
      <c r="B61" s="23"/>
      <c r="C61" s="24">
        <f>ROUND(107.31986,5)</f>
        <v>107.31986</v>
      </c>
      <c r="D61" s="24">
        <f>F61</f>
        <v>108.59781</v>
      </c>
      <c r="E61" s="24">
        <f>F61</f>
        <v>108.59781</v>
      </c>
      <c r="F61" s="24">
        <f>ROUND(108.59781,5)</f>
        <v>108.59781</v>
      </c>
      <c r="G61" s="25"/>
      <c r="H61" s="26"/>
    </row>
    <row r="62" spans="1:8" ht="12.75" customHeight="1">
      <c r="A62" s="23">
        <v>42768</v>
      </c>
      <c r="B62" s="23"/>
      <c r="C62" s="24">
        <f>ROUND(107.31986,5)</f>
        <v>107.31986</v>
      </c>
      <c r="D62" s="24">
        <f>F62</f>
        <v>110.74283</v>
      </c>
      <c r="E62" s="24">
        <f>F62</f>
        <v>110.74283</v>
      </c>
      <c r="F62" s="24">
        <f>ROUND(110.74283,5)</f>
        <v>110.74283</v>
      </c>
      <c r="G62" s="25"/>
      <c r="H62" s="26"/>
    </row>
    <row r="63" spans="1:8" ht="12.75" customHeight="1">
      <c r="A63" s="23">
        <v>42859</v>
      </c>
      <c r="B63" s="23"/>
      <c r="C63" s="24">
        <f>ROUND(107.31986,5)</f>
        <v>107.31986</v>
      </c>
      <c r="D63" s="24">
        <f>F63</f>
        <v>111.99694</v>
      </c>
      <c r="E63" s="24">
        <f>F63</f>
        <v>111.99694</v>
      </c>
      <c r="F63" s="24">
        <f>ROUND(111.99694,5)</f>
        <v>111.99694</v>
      </c>
      <c r="G63" s="25"/>
      <c r="H63" s="26"/>
    </row>
    <row r="64" spans="1:8" ht="12.75" customHeight="1">
      <c r="A64" s="23">
        <v>42950</v>
      </c>
      <c r="B64" s="23"/>
      <c r="C64" s="24">
        <f>ROUND(107.31986,5)</f>
        <v>107.31986</v>
      </c>
      <c r="D64" s="24">
        <f>F64</f>
        <v>114.3608</v>
      </c>
      <c r="E64" s="24">
        <f>F64</f>
        <v>114.3608</v>
      </c>
      <c r="F64" s="24">
        <f>ROUND(114.3608,5)</f>
        <v>114.3608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ROUND(9.395,5)</f>
        <v>9.395</v>
      </c>
      <c r="D66" s="24">
        <f>F66</f>
        <v>9.40142</v>
      </c>
      <c r="E66" s="24">
        <f>F66</f>
        <v>9.40142</v>
      </c>
      <c r="F66" s="24">
        <f>ROUND(9.40142,5)</f>
        <v>9.40142</v>
      </c>
      <c r="G66" s="25"/>
      <c r="H66" s="26"/>
    </row>
    <row r="67" spans="1:8" ht="12.75" customHeight="1">
      <c r="A67" s="23">
        <v>42677</v>
      </c>
      <c r="B67" s="23"/>
      <c r="C67" s="24">
        <f>ROUND(9.395,5)</f>
        <v>9.395</v>
      </c>
      <c r="D67" s="24">
        <f>F67</f>
        <v>9.44394</v>
      </c>
      <c r="E67" s="24">
        <f>F67</f>
        <v>9.44394</v>
      </c>
      <c r="F67" s="24">
        <f>ROUND(9.44394,5)</f>
        <v>9.44394</v>
      </c>
      <c r="G67" s="25"/>
      <c r="H67" s="26"/>
    </row>
    <row r="68" spans="1:8" ht="12.75" customHeight="1">
      <c r="A68" s="23">
        <v>42768</v>
      </c>
      <c r="B68" s="23"/>
      <c r="C68" s="24">
        <f>ROUND(9.395,5)</f>
        <v>9.395</v>
      </c>
      <c r="D68" s="24">
        <f>F68</f>
        <v>9.48244</v>
      </c>
      <c r="E68" s="24">
        <f>F68</f>
        <v>9.48244</v>
      </c>
      <c r="F68" s="24">
        <f>ROUND(9.48244,5)</f>
        <v>9.48244</v>
      </c>
      <c r="G68" s="25"/>
      <c r="H68" s="26"/>
    </row>
    <row r="69" spans="1:8" ht="12.75" customHeight="1">
      <c r="A69" s="23">
        <v>42859</v>
      </c>
      <c r="B69" s="23"/>
      <c r="C69" s="24">
        <f>ROUND(9.395,5)</f>
        <v>9.395</v>
      </c>
      <c r="D69" s="24">
        <f>F69</f>
        <v>9.51414</v>
      </c>
      <c r="E69" s="24">
        <f>F69</f>
        <v>9.51414</v>
      </c>
      <c r="F69" s="24">
        <f>ROUND(9.51414,5)</f>
        <v>9.51414</v>
      </c>
      <c r="G69" s="25"/>
      <c r="H69" s="26"/>
    </row>
    <row r="70" spans="1:8" ht="12.75" customHeight="1">
      <c r="A70" s="23">
        <v>42950</v>
      </c>
      <c r="B70" s="23"/>
      <c r="C70" s="24">
        <f>ROUND(9.395,5)</f>
        <v>9.395</v>
      </c>
      <c r="D70" s="24">
        <f>F70</f>
        <v>9.53891</v>
      </c>
      <c r="E70" s="24">
        <f>F70</f>
        <v>9.53891</v>
      </c>
      <c r="F70" s="24">
        <f>ROUND(9.53891,5)</f>
        <v>9.53891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133.33894</v>
      </c>
      <c r="E72" s="24">
        <f>F72</f>
        <v>133.33894</v>
      </c>
      <c r="F72" s="24">
        <f>ROUND(133.33894,5)</f>
        <v>133.33894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135.86106</v>
      </c>
      <c r="E73" s="24">
        <f>F73</f>
        <v>135.86106</v>
      </c>
      <c r="F73" s="24">
        <f>ROUND(135.86106,5)</f>
        <v>135.86106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137.09772</v>
      </c>
      <c r="E74" s="24">
        <f>F74</f>
        <v>137.09772</v>
      </c>
      <c r="F74" s="24">
        <f>ROUND(137.09772,5)</f>
        <v>137.09772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139.94218</v>
      </c>
      <c r="E75" s="24">
        <f>F75</f>
        <v>139.94218</v>
      </c>
      <c r="F75" s="24">
        <f>ROUND(139.94218,5)</f>
        <v>139.94218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142.89581</v>
      </c>
      <c r="E76" s="24">
        <f>F76</f>
        <v>142.89581</v>
      </c>
      <c r="F76" s="24">
        <f>ROUND(142.89581,5)</f>
        <v>142.89581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ROUND(9.425,5)</f>
        <v>9.425</v>
      </c>
      <c r="D78" s="24">
        <f>F78</f>
        <v>9.43134</v>
      </c>
      <c r="E78" s="24">
        <f>F78</f>
        <v>9.43134</v>
      </c>
      <c r="F78" s="24">
        <f>ROUND(9.43134,5)</f>
        <v>9.43134</v>
      </c>
      <c r="G78" s="25"/>
      <c r="H78" s="26"/>
    </row>
    <row r="79" spans="1:8" ht="12.75" customHeight="1">
      <c r="A79" s="23">
        <v>42677</v>
      </c>
      <c r="B79" s="23"/>
      <c r="C79" s="24">
        <f>ROUND(9.425,5)</f>
        <v>9.425</v>
      </c>
      <c r="D79" s="24">
        <f>F79</f>
        <v>9.47336</v>
      </c>
      <c r="E79" s="24">
        <f>F79</f>
        <v>9.47336</v>
      </c>
      <c r="F79" s="24">
        <f>ROUND(9.47336,5)</f>
        <v>9.47336</v>
      </c>
      <c r="G79" s="25"/>
      <c r="H79" s="26"/>
    </row>
    <row r="80" spans="1:8" ht="12.75" customHeight="1">
      <c r="A80" s="23">
        <v>42768</v>
      </c>
      <c r="B80" s="23"/>
      <c r="C80" s="24">
        <f>ROUND(9.425,5)</f>
        <v>9.425</v>
      </c>
      <c r="D80" s="24">
        <f>F80</f>
        <v>9.51149</v>
      </c>
      <c r="E80" s="24">
        <f>F80</f>
        <v>9.51149</v>
      </c>
      <c r="F80" s="24">
        <f>ROUND(9.51149,5)</f>
        <v>9.51149</v>
      </c>
      <c r="G80" s="25"/>
      <c r="H80" s="26"/>
    </row>
    <row r="81" spans="1:8" ht="12.75" customHeight="1">
      <c r="A81" s="23">
        <v>42859</v>
      </c>
      <c r="B81" s="23"/>
      <c r="C81" s="24">
        <f>ROUND(9.425,5)</f>
        <v>9.425</v>
      </c>
      <c r="D81" s="24">
        <f>F81</f>
        <v>9.54297</v>
      </c>
      <c r="E81" s="24">
        <f>F81</f>
        <v>9.54297</v>
      </c>
      <c r="F81" s="24">
        <f>ROUND(9.54297,5)</f>
        <v>9.54297</v>
      </c>
      <c r="G81" s="25"/>
      <c r="H81" s="26"/>
    </row>
    <row r="82" spans="1:8" ht="12.75" customHeight="1">
      <c r="A82" s="23">
        <v>42950</v>
      </c>
      <c r="B82" s="23"/>
      <c r="C82" s="24">
        <f>ROUND(9.425,5)</f>
        <v>9.425</v>
      </c>
      <c r="D82" s="24">
        <f>F82</f>
        <v>9.56773</v>
      </c>
      <c r="E82" s="24">
        <f>F82</f>
        <v>9.56773</v>
      </c>
      <c r="F82" s="24">
        <f>ROUND(9.56773,5)</f>
        <v>9.56773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ROUND(9.48,5)</f>
        <v>9.48</v>
      </c>
      <c r="D84" s="24">
        <f>F84</f>
        <v>9.48628</v>
      </c>
      <c r="E84" s="24">
        <f>F84</f>
        <v>9.48628</v>
      </c>
      <c r="F84" s="24">
        <f>ROUND(9.48628,5)</f>
        <v>9.48628</v>
      </c>
      <c r="G84" s="25"/>
      <c r="H84" s="26"/>
    </row>
    <row r="85" spans="1:8" ht="12.75" customHeight="1">
      <c r="A85" s="23">
        <v>42677</v>
      </c>
      <c r="B85" s="23"/>
      <c r="C85" s="24">
        <f>ROUND(9.48,5)</f>
        <v>9.48</v>
      </c>
      <c r="D85" s="24">
        <f>F85</f>
        <v>9.52804</v>
      </c>
      <c r="E85" s="24">
        <f>F85</f>
        <v>9.52804</v>
      </c>
      <c r="F85" s="24">
        <f>ROUND(9.52804,5)</f>
        <v>9.52804</v>
      </c>
      <c r="G85" s="25"/>
      <c r="H85" s="26"/>
    </row>
    <row r="86" spans="1:8" ht="12.75" customHeight="1">
      <c r="A86" s="23">
        <v>42768</v>
      </c>
      <c r="B86" s="23"/>
      <c r="C86" s="24">
        <f>ROUND(9.48,5)</f>
        <v>9.48</v>
      </c>
      <c r="D86" s="24">
        <f>F86</f>
        <v>9.56607</v>
      </c>
      <c r="E86" s="24">
        <f>F86</f>
        <v>9.56607</v>
      </c>
      <c r="F86" s="24">
        <f>ROUND(9.56607,5)</f>
        <v>9.56607</v>
      </c>
      <c r="G86" s="25"/>
      <c r="H86" s="26"/>
    </row>
    <row r="87" spans="1:8" ht="12.75" customHeight="1">
      <c r="A87" s="23">
        <v>42859</v>
      </c>
      <c r="B87" s="23"/>
      <c r="C87" s="24">
        <f>ROUND(9.48,5)</f>
        <v>9.48</v>
      </c>
      <c r="D87" s="24">
        <f>F87</f>
        <v>9.59768</v>
      </c>
      <c r="E87" s="24">
        <f>F87</f>
        <v>9.59768</v>
      </c>
      <c r="F87" s="24">
        <f>ROUND(9.59768,5)</f>
        <v>9.59768</v>
      </c>
      <c r="G87" s="25"/>
      <c r="H87" s="26"/>
    </row>
    <row r="88" spans="1:8" ht="12.75" customHeight="1">
      <c r="A88" s="23">
        <v>42950</v>
      </c>
      <c r="B88" s="23"/>
      <c r="C88" s="24">
        <f>ROUND(9.48,5)</f>
        <v>9.48</v>
      </c>
      <c r="D88" s="24">
        <f>F88</f>
        <v>9.62286</v>
      </c>
      <c r="E88" s="24">
        <f>F88</f>
        <v>9.62286</v>
      </c>
      <c r="F88" s="24">
        <f>ROUND(9.62286,5)</f>
        <v>9.62286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ROUND(133.57744,5)</f>
        <v>133.57744</v>
      </c>
      <c r="D90" s="24">
        <f>F90</f>
        <v>133.90096</v>
      </c>
      <c r="E90" s="24">
        <f>F90</f>
        <v>133.90096</v>
      </c>
      <c r="F90" s="24">
        <f>ROUND(133.90096,5)</f>
        <v>133.90096</v>
      </c>
      <c r="G90" s="25"/>
      <c r="H90" s="26"/>
    </row>
    <row r="91" spans="1:8" ht="12.75" customHeight="1">
      <c r="A91" s="23">
        <v>42677</v>
      </c>
      <c r="B91" s="23"/>
      <c r="C91" s="24">
        <f>ROUND(133.57744,5)</f>
        <v>133.57744</v>
      </c>
      <c r="D91" s="24">
        <f>F91</f>
        <v>134.93171</v>
      </c>
      <c r="E91" s="24">
        <f>F91</f>
        <v>134.93171</v>
      </c>
      <c r="F91" s="24">
        <f>ROUND(134.93171,5)</f>
        <v>134.93171</v>
      </c>
      <c r="G91" s="25"/>
      <c r="H91" s="26"/>
    </row>
    <row r="92" spans="1:8" ht="12.75" customHeight="1">
      <c r="A92" s="23">
        <v>42768</v>
      </c>
      <c r="B92" s="23"/>
      <c r="C92" s="24">
        <f>ROUND(133.57744,5)</f>
        <v>133.57744</v>
      </c>
      <c r="D92" s="24">
        <f>F92</f>
        <v>137.59678</v>
      </c>
      <c r="E92" s="24">
        <f>F92</f>
        <v>137.59678</v>
      </c>
      <c r="F92" s="24">
        <f>ROUND(137.59678,5)</f>
        <v>137.59678</v>
      </c>
      <c r="G92" s="25"/>
      <c r="H92" s="26"/>
    </row>
    <row r="93" spans="1:8" ht="12.75" customHeight="1">
      <c r="A93" s="23">
        <v>42859</v>
      </c>
      <c r="B93" s="23"/>
      <c r="C93" s="24">
        <f>ROUND(133.57744,5)</f>
        <v>133.57744</v>
      </c>
      <c r="D93" s="24">
        <f>F93</f>
        <v>138.92077</v>
      </c>
      <c r="E93" s="24">
        <f>F93</f>
        <v>138.92077</v>
      </c>
      <c r="F93" s="24">
        <f>ROUND(138.92077,5)</f>
        <v>138.92077</v>
      </c>
      <c r="G93" s="25"/>
      <c r="H93" s="26"/>
    </row>
    <row r="94" spans="1:8" ht="12.75" customHeight="1">
      <c r="A94" s="23">
        <v>42950</v>
      </c>
      <c r="B94" s="23"/>
      <c r="C94" s="24">
        <f>ROUND(133.57744,5)</f>
        <v>133.57744</v>
      </c>
      <c r="D94" s="24">
        <f>F94</f>
        <v>141.85308</v>
      </c>
      <c r="E94" s="24">
        <f>F94</f>
        <v>141.85308</v>
      </c>
      <c r="F94" s="24">
        <f>ROUND(141.85308,5)</f>
        <v>141.85308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ROUND(1.96,5)</f>
        <v>1.96</v>
      </c>
      <c r="D96" s="24">
        <f>F96</f>
        <v>142.41691</v>
      </c>
      <c r="E96" s="24">
        <f>F96</f>
        <v>142.41691</v>
      </c>
      <c r="F96" s="24">
        <f>ROUND(142.41691,5)</f>
        <v>142.41691</v>
      </c>
      <c r="G96" s="25"/>
      <c r="H96" s="26"/>
    </row>
    <row r="97" spans="1:8" ht="12.75" customHeight="1">
      <c r="A97" s="23">
        <v>42677</v>
      </c>
      <c r="B97" s="23"/>
      <c r="C97" s="24">
        <f>ROUND(1.96,5)</f>
        <v>1.96</v>
      </c>
      <c r="D97" s="24">
        <f>F97</f>
        <v>145.11061</v>
      </c>
      <c r="E97" s="24">
        <f>F97</f>
        <v>145.11061</v>
      </c>
      <c r="F97" s="24">
        <f>ROUND(145.11061,5)</f>
        <v>145.11061</v>
      </c>
      <c r="G97" s="25"/>
      <c r="H97" s="26"/>
    </row>
    <row r="98" spans="1:8" ht="12.75" customHeight="1">
      <c r="A98" s="23">
        <v>42768</v>
      </c>
      <c r="B98" s="23"/>
      <c r="C98" s="24">
        <f>ROUND(1.96,5)</f>
        <v>1.96</v>
      </c>
      <c r="D98" s="24">
        <f>F98</f>
        <v>146.36339</v>
      </c>
      <c r="E98" s="24">
        <f>F98</f>
        <v>146.36339</v>
      </c>
      <c r="F98" s="24">
        <f>ROUND(146.36339,5)</f>
        <v>146.36339</v>
      </c>
      <c r="G98" s="25"/>
      <c r="H98" s="26"/>
    </row>
    <row r="99" spans="1:8" ht="12.75" customHeight="1">
      <c r="A99" s="23">
        <v>42859</v>
      </c>
      <c r="B99" s="23"/>
      <c r="C99" s="24">
        <f>ROUND(1.96,5)</f>
        <v>1.96</v>
      </c>
      <c r="D99" s="24">
        <f>F99</f>
        <v>149.40022</v>
      </c>
      <c r="E99" s="24">
        <f>F99</f>
        <v>149.40022</v>
      </c>
      <c r="F99" s="24">
        <f>ROUND(149.40022,5)</f>
        <v>149.40022</v>
      </c>
      <c r="G99" s="25"/>
      <c r="H99" s="26"/>
    </row>
    <row r="100" spans="1:8" ht="12.75" customHeight="1">
      <c r="A100" s="23">
        <v>42950</v>
      </c>
      <c r="B100" s="23"/>
      <c r="C100" s="24">
        <f>ROUND(1.96,5)</f>
        <v>1.96</v>
      </c>
      <c r="D100" s="24">
        <f>F100</f>
        <v>152.55343</v>
      </c>
      <c r="E100" s="24">
        <f>F100</f>
        <v>152.55343</v>
      </c>
      <c r="F100" s="24">
        <f>ROUND(152.55343,5)</f>
        <v>152.55343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131.15945</v>
      </c>
      <c r="E102" s="24">
        <f>F102</f>
        <v>131.15945</v>
      </c>
      <c r="F102" s="24">
        <f>ROUND(131.15945,5)</f>
        <v>131.15945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131.9799</v>
      </c>
      <c r="E103" s="24">
        <f>F103</f>
        <v>131.9799</v>
      </c>
      <c r="F103" s="24">
        <f>ROUND(131.9799,5)</f>
        <v>131.9799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134.58681</v>
      </c>
      <c r="E104" s="24">
        <f>F104</f>
        <v>134.58681</v>
      </c>
      <c r="F104" s="24">
        <f>ROUND(134.58681,5)</f>
        <v>134.58681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137.37901</v>
      </c>
      <c r="E105" s="24">
        <f>F105</f>
        <v>137.37901</v>
      </c>
      <c r="F105" s="24">
        <f>ROUND(137.37901,5)</f>
        <v>137.37901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140.27843</v>
      </c>
      <c r="E106" s="24">
        <f>F106</f>
        <v>140.27843</v>
      </c>
      <c r="F106" s="24">
        <f>ROUND(140.27843,5)</f>
        <v>140.27843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ROUND(10.26,5)</f>
        <v>10.26</v>
      </c>
      <c r="D108" s="24">
        <f>F108</f>
        <v>10.27041</v>
      </c>
      <c r="E108" s="24">
        <f>F108</f>
        <v>10.27041</v>
      </c>
      <c r="F108" s="24">
        <f>ROUND(10.27041,5)</f>
        <v>10.27041</v>
      </c>
      <c r="G108" s="25"/>
      <c r="H108" s="26"/>
    </row>
    <row r="109" spans="1:8" ht="12.75" customHeight="1">
      <c r="A109" s="23">
        <v>42677</v>
      </c>
      <c r="B109" s="23"/>
      <c r="C109" s="24">
        <f>ROUND(10.26,5)</f>
        <v>10.26</v>
      </c>
      <c r="D109" s="24">
        <f>F109</f>
        <v>10.34456</v>
      </c>
      <c r="E109" s="24">
        <f>F109</f>
        <v>10.34456</v>
      </c>
      <c r="F109" s="24">
        <f>ROUND(10.34456,5)</f>
        <v>10.34456</v>
      </c>
      <c r="G109" s="25"/>
      <c r="H109" s="26"/>
    </row>
    <row r="110" spans="1:8" ht="12.75" customHeight="1">
      <c r="A110" s="23">
        <v>42768</v>
      </c>
      <c r="B110" s="23"/>
      <c r="C110" s="24">
        <f>ROUND(10.26,5)</f>
        <v>10.26</v>
      </c>
      <c r="D110" s="24">
        <f>F110</f>
        <v>10.41715</v>
      </c>
      <c r="E110" s="24">
        <f>F110</f>
        <v>10.41715</v>
      </c>
      <c r="F110" s="24">
        <f>ROUND(10.41715,5)</f>
        <v>10.41715</v>
      </c>
      <c r="G110" s="25"/>
      <c r="H110" s="26"/>
    </row>
    <row r="111" spans="1:8" ht="12.75" customHeight="1">
      <c r="A111" s="23">
        <v>42859</v>
      </c>
      <c r="B111" s="23"/>
      <c r="C111" s="24">
        <f>ROUND(10.26,5)</f>
        <v>10.26</v>
      </c>
      <c r="D111" s="24">
        <f>F111</f>
        <v>10.47677</v>
      </c>
      <c r="E111" s="24">
        <f>F111</f>
        <v>10.47677</v>
      </c>
      <c r="F111" s="24">
        <f>ROUND(10.47677,5)</f>
        <v>10.47677</v>
      </c>
      <c r="G111" s="25"/>
      <c r="H111" s="26"/>
    </row>
    <row r="112" spans="1:8" ht="12.75" customHeight="1">
      <c r="A112" s="23">
        <v>42950</v>
      </c>
      <c r="B112" s="23"/>
      <c r="C112" s="24">
        <f>ROUND(10.26,5)</f>
        <v>10.26</v>
      </c>
      <c r="D112" s="24">
        <f>F112</f>
        <v>10.52769</v>
      </c>
      <c r="E112" s="24">
        <f>F112</f>
        <v>10.52769</v>
      </c>
      <c r="F112" s="24">
        <f>ROUND(10.52769,5)</f>
        <v>10.52769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ROUND(10.385,5)</f>
        <v>10.385</v>
      </c>
      <c r="D114" s="24">
        <f>F114</f>
        <v>10.39521</v>
      </c>
      <c r="E114" s="24">
        <f>F114</f>
        <v>10.39521</v>
      </c>
      <c r="F114" s="24">
        <f>ROUND(10.39521,5)</f>
        <v>10.39521</v>
      </c>
      <c r="G114" s="25"/>
      <c r="H114" s="26"/>
    </row>
    <row r="115" spans="1:8" ht="12.75" customHeight="1">
      <c r="A115" s="23">
        <v>42677</v>
      </c>
      <c r="B115" s="23"/>
      <c r="C115" s="24">
        <f>ROUND(10.385,5)</f>
        <v>10.385</v>
      </c>
      <c r="D115" s="24">
        <f>F115</f>
        <v>10.46709</v>
      </c>
      <c r="E115" s="24">
        <f>F115</f>
        <v>10.46709</v>
      </c>
      <c r="F115" s="24">
        <f>ROUND(10.46709,5)</f>
        <v>10.46709</v>
      </c>
      <c r="G115" s="25"/>
      <c r="H115" s="26"/>
    </row>
    <row r="116" spans="1:8" ht="12.75" customHeight="1">
      <c r="A116" s="23">
        <v>42768</v>
      </c>
      <c r="B116" s="23"/>
      <c r="C116" s="24">
        <f>ROUND(10.385,5)</f>
        <v>10.385</v>
      </c>
      <c r="D116" s="24">
        <f>F116</f>
        <v>10.53518</v>
      </c>
      <c r="E116" s="24">
        <f>F116</f>
        <v>10.53518</v>
      </c>
      <c r="F116" s="24">
        <f>ROUND(10.53518,5)</f>
        <v>10.53518</v>
      </c>
      <c r="G116" s="25"/>
      <c r="H116" s="26"/>
    </row>
    <row r="117" spans="1:8" ht="12.75" customHeight="1">
      <c r="A117" s="23">
        <v>42859</v>
      </c>
      <c r="B117" s="23"/>
      <c r="C117" s="24">
        <f>ROUND(10.385,5)</f>
        <v>10.385</v>
      </c>
      <c r="D117" s="24">
        <f>F117</f>
        <v>10.59514</v>
      </c>
      <c r="E117" s="24">
        <f>F117</f>
        <v>10.59514</v>
      </c>
      <c r="F117" s="24">
        <f>ROUND(10.59514,5)</f>
        <v>10.59514</v>
      </c>
      <c r="G117" s="25"/>
      <c r="H117" s="26"/>
    </row>
    <row r="118" spans="1:8" ht="12.75" customHeight="1">
      <c r="A118" s="23">
        <v>42950</v>
      </c>
      <c r="B118" s="23"/>
      <c r="C118" s="24">
        <f>ROUND(10.385,5)</f>
        <v>10.385</v>
      </c>
      <c r="D118" s="24">
        <f>F118</f>
        <v>10.64616</v>
      </c>
      <c r="E118" s="24">
        <f>F118</f>
        <v>10.64616</v>
      </c>
      <c r="F118" s="24">
        <f>ROUND(10.64616,5)</f>
        <v>10.64616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ROUND(152.2777312,5)</f>
        <v>152.27773</v>
      </c>
      <c r="D120" s="24">
        <f>F120</f>
        <v>152.64652</v>
      </c>
      <c r="E120" s="24">
        <f>F120</f>
        <v>152.64652</v>
      </c>
      <c r="F120" s="24">
        <f>ROUND(152.64652,5)</f>
        <v>152.64652</v>
      </c>
      <c r="G120" s="25"/>
      <c r="H120" s="26"/>
    </row>
    <row r="121" spans="1:8" ht="12.75" customHeight="1">
      <c r="A121" s="23">
        <v>42677</v>
      </c>
      <c r="B121" s="23"/>
      <c r="C121" s="24">
        <f>ROUND(152.2777312,5)</f>
        <v>152.27773</v>
      </c>
      <c r="D121" s="24">
        <f>F121</f>
        <v>155.53377</v>
      </c>
      <c r="E121" s="24">
        <f>F121</f>
        <v>155.53377</v>
      </c>
      <c r="F121" s="24">
        <f>ROUND(155.53377,5)</f>
        <v>155.53377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ROUND(8.43,5)</f>
        <v>8.43</v>
      </c>
      <c r="D123" s="24">
        <f>F123</f>
        <v>8.43551</v>
      </c>
      <c r="E123" s="24">
        <f>F123</f>
        <v>8.43551</v>
      </c>
      <c r="F123" s="24">
        <f>ROUND(8.43551,5)</f>
        <v>8.43551</v>
      </c>
      <c r="G123" s="25"/>
      <c r="H123" s="26"/>
    </row>
    <row r="124" spans="1:8" ht="12.75" customHeight="1">
      <c r="A124" s="23">
        <v>42677</v>
      </c>
      <c r="B124" s="23"/>
      <c r="C124" s="24">
        <f>ROUND(8.43,5)</f>
        <v>8.43</v>
      </c>
      <c r="D124" s="24">
        <f>F124</f>
        <v>8.47241</v>
      </c>
      <c r="E124" s="24">
        <f>F124</f>
        <v>8.47241</v>
      </c>
      <c r="F124" s="24">
        <f>ROUND(8.47241,5)</f>
        <v>8.47241</v>
      </c>
      <c r="G124" s="25"/>
      <c r="H124" s="26"/>
    </row>
    <row r="125" spans="1:8" ht="12.75" customHeight="1">
      <c r="A125" s="23">
        <v>42768</v>
      </c>
      <c r="B125" s="23"/>
      <c r="C125" s="24">
        <f>ROUND(8.43,5)</f>
        <v>8.43</v>
      </c>
      <c r="D125" s="24">
        <f>F125</f>
        <v>8.50215</v>
      </c>
      <c r="E125" s="24">
        <f>F125</f>
        <v>8.50215</v>
      </c>
      <c r="F125" s="24">
        <f>ROUND(8.50215,5)</f>
        <v>8.50215</v>
      </c>
      <c r="G125" s="25"/>
      <c r="H125" s="26"/>
    </row>
    <row r="126" spans="1:8" ht="12.75" customHeight="1">
      <c r="A126" s="23">
        <v>42859</v>
      </c>
      <c r="B126" s="23"/>
      <c r="C126" s="24">
        <f>ROUND(8.43,5)</f>
        <v>8.43</v>
      </c>
      <c r="D126" s="24">
        <f>F126</f>
        <v>8.50616</v>
      </c>
      <c r="E126" s="24">
        <f>F126</f>
        <v>8.50616</v>
      </c>
      <c r="F126" s="24">
        <f>ROUND(8.50616,5)</f>
        <v>8.50616</v>
      </c>
      <c r="G126" s="25"/>
      <c r="H126" s="26"/>
    </row>
    <row r="127" spans="1:8" ht="12.75" customHeight="1">
      <c r="A127" s="23">
        <v>42950</v>
      </c>
      <c r="B127" s="23"/>
      <c r="C127" s="24">
        <f>ROUND(8.43,5)</f>
        <v>8.43</v>
      </c>
      <c r="D127" s="24">
        <f>F127</f>
        <v>8.49194</v>
      </c>
      <c r="E127" s="24">
        <f>F127</f>
        <v>8.49194</v>
      </c>
      <c r="F127" s="24">
        <f>ROUND(8.49194,5)</f>
        <v>8.49194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ROUND(9.335,5)</f>
        <v>9.335</v>
      </c>
      <c r="D129" s="24">
        <f>F129</f>
        <v>9.34147</v>
      </c>
      <c r="E129" s="24">
        <f>F129</f>
        <v>9.34147</v>
      </c>
      <c r="F129" s="24">
        <f>ROUND(9.34147,5)</f>
        <v>9.34147</v>
      </c>
      <c r="G129" s="25"/>
      <c r="H129" s="26"/>
    </row>
    <row r="130" spans="1:8" ht="12.75" customHeight="1">
      <c r="A130" s="23">
        <v>42677</v>
      </c>
      <c r="B130" s="23"/>
      <c r="C130" s="24">
        <f>ROUND(9.335,5)</f>
        <v>9.335</v>
      </c>
      <c r="D130" s="24">
        <f>F130</f>
        <v>9.38721</v>
      </c>
      <c r="E130" s="24">
        <f>F130</f>
        <v>9.38721</v>
      </c>
      <c r="F130" s="24">
        <f>ROUND(9.38721,5)</f>
        <v>9.38721</v>
      </c>
      <c r="G130" s="25"/>
      <c r="H130" s="26"/>
    </row>
    <row r="131" spans="1:8" ht="12.75" customHeight="1">
      <c r="A131" s="23">
        <v>42768</v>
      </c>
      <c r="B131" s="23"/>
      <c r="C131" s="24">
        <f>ROUND(9.335,5)</f>
        <v>9.335</v>
      </c>
      <c r="D131" s="24">
        <f>F131</f>
        <v>9.42975</v>
      </c>
      <c r="E131" s="24">
        <f>F131</f>
        <v>9.42975</v>
      </c>
      <c r="F131" s="24">
        <f>ROUND(9.42975,5)</f>
        <v>9.42975</v>
      </c>
      <c r="G131" s="25"/>
      <c r="H131" s="26"/>
    </row>
    <row r="132" spans="1:8" ht="12.75" customHeight="1">
      <c r="A132" s="23">
        <v>42859</v>
      </c>
      <c r="B132" s="23"/>
      <c r="C132" s="24">
        <f>ROUND(9.335,5)</f>
        <v>9.335</v>
      </c>
      <c r="D132" s="24">
        <f>F132</f>
        <v>9.45806</v>
      </c>
      <c r="E132" s="24">
        <f>F132</f>
        <v>9.45806</v>
      </c>
      <c r="F132" s="24">
        <f>ROUND(9.45806,5)</f>
        <v>9.45806</v>
      </c>
      <c r="G132" s="25"/>
      <c r="H132" s="26"/>
    </row>
    <row r="133" spans="1:8" ht="12.75" customHeight="1">
      <c r="A133" s="23">
        <v>42950</v>
      </c>
      <c r="B133" s="23"/>
      <c r="C133" s="24">
        <f>ROUND(9.335,5)</f>
        <v>9.335</v>
      </c>
      <c r="D133" s="24">
        <f>F133</f>
        <v>9.47796</v>
      </c>
      <c r="E133" s="24">
        <f>F133</f>
        <v>9.47796</v>
      </c>
      <c r="F133" s="24">
        <f>ROUND(9.47796,5)</f>
        <v>9.47796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ROUND(8.735,5)</f>
        <v>8.735</v>
      </c>
      <c r="D135" s="24">
        <f>F135</f>
        <v>8.74112</v>
      </c>
      <c r="E135" s="24">
        <f>F135</f>
        <v>8.74112</v>
      </c>
      <c r="F135" s="24">
        <f>ROUND(8.74112,5)</f>
        <v>8.74112</v>
      </c>
      <c r="G135" s="25"/>
      <c r="H135" s="26"/>
    </row>
    <row r="136" spans="1:8" ht="12.75" customHeight="1">
      <c r="A136" s="23">
        <v>42677</v>
      </c>
      <c r="B136" s="23"/>
      <c r="C136" s="24">
        <f>ROUND(8.735,5)</f>
        <v>8.735</v>
      </c>
      <c r="D136" s="24">
        <f>F136</f>
        <v>8.77937</v>
      </c>
      <c r="E136" s="24">
        <f>F136</f>
        <v>8.77937</v>
      </c>
      <c r="F136" s="24">
        <f>ROUND(8.77937,5)</f>
        <v>8.77937</v>
      </c>
      <c r="G136" s="25"/>
      <c r="H136" s="26"/>
    </row>
    <row r="137" spans="1:8" ht="12.75" customHeight="1">
      <c r="A137" s="23">
        <v>42768</v>
      </c>
      <c r="B137" s="23"/>
      <c r="C137" s="24">
        <f>ROUND(8.735,5)</f>
        <v>8.735</v>
      </c>
      <c r="D137" s="24">
        <f>F137</f>
        <v>8.81098</v>
      </c>
      <c r="E137" s="24">
        <f>F137</f>
        <v>8.81098</v>
      </c>
      <c r="F137" s="24">
        <f>ROUND(8.81098,5)</f>
        <v>8.81098</v>
      </c>
      <c r="G137" s="25"/>
      <c r="H137" s="26"/>
    </row>
    <row r="138" spans="1:8" ht="12.75" customHeight="1">
      <c r="A138" s="23">
        <v>42859</v>
      </c>
      <c r="B138" s="23"/>
      <c r="C138" s="24">
        <f>ROUND(8.735,5)</f>
        <v>8.735</v>
      </c>
      <c r="D138" s="24">
        <f>F138</f>
        <v>8.8288</v>
      </c>
      <c r="E138" s="24">
        <f>F138</f>
        <v>8.8288</v>
      </c>
      <c r="F138" s="24">
        <f>ROUND(8.8288,5)</f>
        <v>8.8288</v>
      </c>
      <c r="G138" s="25"/>
      <c r="H138" s="26"/>
    </row>
    <row r="139" spans="1:8" ht="12.75" customHeight="1">
      <c r="A139" s="23">
        <v>42950</v>
      </c>
      <c r="B139" s="23"/>
      <c r="C139" s="24">
        <f>ROUND(8.735,5)</f>
        <v>8.735</v>
      </c>
      <c r="D139" s="24">
        <f>F139</f>
        <v>8.83435</v>
      </c>
      <c r="E139" s="24">
        <f>F139</f>
        <v>8.83435</v>
      </c>
      <c r="F139" s="24">
        <f>ROUND(8.83435,5)</f>
        <v>8.83435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ROUND(1.76,5)</f>
        <v>1.76</v>
      </c>
      <c r="D141" s="24">
        <f>F141</f>
        <v>299.06809</v>
      </c>
      <c r="E141" s="24">
        <f>F141</f>
        <v>299.06809</v>
      </c>
      <c r="F141" s="24">
        <f>ROUND(299.06809,5)</f>
        <v>299.06809</v>
      </c>
      <c r="G141" s="25"/>
      <c r="H141" s="26"/>
    </row>
    <row r="142" spans="1:8" ht="12.75" customHeight="1">
      <c r="A142" s="23">
        <v>42677</v>
      </c>
      <c r="B142" s="23"/>
      <c r="C142" s="24">
        <f>ROUND(1.76,5)</f>
        <v>1.76</v>
      </c>
      <c r="D142" s="24">
        <f>F142</f>
        <v>304.72488</v>
      </c>
      <c r="E142" s="24">
        <f>F142</f>
        <v>304.72488</v>
      </c>
      <c r="F142" s="24">
        <f>ROUND(304.72488,5)</f>
        <v>304.72488</v>
      </c>
      <c r="G142" s="25"/>
      <c r="H142" s="26"/>
    </row>
    <row r="143" spans="1:8" ht="12.75" customHeight="1">
      <c r="A143" s="23">
        <v>42768</v>
      </c>
      <c r="B143" s="23"/>
      <c r="C143" s="24">
        <f>ROUND(1.76,5)</f>
        <v>1.76</v>
      </c>
      <c r="D143" s="24">
        <f>F143</f>
        <v>304.01819</v>
      </c>
      <c r="E143" s="24">
        <f>F143</f>
        <v>304.01819</v>
      </c>
      <c r="F143" s="24">
        <f>ROUND(304.01819,5)</f>
        <v>304.01819</v>
      </c>
      <c r="G143" s="25"/>
      <c r="H143" s="26"/>
    </row>
    <row r="144" spans="1:8" ht="12.75" customHeight="1">
      <c r="A144" s="23">
        <v>42859</v>
      </c>
      <c r="B144" s="23"/>
      <c r="C144" s="24">
        <f>ROUND(1.76,5)</f>
        <v>1.76</v>
      </c>
      <c r="D144" s="24">
        <f>F144</f>
        <v>310.32677</v>
      </c>
      <c r="E144" s="24">
        <f>F144</f>
        <v>310.32677</v>
      </c>
      <c r="F144" s="24">
        <f>ROUND(310.32677,5)</f>
        <v>310.32677</v>
      </c>
      <c r="G144" s="25"/>
      <c r="H144" s="26"/>
    </row>
    <row r="145" spans="1:8" ht="12.75" customHeight="1">
      <c r="A145" s="23">
        <v>42950</v>
      </c>
      <c r="B145" s="23"/>
      <c r="C145" s="24">
        <f>ROUND(1.76,5)</f>
        <v>1.76</v>
      </c>
      <c r="D145" s="24">
        <f>F145</f>
        <v>316.87687</v>
      </c>
      <c r="E145" s="24">
        <f>F145</f>
        <v>316.87687</v>
      </c>
      <c r="F145" s="24">
        <f>ROUND(316.87687,5)</f>
        <v>316.87687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ROUND(1.85,5)</f>
        <v>1.85</v>
      </c>
      <c r="D147" s="24">
        <f>F147</f>
        <v>248.56689</v>
      </c>
      <c r="E147" s="24">
        <f>F147</f>
        <v>248.56689</v>
      </c>
      <c r="F147" s="24">
        <f>ROUND(248.56689,5)</f>
        <v>248.56689</v>
      </c>
      <c r="G147" s="25"/>
      <c r="H147" s="26"/>
    </row>
    <row r="148" spans="1:8" ht="12.75" customHeight="1">
      <c r="A148" s="23">
        <v>42677</v>
      </c>
      <c r="B148" s="23"/>
      <c r="C148" s="24">
        <f>ROUND(1.85,5)</f>
        <v>1.85</v>
      </c>
      <c r="D148" s="24">
        <f>F148</f>
        <v>253.26822</v>
      </c>
      <c r="E148" s="24">
        <f>F148</f>
        <v>253.26822</v>
      </c>
      <c r="F148" s="24">
        <f>ROUND(253.26822,5)</f>
        <v>253.26822</v>
      </c>
      <c r="G148" s="25"/>
      <c r="H148" s="26"/>
    </row>
    <row r="149" spans="1:8" ht="12.75" customHeight="1">
      <c r="A149" s="23">
        <v>42768</v>
      </c>
      <c r="B149" s="23"/>
      <c r="C149" s="24">
        <f>ROUND(1.85,5)</f>
        <v>1.85</v>
      </c>
      <c r="D149" s="24">
        <f>F149</f>
        <v>254.69869</v>
      </c>
      <c r="E149" s="24">
        <f>F149</f>
        <v>254.69869</v>
      </c>
      <c r="F149" s="24">
        <f>ROUND(254.69869,5)</f>
        <v>254.69869</v>
      </c>
      <c r="G149" s="25"/>
      <c r="H149" s="26"/>
    </row>
    <row r="150" spans="1:8" ht="12.75" customHeight="1">
      <c r="A150" s="23">
        <v>42859</v>
      </c>
      <c r="B150" s="23"/>
      <c r="C150" s="24">
        <f>ROUND(1.85,5)</f>
        <v>1.85</v>
      </c>
      <c r="D150" s="24">
        <f>F150</f>
        <v>259.98295</v>
      </c>
      <c r="E150" s="24">
        <f>F150</f>
        <v>259.98295</v>
      </c>
      <c r="F150" s="24">
        <f>ROUND(259.98295,5)</f>
        <v>259.98295</v>
      </c>
      <c r="G150" s="25"/>
      <c r="H150" s="26"/>
    </row>
    <row r="151" spans="1:8" ht="12.75" customHeight="1">
      <c r="A151" s="23">
        <v>42950</v>
      </c>
      <c r="B151" s="23"/>
      <c r="C151" s="24">
        <f>ROUND(1.85,5)</f>
        <v>1.85</v>
      </c>
      <c r="D151" s="24">
        <f>F151</f>
        <v>265.47013</v>
      </c>
      <c r="E151" s="24">
        <f>F151</f>
        <v>265.47013</v>
      </c>
      <c r="F151" s="24">
        <f>ROUND(265.47013,5)</f>
        <v>265.47013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ROUND(7.595,5)</f>
        <v>7.595</v>
      </c>
      <c r="D153" s="24">
        <f>F153</f>
        <v>7.597</v>
      </c>
      <c r="E153" s="24">
        <f>F153</f>
        <v>7.597</v>
      </c>
      <c r="F153" s="24">
        <f>ROUND(7.597,5)</f>
        <v>7.597</v>
      </c>
      <c r="G153" s="25"/>
      <c r="H153" s="26"/>
    </row>
    <row r="154" spans="1:8" ht="12.75" customHeight="1">
      <c r="A154" s="23">
        <v>42677</v>
      </c>
      <c r="B154" s="23"/>
      <c r="C154" s="24">
        <f>ROUND(7.595,5)</f>
        <v>7.595</v>
      </c>
      <c r="D154" s="24">
        <f>F154</f>
        <v>7.56357</v>
      </c>
      <c r="E154" s="24">
        <f>F154</f>
        <v>7.56357</v>
      </c>
      <c r="F154" s="24">
        <f>ROUND(7.56357,5)</f>
        <v>7.56357</v>
      </c>
      <c r="G154" s="25"/>
      <c r="H154" s="26"/>
    </row>
    <row r="155" spans="1:8" ht="12.75" customHeight="1">
      <c r="A155" s="23">
        <v>42768</v>
      </c>
      <c r="B155" s="23"/>
      <c r="C155" s="24">
        <f>ROUND(7.595,5)</f>
        <v>7.595</v>
      </c>
      <c r="D155" s="24">
        <f>F155</f>
        <v>7.41317</v>
      </c>
      <c r="E155" s="24">
        <f>F155</f>
        <v>7.41317</v>
      </c>
      <c r="F155" s="24">
        <f>ROUND(7.41317,5)</f>
        <v>7.41317</v>
      </c>
      <c r="G155" s="25"/>
      <c r="H155" s="26"/>
    </row>
    <row r="156" spans="1:8" ht="12.75" customHeight="1">
      <c r="A156" s="23">
        <v>42859</v>
      </c>
      <c r="B156" s="23"/>
      <c r="C156" s="24">
        <f>ROUND(7.595,5)</f>
        <v>7.595</v>
      </c>
      <c r="D156" s="24">
        <f>F156</f>
        <v>6.61461</v>
      </c>
      <c r="E156" s="24">
        <f>F156</f>
        <v>6.61461</v>
      </c>
      <c r="F156" s="24">
        <f>ROUND(6.61461,5)</f>
        <v>6.61461</v>
      </c>
      <c r="G156" s="25"/>
      <c r="H156" s="26"/>
    </row>
    <row r="157" spans="1:8" ht="12.75" customHeight="1">
      <c r="A157" s="23">
        <v>42950</v>
      </c>
      <c r="B157" s="23"/>
      <c r="C157" s="24">
        <f>ROUND(7.595,5)</f>
        <v>7.595</v>
      </c>
      <c r="D157" s="24">
        <f>F157</f>
        <v>1.82623</v>
      </c>
      <c r="E157" s="24">
        <f>F157</f>
        <v>1.82623</v>
      </c>
      <c r="F157" s="24">
        <v>1.82623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ROUND(7.825,5)</f>
        <v>7.825</v>
      </c>
      <c r="D159" s="24">
        <f>F159</f>
        <v>7.83005</v>
      </c>
      <c r="E159" s="24">
        <f>F159</f>
        <v>7.83005</v>
      </c>
      <c r="F159" s="24">
        <f>ROUND(7.83005,5)</f>
        <v>7.83005</v>
      </c>
      <c r="G159" s="25"/>
      <c r="H159" s="26"/>
    </row>
    <row r="160" spans="1:8" ht="12.75" customHeight="1">
      <c r="A160" s="23">
        <v>42677</v>
      </c>
      <c r="B160" s="23"/>
      <c r="C160" s="24">
        <f>ROUND(7.825,5)</f>
        <v>7.825</v>
      </c>
      <c r="D160" s="24">
        <f>F160</f>
        <v>7.84129</v>
      </c>
      <c r="E160" s="24">
        <f>F160</f>
        <v>7.84129</v>
      </c>
      <c r="F160" s="24">
        <f>ROUND(7.84129,5)</f>
        <v>7.84129</v>
      </c>
      <c r="G160" s="25"/>
      <c r="H160" s="26"/>
    </row>
    <row r="161" spans="1:8" ht="12.75" customHeight="1">
      <c r="A161" s="23">
        <v>42768</v>
      </c>
      <c r="B161" s="23"/>
      <c r="C161" s="24">
        <f>ROUND(7.825,5)</f>
        <v>7.825</v>
      </c>
      <c r="D161" s="24">
        <f>F161</f>
        <v>7.82178</v>
      </c>
      <c r="E161" s="24">
        <f>F161</f>
        <v>7.82178</v>
      </c>
      <c r="F161" s="24">
        <f>ROUND(7.82178,5)</f>
        <v>7.82178</v>
      </c>
      <c r="G161" s="25"/>
      <c r="H161" s="26"/>
    </row>
    <row r="162" spans="1:8" ht="12.75" customHeight="1">
      <c r="A162" s="23">
        <v>42859</v>
      </c>
      <c r="B162" s="23"/>
      <c r="C162" s="24">
        <f>ROUND(7.825,5)</f>
        <v>7.825</v>
      </c>
      <c r="D162" s="24">
        <f>F162</f>
        <v>7.73156</v>
      </c>
      <c r="E162" s="24">
        <f>F162</f>
        <v>7.73156</v>
      </c>
      <c r="F162" s="24">
        <f>ROUND(7.73156,5)</f>
        <v>7.73156</v>
      </c>
      <c r="G162" s="25"/>
      <c r="H162" s="26"/>
    </row>
    <row r="163" spans="1:8" ht="12.75" customHeight="1">
      <c r="A163" s="23">
        <v>42950</v>
      </c>
      <c r="B163" s="23"/>
      <c r="C163" s="24">
        <f>ROUND(7.825,5)</f>
        <v>7.825</v>
      </c>
      <c r="D163" s="24">
        <f>F163</f>
        <v>7.54641</v>
      </c>
      <c r="E163" s="24">
        <f>F163</f>
        <v>7.54641</v>
      </c>
      <c r="F163" s="24">
        <f>ROUND(7.54641,5)</f>
        <v>7.54641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ROUND(8.055,5)</f>
        <v>8.055</v>
      </c>
      <c r="D165" s="24">
        <f>F165</f>
        <v>8.06056</v>
      </c>
      <c r="E165" s="24">
        <f>F165</f>
        <v>8.06056</v>
      </c>
      <c r="F165" s="24">
        <f>ROUND(8.06056,5)</f>
        <v>8.06056</v>
      </c>
      <c r="G165" s="25"/>
      <c r="H165" s="26"/>
    </row>
    <row r="166" spans="1:8" ht="12.75" customHeight="1">
      <c r="A166" s="23">
        <v>42677</v>
      </c>
      <c r="B166" s="23"/>
      <c r="C166" s="24">
        <f>ROUND(8.055,5)</f>
        <v>8.055</v>
      </c>
      <c r="D166" s="24">
        <f>F166</f>
        <v>8.08438</v>
      </c>
      <c r="E166" s="24">
        <f>F166</f>
        <v>8.08438</v>
      </c>
      <c r="F166" s="24">
        <f>ROUND(8.08438,5)</f>
        <v>8.08438</v>
      </c>
      <c r="G166" s="25"/>
      <c r="H166" s="26"/>
    </row>
    <row r="167" spans="1:8" ht="12.75" customHeight="1">
      <c r="A167" s="23">
        <v>42768</v>
      </c>
      <c r="B167" s="23"/>
      <c r="C167" s="24">
        <f>ROUND(8.055,5)</f>
        <v>8.055</v>
      </c>
      <c r="D167" s="24">
        <f>F167</f>
        <v>8.09145</v>
      </c>
      <c r="E167" s="24">
        <f>F167</f>
        <v>8.09145</v>
      </c>
      <c r="F167" s="24">
        <f>ROUND(8.09145,5)</f>
        <v>8.09145</v>
      </c>
      <c r="G167" s="25"/>
      <c r="H167" s="26"/>
    </row>
    <row r="168" spans="1:8" ht="12.75" customHeight="1">
      <c r="A168" s="23">
        <v>42859</v>
      </c>
      <c r="B168" s="23"/>
      <c r="C168" s="24">
        <f>ROUND(8.055,5)</f>
        <v>8.055</v>
      </c>
      <c r="D168" s="24">
        <f>F168</f>
        <v>8.06786</v>
      </c>
      <c r="E168" s="24">
        <f>F168</f>
        <v>8.06786</v>
      </c>
      <c r="F168" s="24">
        <f>ROUND(8.06786,5)</f>
        <v>8.06786</v>
      </c>
      <c r="G168" s="25"/>
      <c r="H168" s="26"/>
    </row>
    <row r="169" spans="1:8" ht="12.75" customHeight="1">
      <c r="A169" s="23">
        <v>42950</v>
      </c>
      <c r="B169" s="23"/>
      <c r="C169" s="24">
        <f>ROUND(8.055,5)</f>
        <v>8.055</v>
      </c>
      <c r="D169" s="24">
        <f>F169</f>
        <v>8.00165</v>
      </c>
      <c r="E169" s="24">
        <f>F169</f>
        <v>8.00165</v>
      </c>
      <c r="F169" s="24">
        <f>ROUND(8.00165,5)</f>
        <v>8.00165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ROUND(8.215,5)</f>
        <v>8.215</v>
      </c>
      <c r="D171" s="24">
        <f>F171</f>
        <v>8.22105</v>
      </c>
      <c r="E171" s="24">
        <f>F171</f>
        <v>8.22105</v>
      </c>
      <c r="F171" s="24">
        <f>ROUND(8.22105,5)</f>
        <v>8.22105</v>
      </c>
      <c r="G171" s="25"/>
      <c r="H171" s="26"/>
    </row>
    <row r="172" spans="1:8" ht="12.75" customHeight="1">
      <c r="A172" s="23">
        <v>42677</v>
      </c>
      <c r="B172" s="23"/>
      <c r="C172" s="24">
        <f>ROUND(8.215,5)</f>
        <v>8.215</v>
      </c>
      <c r="D172" s="24">
        <f>F172</f>
        <v>8.2538</v>
      </c>
      <c r="E172" s="24">
        <f>F172</f>
        <v>8.2538</v>
      </c>
      <c r="F172" s="24">
        <f>ROUND(8.2538,5)</f>
        <v>8.2538</v>
      </c>
      <c r="G172" s="25"/>
      <c r="H172" s="26"/>
    </row>
    <row r="173" spans="1:8" ht="12.75" customHeight="1">
      <c r="A173" s="23">
        <v>42768</v>
      </c>
      <c r="B173" s="23"/>
      <c r="C173" s="24">
        <f>ROUND(8.215,5)</f>
        <v>8.215</v>
      </c>
      <c r="D173" s="24">
        <f>F173</f>
        <v>8.27464</v>
      </c>
      <c r="E173" s="24">
        <f>F173</f>
        <v>8.27464</v>
      </c>
      <c r="F173" s="24">
        <f>ROUND(8.27464,5)</f>
        <v>8.27464</v>
      </c>
      <c r="G173" s="25"/>
      <c r="H173" s="26"/>
    </row>
    <row r="174" spans="1:8" ht="12.75" customHeight="1">
      <c r="A174" s="23">
        <v>42859</v>
      </c>
      <c r="B174" s="23"/>
      <c r="C174" s="24">
        <f>ROUND(8.215,5)</f>
        <v>8.215</v>
      </c>
      <c r="D174" s="24">
        <f>F174</f>
        <v>8.26656</v>
      </c>
      <c r="E174" s="24">
        <f>F174</f>
        <v>8.26656</v>
      </c>
      <c r="F174" s="24">
        <f>ROUND(8.26656,5)</f>
        <v>8.26656</v>
      </c>
      <c r="G174" s="25"/>
      <c r="H174" s="26"/>
    </row>
    <row r="175" spans="1:8" ht="12.75" customHeight="1">
      <c r="A175" s="23">
        <v>42950</v>
      </c>
      <c r="B175" s="23"/>
      <c r="C175" s="24">
        <f>ROUND(8.215,5)</f>
        <v>8.215</v>
      </c>
      <c r="D175" s="24">
        <f>F175</f>
        <v>8.23183</v>
      </c>
      <c r="E175" s="24">
        <f>F175</f>
        <v>8.23183</v>
      </c>
      <c r="F175" s="24">
        <f>ROUND(8.23183,5)</f>
        <v>8.23183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ROUND(9.29,5)</f>
        <v>9.29</v>
      </c>
      <c r="D177" s="24">
        <f>F177</f>
        <v>9.29602</v>
      </c>
      <c r="E177" s="24">
        <f>F177</f>
        <v>9.29602</v>
      </c>
      <c r="F177" s="24">
        <f>ROUND(9.29602,5)</f>
        <v>9.29602</v>
      </c>
      <c r="G177" s="25"/>
      <c r="H177" s="26"/>
    </row>
    <row r="178" spans="1:8" ht="12.75" customHeight="1">
      <c r="A178" s="23">
        <v>42677</v>
      </c>
      <c r="B178" s="23"/>
      <c r="C178" s="24">
        <f>ROUND(9.29,5)</f>
        <v>9.29</v>
      </c>
      <c r="D178" s="24">
        <f>F178</f>
        <v>9.33587</v>
      </c>
      <c r="E178" s="24">
        <f>F178</f>
        <v>9.33587</v>
      </c>
      <c r="F178" s="24">
        <f>ROUND(9.33587,5)</f>
        <v>9.33587</v>
      </c>
      <c r="G178" s="25"/>
      <c r="H178" s="26"/>
    </row>
    <row r="179" spans="1:8" ht="12.75" customHeight="1">
      <c r="A179" s="23">
        <v>42768</v>
      </c>
      <c r="B179" s="23"/>
      <c r="C179" s="24">
        <f>ROUND(9.29,5)</f>
        <v>9.29</v>
      </c>
      <c r="D179" s="24">
        <f>F179</f>
        <v>9.37143</v>
      </c>
      <c r="E179" s="24">
        <f>F179</f>
        <v>9.37143</v>
      </c>
      <c r="F179" s="24">
        <f>ROUND(9.37143,5)</f>
        <v>9.37143</v>
      </c>
      <c r="G179" s="25"/>
      <c r="H179" s="26"/>
    </row>
    <row r="180" spans="1:8" ht="12.75" customHeight="1">
      <c r="A180" s="23">
        <v>42859</v>
      </c>
      <c r="B180" s="23"/>
      <c r="C180" s="24">
        <f>ROUND(9.29,5)</f>
        <v>9.29</v>
      </c>
      <c r="D180" s="24">
        <f>F180</f>
        <v>9.39698</v>
      </c>
      <c r="E180" s="24">
        <f>F180</f>
        <v>9.39698</v>
      </c>
      <c r="F180" s="24">
        <f>ROUND(9.39698,5)</f>
        <v>9.39698</v>
      </c>
      <c r="G180" s="25"/>
      <c r="H180" s="26"/>
    </row>
    <row r="181" spans="1:8" ht="12.75" customHeight="1">
      <c r="A181" s="23">
        <v>42950</v>
      </c>
      <c r="B181" s="23"/>
      <c r="C181" s="24">
        <f>ROUND(9.29,5)</f>
        <v>9.29</v>
      </c>
      <c r="D181" s="24">
        <f>F181</f>
        <v>9.41458</v>
      </c>
      <c r="E181" s="24">
        <f>F181</f>
        <v>9.41458</v>
      </c>
      <c r="F181" s="24">
        <f>ROUND(9.41458,5)</f>
        <v>9.41458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187.63897</v>
      </c>
      <c r="E183" s="24">
        <f>F183</f>
        <v>187.63897</v>
      </c>
      <c r="F183" s="24">
        <f>ROUND(187.63897,5)</f>
        <v>187.63897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188.91126</v>
      </c>
      <c r="E184" s="24">
        <f>F184</f>
        <v>188.91126</v>
      </c>
      <c r="F184" s="24">
        <f>ROUND(188.91126,5)</f>
        <v>188.91126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192.64277</v>
      </c>
      <c r="E185" s="24">
        <f>F185</f>
        <v>192.64277</v>
      </c>
      <c r="F185" s="24">
        <f>ROUND(192.64277,5)</f>
        <v>192.64277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194.31894</v>
      </c>
      <c r="E186" s="24">
        <f>F186</f>
        <v>194.31894</v>
      </c>
      <c r="F186" s="24">
        <f>ROUND(194.31894,5)</f>
        <v>194.31894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198.42065</v>
      </c>
      <c r="E187" s="24">
        <f>F187</f>
        <v>198.42065</v>
      </c>
      <c r="F187" s="24">
        <f>ROUND(198.42065,5)</f>
        <v>198.42065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ROUND(1.55,5)</f>
        <v>1.55</v>
      </c>
      <c r="D189" s="24">
        <f>F189</f>
        <v>139.91421</v>
      </c>
      <c r="E189" s="24">
        <f>F189</f>
        <v>139.91421</v>
      </c>
      <c r="F189" s="24">
        <f>ROUND(139.91421,5)</f>
        <v>139.91421</v>
      </c>
      <c r="G189" s="25"/>
      <c r="H189" s="26"/>
    </row>
    <row r="190" spans="1:8" ht="12.75" customHeight="1">
      <c r="A190" s="23">
        <v>42677</v>
      </c>
      <c r="B190" s="23"/>
      <c r="C190" s="24">
        <f>ROUND(1.55,5)</f>
        <v>1.55</v>
      </c>
      <c r="D190" s="24">
        <f>F190</f>
        <v>142.56063</v>
      </c>
      <c r="E190" s="24">
        <f>F190</f>
        <v>142.56063</v>
      </c>
      <c r="F190" s="24">
        <f>ROUND(142.56063,5)</f>
        <v>142.56063</v>
      </c>
      <c r="G190" s="25"/>
      <c r="H190" s="26"/>
    </row>
    <row r="191" spans="1:8" ht="12.75" customHeight="1">
      <c r="A191" s="23">
        <v>42768</v>
      </c>
      <c r="B191" s="23"/>
      <c r="C191" s="24">
        <f>ROUND(1.55,5)</f>
        <v>1.55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ROUND(1.55,5)</f>
        <v>1.55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ROUND(1.55,5)</f>
        <v>1.55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ROUND(1.73,5)</f>
        <v>1.73</v>
      </c>
      <c r="D195" s="24">
        <f>F195</f>
        <v>146.35996</v>
      </c>
      <c r="E195" s="24">
        <f>F195</f>
        <v>146.35996</v>
      </c>
      <c r="F195" s="24">
        <f>ROUND(146.35996,5)</f>
        <v>146.35996</v>
      </c>
      <c r="G195" s="25"/>
      <c r="H195" s="26"/>
    </row>
    <row r="196" spans="1:8" ht="12.75" customHeight="1">
      <c r="A196" s="23">
        <v>42677</v>
      </c>
      <c r="B196" s="23"/>
      <c r="C196" s="24">
        <f>ROUND(1.73,5)</f>
        <v>1.73</v>
      </c>
      <c r="D196" s="24">
        <f>F196</f>
        <v>149.12835</v>
      </c>
      <c r="E196" s="24">
        <f>F196</f>
        <v>149.12835</v>
      </c>
      <c r="F196" s="24">
        <f>ROUND(149.12835,5)</f>
        <v>149.12835</v>
      </c>
      <c r="G196" s="25"/>
      <c r="H196" s="26"/>
    </row>
    <row r="197" spans="1:8" ht="12.75" customHeight="1">
      <c r="A197" s="23">
        <v>42768</v>
      </c>
      <c r="B197" s="23"/>
      <c r="C197" s="24">
        <f>ROUND(1.73,5)</f>
        <v>1.73</v>
      </c>
      <c r="D197" s="24">
        <f>F197</f>
        <v>150.11418</v>
      </c>
      <c r="E197" s="24">
        <f>F197</f>
        <v>150.11418</v>
      </c>
      <c r="F197" s="24">
        <f>ROUND(150.11418,5)</f>
        <v>150.11418</v>
      </c>
      <c r="G197" s="25"/>
      <c r="H197" s="26"/>
    </row>
    <row r="198" spans="1:8" ht="12.75" customHeight="1">
      <c r="A198" s="23">
        <v>42859</v>
      </c>
      <c r="B198" s="23"/>
      <c r="C198" s="24">
        <f>ROUND(1.73,5)</f>
        <v>1.73</v>
      </c>
      <c r="D198" s="24">
        <f>F198</f>
        <v>153.22895</v>
      </c>
      <c r="E198" s="24">
        <f>F198</f>
        <v>153.22895</v>
      </c>
      <c r="F198" s="24">
        <f>ROUND(153.22895,5)</f>
        <v>153.22895</v>
      </c>
      <c r="G198" s="25"/>
      <c r="H198" s="26"/>
    </row>
    <row r="199" spans="1:8" ht="12.75" customHeight="1">
      <c r="A199" s="23">
        <v>42950</v>
      </c>
      <c r="B199" s="23"/>
      <c r="C199" s="24">
        <f>ROUND(1.73,5)</f>
        <v>1.73</v>
      </c>
      <c r="D199" s="24">
        <f>F199</f>
        <v>156.46309</v>
      </c>
      <c r="E199" s="24">
        <f>F199</f>
        <v>156.46309</v>
      </c>
      <c r="F199" s="24">
        <f>ROUND(156.46309,5)</f>
        <v>156.46309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ROUND(9.165,5)</f>
        <v>9.165</v>
      </c>
      <c r="D201" s="24">
        <f>F201</f>
        <v>9.17111</v>
      </c>
      <c r="E201" s="24">
        <f>F201</f>
        <v>9.17111</v>
      </c>
      <c r="F201" s="24">
        <f>ROUND(9.17111,5)</f>
        <v>9.17111</v>
      </c>
      <c r="G201" s="25"/>
      <c r="H201" s="26"/>
    </row>
    <row r="202" spans="1:8" ht="12.75" customHeight="1">
      <c r="A202" s="23">
        <v>42677</v>
      </c>
      <c r="B202" s="23"/>
      <c r="C202" s="24">
        <f>ROUND(9.165,5)</f>
        <v>9.165</v>
      </c>
      <c r="D202" s="24">
        <f>F202</f>
        <v>9.21418</v>
      </c>
      <c r="E202" s="24">
        <f>F202</f>
        <v>9.21418</v>
      </c>
      <c r="F202" s="24">
        <f>ROUND(9.21418,5)</f>
        <v>9.21418</v>
      </c>
      <c r="G202" s="25"/>
      <c r="H202" s="26"/>
    </row>
    <row r="203" spans="1:8" ht="12.75" customHeight="1">
      <c r="A203" s="23">
        <v>42768</v>
      </c>
      <c r="B203" s="23"/>
      <c r="C203" s="24">
        <f>ROUND(9.165,5)</f>
        <v>9.165</v>
      </c>
      <c r="D203" s="24">
        <f>F203</f>
        <v>9.25369</v>
      </c>
      <c r="E203" s="24">
        <f>F203</f>
        <v>9.25369</v>
      </c>
      <c r="F203" s="24">
        <f>ROUND(9.25369,5)</f>
        <v>9.25369</v>
      </c>
      <c r="G203" s="25"/>
      <c r="H203" s="26"/>
    </row>
    <row r="204" spans="1:8" ht="12.75" customHeight="1">
      <c r="A204" s="23">
        <v>42859</v>
      </c>
      <c r="B204" s="23"/>
      <c r="C204" s="24">
        <f>ROUND(9.165,5)</f>
        <v>9.165</v>
      </c>
      <c r="D204" s="24">
        <f>F204</f>
        <v>9.27835</v>
      </c>
      <c r="E204" s="24">
        <f>F204</f>
        <v>9.27835</v>
      </c>
      <c r="F204" s="24">
        <f>ROUND(9.27835,5)</f>
        <v>9.27835</v>
      </c>
      <c r="G204" s="25"/>
      <c r="H204" s="26"/>
    </row>
    <row r="205" spans="1:8" ht="12.75" customHeight="1">
      <c r="A205" s="23">
        <v>42950</v>
      </c>
      <c r="B205" s="23"/>
      <c r="C205" s="24">
        <f>ROUND(9.165,5)</f>
        <v>9.165</v>
      </c>
      <c r="D205" s="24">
        <f>F205</f>
        <v>9.29399</v>
      </c>
      <c r="E205" s="24">
        <f>F205</f>
        <v>9.29399</v>
      </c>
      <c r="F205" s="24">
        <f>ROUND(9.29399,5)</f>
        <v>9.29399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ROUND(9.385,5)</f>
        <v>9.385</v>
      </c>
      <c r="D207" s="24">
        <f>F207</f>
        <v>9.39077</v>
      </c>
      <c r="E207" s="24">
        <f>F207</f>
        <v>9.39077</v>
      </c>
      <c r="F207" s="24">
        <f>ROUND(9.39077,5)</f>
        <v>9.39077</v>
      </c>
      <c r="G207" s="25"/>
      <c r="H207" s="26"/>
    </row>
    <row r="208" spans="1:8" ht="12.75" customHeight="1">
      <c r="A208" s="23">
        <v>42677</v>
      </c>
      <c r="B208" s="23"/>
      <c r="C208" s="24">
        <f>ROUND(9.385,5)</f>
        <v>9.385</v>
      </c>
      <c r="D208" s="24">
        <f>F208</f>
        <v>9.43158</v>
      </c>
      <c r="E208" s="24">
        <f>F208</f>
        <v>9.43158</v>
      </c>
      <c r="F208" s="24">
        <f>ROUND(9.43158,5)</f>
        <v>9.43158</v>
      </c>
      <c r="G208" s="25"/>
      <c r="H208" s="26"/>
    </row>
    <row r="209" spans="1:8" ht="12.75" customHeight="1">
      <c r="A209" s="23">
        <v>42768</v>
      </c>
      <c r="B209" s="23"/>
      <c r="C209" s="24">
        <f>ROUND(9.385,5)</f>
        <v>9.385</v>
      </c>
      <c r="D209" s="24">
        <f>F209</f>
        <v>9.46942</v>
      </c>
      <c r="E209" s="24">
        <f>F209</f>
        <v>9.46942</v>
      </c>
      <c r="F209" s="24">
        <f>ROUND(9.46942,5)</f>
        <v>9.46942</v>
      </c>
      <c r="G209" s="25"/>
      <c r="H209" s="26"/>
    </row>
    <row r="210" spans="1:8" ht="12.75" customHeight="1">
      <c r="A210" s="23">
        <v>42859</v>
      </c>
      <c r="B210" s="23"/>
      <c r="C210" s="24">
        <f>ROUND(9.385,5)</f>
        <v>9.385</v>
      </c>
      <c r="D210" s="24">
        <f>F210</f>
        <v>9.49477</v>
      </c>
      <c r="E210" s="24">
        <f>F210</f>
        <v>9.49477</v>
      </c>
      <c r="F210" s="24">
        <f>ROUND(9.49477,5)</f>
        <v>9.49477</v>
      </c>
      <c r="G210" s="25"/>
      <c r="H210" s="26"/>
    </row>
    <row r="211" spans="1:8" ht="12.75" customHeight="1">
      <c r="A211" s="23">
        <v>42950</v>
      </c>
      <c r="B211" s="23"/>
      <c r="C211" s="24">
        <f>ROUND(9.385,5)</f>
        <v>9.385</v>
      </c>
      <c r="D211" s="24">
        <f>F211</f>
        <v>9.51277</v>
      </c>
      <c r="E211" s="24">
        <f>F211</f>
        <v>9.51277</v>
      </c>
      <c r="F211" s="24">
        <f>ROUND(9.51277,5)</f>
        <v>9.51277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ROUND(9.465,5)</f>
        <v>9.465</v>
      </c>
      <c r="D213" s="24">
        <f>F213</f>
        <v>9.47108</v>
      </c>
      <c r="E213" s="24">
        <f>F213</f>
        <v>9.47108</v>
      </c>
      <c r="F213" s="24">
        <f>ROUND(9.47108,5)</f>
        <v>9.47108</v>
      </c>
      <c r="G213" s="25"/>
      <c r="H213" s="26"/>
    </row>
    <row r="214" spans="1:8" ht="12.75" customHeight="1">
      <c r="A214" s="23">
        <v>42677</v>
      </c>
      <c r="B214" s="23"/>
      <c r="C214" s="24">
        <f>ROUND(9.465,5)</f>
        <v>9.465</v>
      </c>
      <c r="D214" s="24">
        <f>F214</f>
        <v>9.51416</v>
      </c>
      <c r="E214" s="24">
        <f>F214</f>
        <v>9.51416</v>
      </c>
      <c r="F214" s="24">
        <f>ROUND(9.51416,5)</f>
        <v>9.51416</v>
      </c>
      <c r="G214" s="25"/>
      <c r="H214" s="26"/>
    </row>
    <row r="215" spans="1:8" ht="12.75" customHeight="1">
      <c r="A215" s="23">
        <v>42768</v>
      </c>
      <c r="B215" s="23"/>
      <c r="C215" s="24">
        <f>ROUND(9.465,5)</f>
        <v>9.465</v>
      </c>
      <c r="D215" s="24">
        <f>F215</f>
        <v>9.55438</v>
      </c>
      <c r="E215" s="24">
        <f>F215</f>
        <v>9.55438</v>
      </c>
      <c r="F215" s="24">
        <f>ROUND(9.55438,5)</f>
        <v>9.55438</v>
      </c>
      <c r="G215" s="25"/>
      <c r="H215" s="26"/>
    </row>
    <row r="216" spans="1:8" ht="12.75" customHeight="1">
      <c r="A216" s="23">
        <v>42859</v>
      </c>
      <c r="B216" s="23"/>
      <c r="C216" s="24">
        <f>ROUND(9.465,5)</f>
        <v>9.465</v>
      </c>
      <c r="D216" s="24">
        <f>F216</f>
        <v>9.58199</v>
      </c>
      <c r="E216" s="24">
        <f>F216</f>
        <v>9.58199</v>
      </c>
      <c r="F216" s="24">
        <f>ROUND(9.58199,5)</f>
        <v>9.58199</v>
      </c>
      <c r="G216" s="25"/>
      <c r="H216" s="26"/>
    </row>
    <row r="217" spans="1:8" ht="12.75" customHeight="1">
      <c r="A217" s="23">
        <v>42950</v>
      </c>
      <c r="B217" s="23"/>
      <c r="C217" s="24">
        <f>ROUND(9.465,5)</f>
        <v>9.465</v>
      </c>
      <c r="D217" s="24">
        <f>F217</f>
        <v>9.60227</v>
      </c>
      <c r="E217" s="24">
        <f>F217</f>
        <v>9.60227</v>
      </c>
      <c r="F217" s="24">
        <f>ROUND(9.60227,5)</f>
        <v>9.60227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42580</v>
      </c>
      <c r="B219" s="23"/>
      <c r="C219" s="28">
        <f>ROUND(15.8262744888889,4)</f>
        <v>15.8263</v>
      </c>
      <c r="D219" s="28">
        <f>F219</f>
        <v>15.8298</v>
      </c>
      <c r="E219" s="28">
        <f>F219</f>
        <v>15.8298</v>
      </c>
      <c r="F219" s="28">
        <f>ROUND(15.8298,4)</f>
        <v>15.8298</v>
      </c>
      <c r="G219" s="25"/>
      <c r="H219" s="26"/>
    </row>
    <row r="220" spans="1:8" ht="12.75" customHeight="1">
      <c r="A220" s="23">
        <v>42597</v>
      </c>
      <c r="B220" s="23"/>
      <c r="C220" s="28">
        <f>ROUND(15.8262744888889,4)</f>
        <v>15.8263</v>
      </c>
      <c r="D220" s="28">
        <f>F220</f>
        <v>15.89</v>
      </c>
      <c r="E220" s="28">
        <f>F220</f>
        <v>15.89</v>
      </c>
      <c r="F220" s="28">
        <f>ROUND(15.89,4)</f>
        <v>15.89</v>
      </c>
      <c r="G220" s="25"/>
      <c r="H220" s="26"/>
    </row>
    <row r="221" spans="1:8" ht="12.75" customHeight="1">
      <c r="A221" s="23">
        <v>42643</v>
      </c>
      <c r="B221" s="23"/>
      <c r="C221" s="28">
        <f>ROUND(15.8262744888889,4)</f>
        <v>15.8263</v>
      </c>
      <c r="D221" s="28">
        <f>F221</f>
        <v>16.0682</v>
      </c>
      <c r="E221" s="28">
        <f>F221</f>
        <v>16.0682</v>
      </c>
      <c r="F221" s="28">
        <f>ROUND(16.0682,4)</f>
        <v>16.0682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ROUND(18.8914232888889,4)</f>
        <v>18.8914</v>
      </c>
      <c r="D223" s="28">
        <f>F223</f>
        <v>18.9599</v>
      </c>
      <c r="E223" s="28">
        <f>F223</f>
        <v>18.9599</v>
      </c>
      <c r="F223" s="28">
        <f>ROUND(18.9599,4)</f>
        <v>18.9599</v>
      </c>
      <c r="G223" s="25"/>
      <c r="H223" s="26"/>
    </row>
    <row r="224" spans="1:8" ht="12.75" customHeight="1">
      <c r="A224" s="23">
        <v>42600</v>
      </c>
      <c r="B224" s="23"/>
      <c r="C224" s="28">
        <f>ROUND(18.8914232888889,4)</f>
        <v>18.8914</v>
      </c>
      <c r="D224" s="28">
        <f>F224</f>
        <v>18.9723</v>
      </c>
      <c r="E224" s="28">
        <f>F224</f>
        <v>18.9723</v>
      </c>
      <c r="F224" s="28">
        <f>ROUND(18.9723,4)</f>
        <v>18.9723</v>
      </c>
      <c r="G224" s="25"/>
      <c r="H224" s="26"/>
    </row>
    <row r="225" spans="1:8" ht="12.75" customHeight="1">
      <c r="A225" s="23">
        <v>42613</v>
      </c>
      <c r="B225" s="23"/>
      <c r="C225" s="28">
        <f>ROUND(18.8914232888889,4)</f>
        <v>18.8914</v>
      </c>
      <c r="D225" s="28">
        <f>F225</f>
        <v>19.0278</v>
      </c>
      <c r="E225" s="28">
        <f>F225</f>
        <v>19.0278</v>
      </c>
      <c r="F225" s="28">
        <f>ROUND(19.0278,4)</f>
        <v>19.0278</v>
      </c>
      <c r="G225" s="25"/>
      <c r="H225" s="26"/>
    </row>
    <row r="226" spans="1:8" ht="12.75" customHeight="1">
      <c r="A226" s="23">
        <v>42621</v>
      </c>
      <c r="B226" s="23"/>
      <c r="C226" s="28">
        <f>ROUND(18.8914232888889,4)</f>
        <v>18.8914</v>
      </c>
      <c r="D226" s="28">
        <f>F226</f>
        <v>19.0596</v>
      </c>
      <c r="E226" s="28">
        <f>F226</f>
        <v>19.0596</v>
      </c>
      <c r="F226" s="28">
        <f>ROUND(19.0596,4)</f>
        <v>19.0596</v>
      </c>
      <c r="G226" s="25"/>
      <c r="H226" s="26"/>
    </row>
    <row r="227" spans="1:8" ht="12.75" customHeight="1">
      <c r="A227" s="23">
        <v>42850</v>
      </c>
      <c r="B227" s="23"/>
      <c r="C227" s="28">
        <f>ROUND(18.8914232888889,4)</f>
        <v>18.8914</v>
      </c>
      <c r="D227" s="28">
        <f>F227</f>
        <v>20.0056</v>
      </c>
      <c r="E227" s="28">
        <f>F227</f>
        <v>20.0056</v>
      </c>
      <c r="F227" s="28">
        <f>ROUND(20.0056,4)</f>
        <v>20.0056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42577</v>
      </c>
      <c r="B229" s="23"/>
      <c r="C229" s="28">
        <f>ROUND(14.4106666666667,4)</f>
        <v>14.4107</v>
      </c>
      <c r="D229" s="28">
        <f>F229</f>
        <v>14.3718</v>
      </c>
      <c r="E229" s="28">
        <f>F229</f>
        <v>14.3718</v>
      </c>
      <c r="F229" s="28">
        <f>ROUND(14.3718,4)</f>
        <v>14.3718</v>
      </c>
      <c r="G229" s="25"/>
      <c r="H229" s="26"/>
    </row>
    <row r="230" spans="1:8" ht="12.75" customHeight="1">
      <c r="A230" s="23">
        <v>42578</v>
      </c>
      <c r="B230" s="23"/>
      <c r="C230" s="28">
        <f>ROUND(14.4106666666667,4)</f>
        <v>14.4107</v>
      </c>
      <c r="D230" s="28">
        <f>F230</f>
        <v>14.4135</v>
      </c>
      <c r="E230" s="28">
        <f>F230</f>
        <v>14.4135</v>
      </c>
      <c r="F230" s="28">
        <f>ROUND(14.4135,4)</f>
        <v>14.4135</v>
      </c>
      <c r="G230" s="25"/>
      <c r="H230" s="26"/>
    </row>
    <row r="231" spans="1:8" ht="12.75" customHeight="1">
      <c r="A231" s="23">
        <v>42579</v>
      </c>
      <c r="B231" s="23"/>
      <c r="C231" s="28">
        <f>ROUND(14.4106666666667,4)</f>
        <v>14.4107</v>
      </c>
      <c r="D231" s="28">
        <f>F231</f>
        <v>14.4135</v>
      </c>
      <c r="E231" s="28">
        <f>F231</f>
        <v>14.4135</v>
      </c>
      <c r="F231" s="28">
        <f>ROUND(14.4135,4)</f>
        <v>14.4135</v>
      </c>
      <c r="G231" s="25"/>
      <c r="H231" s="26"/>
    </row>
    <row r="232" spans="1:8" ht="12.75" customHeight="1">
      <c r="A232" s="23">
        <v>42580</v>
      </c>
      <c r="B232" s="23"/>
      <c r="C232" s="28">
        <f>ROUND(14.4106666666667,4)</f>
        <v>14.4107</v>
      </c>
      <c r="D232" s="28">
        <f>F232</f>
        <v>14.4135</v>
      </c>
      <c r="E232" s="28">
        <f>F232</f>
        <v>14.4135</v>
      </c>
      <c r="F232" s="28">
        <f>ROUND(14.4135,4)</f>
        <v>14.4135</v>
      </c>
      <c r="G232" s="25"/>
      <c r="H232" s="26"/>
    </row>
    <row r="233" spans="1:8" ht="12.75" customHeight="1">
      <c r="A233" s="23">
        <v>42583</v>
      </c>
      <c r="B233" s="23"/>
      <c r="C233" s="28">
        <f>ROUND(14.4106666666667,4)</f>
        <v>14.4107</v>
      </c>
      <c r="D233" s="28">
        <f>F233</f>
        <v>14.4209</v>
      </c>
      <c r="E233" s="28">
        <f>F233</f>
        <v>14.4209</v>
      </c>
      <c r="F233" s="28">
        <f>ROUND(14.4209,4)</f>
        <v>14.4209</v>
      </c>
      <c r="G233" s="25"/>
      <c r="H233" s="26"/>
    </row>
    <row r="234" spans="1:8" ht="12.75" customHeight="1">
      <c r="A234" s="23">
        <v>42584</v>
      </c>
      <c r="B234" s="23"/>
      <c r="C234" s="28">
        <f>ROUND(14.4106666666667,4)</f>
        <v>14.4107</v>
      </c>
      <c r="D234" s="28">
        <f>F234</f>
        <v>14.4234</v>
      </c>
      <c r="E234" s="28">
        <f>F234</f>
        <v>14.4234</v>
      </c>
      <c r="F234" s="28">
        <f>ROUND(14.4234,4)</f>
        <v>14.4234</v>
      </c>
      <c r="G234" s="25"/>
      <c r="H234" s="26"/>
    </row>
    <row r="235" spans="1:8" ht="12.75" customHeight="1">
      <c r="A235" s="23">
        <v>42587</v>
      </c>
      <c r="B235" s="23"/>
      <c r="C235" s="28">
        <f>ROUND(14.4106666666667,4)</f>
        <v>14.4107</v>
      </c>
      <c r="D235" s="28">
        <f>F235</f>
        <v>14.4308</v>
      </c>
      <c r="E235" s="28">
        <f>F235</f>
        <v>14.4308</v>
      </c>
      <c r="F235" s="28">
        <f>ROUND(14.4308,4)</f>
        <v>14.4308</v>
      </c>
      <c r="G235" s="25"/>
      <c r="H235" s="26"/>
    </row>
    <row r="236" spans="1:8" ht="12.75" customHeight="1">
      <c r="A236" s="23">
        <v>42593</v>
      </c>
      <c r="B236" s="23"/>
      <c r="C236" s="28">
        <f>ROUND(14.4106666666667,4)</f>
        <v>14.4107</v>
      </c>
      <c r="D236" s="28">
        <f>F236</f>
        <v>14.4486</v>
      </c>
      <c r="E236" s="28">
        <f>F236</f>
        <v>14.4486</v>
      </c>
      <c r="F236" s="28">
        <f>ROUND(14.4486,4)</f>
        <v>14.4486</v>
      </c>
      <c r="G236" s="25"/>
      <c r="H236" s="26"/>
    </row>
    <row r="237" spans="1:8" ht="12.75" customHeight="1">
      <c r="A237" s="23">
        <v>42597</v>
      </c>
      <c r="B237" s="23"/>
      <c r="C237" s="28">
        <f>ROUND(14.4106666666667,4)</f>
        <v>14.4107</v>
      </c>
      <c r="D237" s="28">
        <f>F237</f>
        <v>14.4604</v>
      </c>
      <c r="E237" s="28">
        <f>F237</f>
        <v>14.4604</v>
      </c>
      <c r="F237" s="28">
        <f>ROUND(14.4604,4)</f>
        <v>14.4604</v>
      </c>
      <c r="G237" s="25"/>
      <c r="H237" s="26"/>
    </row>
    <row r="238" spans="1:8" ht="12.75" customHeight="1">
      <c r="A238" s="23">
        <v>42598</v>
      </c>
      <c r="B238" s="23"/>
      <c r="C238" s="28">
        <f>ROUND(14.4106666666667,4)</f>
        <v>14.4107</v>
      </c>
      <c r="D238" s="28">
        <f>F238</f>
        <v>14.4634</v>
      </c>
      <c r="E238" s="28">
        <f>F238</f>
        <v>14.4634</v>
      </c>
      <c r="F238" s="28">
        <f>ROUND(14.4634,4)</f>
        <v>14.4634</v>
      </c>
      <c r="G238" s="25"/>
      <c r="H238" s="26"/>
    </row>
    <row r="239" spans="1:8" ht="12.75" customHeight="1">
      <c r="A239" s="23">
        <v>42599</v>
      </c>
      <c r="B239" s="23"/>
      <c r="C239" s="28">
        <f>ROUND(14.4106666666667,4)</f>
        <v>14.4107</v>
      </c>
      <c r="D239" s="28">
        <f>F239</f>
        <v>14.4663</v>
      </c>
      <c r="E239" s="28">
        <f>F239</f>
        <v>14.4663</v>
      </c>
      <c r="F239" s="28">
        <f>ROUND(14.4663,4)</f>
        <v>14.4663</v>
      </c>
      <c r="G239" s="25"/>
      <c r="H239" s="26"/>
    </row>
    <row r="240" spans="1:8" ht="12.75" customHeight="1">
      <c r="A240" s="23">
        <v>42600</v>
      </c>
      <c r="B240" s="23"/>
      <c r="C240" s="28">
        <f>ROUND(14.4106666666667,4)</f>
        <v>14.4107</v>
      </c>
      <c r="D240" s="28">
        <f>F240</f>
        <v>14.4693</v>
      </c>
      <c r="E240" s="28">
        <f>F240</f>
        <v>14.4693</v>
      </c>
      <c r="F240" s="28">
        <f>ROUND(14.4693,4)</f>
        <v>14.4693</v>
      </c>
      <c r="G240" s="25"/>
      <c r="H240" s="26"/>
    </row>
    <row r="241" spans="1:8" ht="12.75" customHeight="1">
      <c r="A241" s="23">
        <v>42605</v>
      </c>
      <c r="B241" s="23"/>
      <c r="C241" s="28">
        <f>ROUND(14.4106666666667,4)</f>
        <v>14.4107</v>
      </c>
      <c r="D241" s="28">
        <f>F241</f>
        <v>14.4841</v>
      </c>
      <c r="E241" s="28">
        <f>F241</f>
        <v>14.4841</v>
      </c>
      <c r="F241" s="28">
        <f>ROUND(14.4841,4)</f>
        <v>14.4841</v>
      </c>
      <c r="G241" s="25"/>
      <c r="H241" s="26"/>
    </row>
    <row r="242" spans="1:8" ht="12.75" customHeight="1">
      <c r="A242" s="23">
        <v>42608</v>
      </c>
      <c r="B242" s="23"/>
      <c r="C242" s="28">
        <f>ROUND(14.4106666666667,4)</f>
        <v>14.4107</v>
      </c>
      <c r="D242" s="28">
        <f>F242</f>
        <v>14.493</v>
      </c>
      <c r="E242" s="28">
        <f>F242</f>
        <v>14.493</v>
      </c>
      <c r="F242" s="28">
        <f>ROUND(14.493,4)</f>
        <v>14.493</v>
      </c>
      <c r="G242" s="25"/>
      <c r="H242" s="26"/>
    </row>
    <row r="243" spans="1:8" ht="12.75" customHeight="1">
      <c r="A243" s="23">
        <v>42611</v>
      </c>
      <c r="B243" s="23"/>
      <c r="C243" s="28">
        <f>ROUND(14.4106666666667,4)</f>
        <v>14.4107</v>
      </c>
      <c r="D243" s="28">
        <f>F243</f>
        <v>14.5018</v>
      </c>
      <c r="E243" s="28">
        <f>F243</f>
        <v>14.5018</v>
      </c>
      <c r="F243" s="28">
        <f>ROUND(14.5018,4)</f>
        <v>14.5018</v>
      </c>
      <c r="G243" s="25"/>
      <c r="H243" s="26"/>
    </row>
    <row r="244" spans="1:8" ht="12.75" customHeight="1">
      <c r="A244" s="23">
        <v>42613</v>
      </c>
      <c r="B244" s="23"/>
      <c r="C244" s="28">
        <f>ROUND(14.4106666666667,4)</f>
        <v>14.4107</v>
      </c>
      <c r="D244" s="28">
        <f>F244</f>
        <v>14.5075</v>
      </c>
      <c r="E244" s="28">
        <f>F244</f>
        <v>14.5075</v>
      </c>
      <c r="F244" s="28">
        <f>ROUND(14.5075,4)</f>
        <v>14.5075</v>
      </c>
      <c r="G244" s="25"/>
      <c r="H244" s="26"/>
    </row>
    <row r="245" spans="1:8" ht="12.75" customHeight="1">
      <c r="A245" s="23">
        <v>42619</v>
      </c>
      <c r="B245" s="23"/>
      <c r="C245" s="28">
        <f>ROUND(14.4106666666667,4)</f>
        <v>14.4107</v>
      </c>
      <c r="D245" s="28">
        <f>F245</f>
        <v>14.5245</v>
      </c>
      <c r="E245" s="28">
        <f>F245</f>
        <v>14.5245</v>
      </c>
      <c r="F245" s="28">
        <f>ROUND(14.5245,4)</f>
        <v>14.5245</v>
      </c>
      <c r="G245" s="25"/>
      <c r="H245" s="26"/>
    </row>
    <row r="246" spans="1:8" ht="12.75" customHeight="1">
      <c r="A246" s="23">
        <v>42621</v>
      </c>
      <c r="B246" s="23"/>
      <c r="C246" s="28">
        <f>ROUND(14.4106666666667,4)</f>
        <v>14.4107</v>
      </c>
      <c r="D246" s="28">
        <f>F246</f>
        <v>14.5301</v>
      </c>
      <c r="E246" s="28">
        <f>F246</f>
        <v>14.5301</v>
      </c>
      <c r="F246" s="28">
        <f>ROUND(14.5301,4)</f>
        <v>14.5301</v>
      </c>
      <c r="G246" s="25"/>
      <c r="H246" s="26"/>
    </row>
    <row r="247" spans="1:8" ht="12.75" customHeight="1">
      <c r="A247" s="23">
        <v>42622</v>
      </c>
      <c r="B247" s="23"/>
      <c r="C247" s="28">
        <f>ROUND(14.4106666666667,4)</f>
        <v>14.4107</v>
      </c>
      <c r="D247" s="28">
        <f>F247</f>
        <v>14.533</v>
      </c>
      <c r="E247" s="28">
        <f>F247</f>
        <v>14.533</v>
      </c>
      <c r="F247" s="28">
        <f>ROUND(14.533,4)</f>
        <v>14.533</v>
      </c>
      <c r="G247" s="25"/>
      <c r="H247" s="26"/>
    </row>
    <row r="248" spans="1:8" ht="12.75" customHeight="1">
      <c r="A248" s="23">
        <v>42626</v>
      </c>
      <c r="B248" s="23"/>
      <c r="C248" s="28">
        <f>ROUND(14.4106666666667,4)</f>
        <v>14.4107</v>
      </c>
      <c r="D248" s="28">
        <f>F248</f>
        <v>14.5443</v>
      </c>
      <c r="E248" s="28">
        <f>F248</f>
        <v>14.5443</v>
      </c>
      <c r="F248" s="28">
        <f>ROUND(14.5443,4)</f>
        <v>14.5443</v>
      </c>
      <c r="G248" s="25"/>
      <c r="H248" s="26"/>
    </row>
    <row r="249" spans="1:8" ht="12.75" customHeight="1">
      <c r="A249" s="23">
        <v>42628</v>
      </c>
      <c r="B249" s="23"/>
      <c r="C249" s="28">
        <f>ROUND(14.4106666666667,4)</f>
        <v>14.4107</v>
      </c>
      <c r="D249" s="28">
        <f>F249</f>
        <v>14.5499</v>
      </c>
      <c r="E249" s="28">
        <f>F249</f>
        <v>14.5499</v>
      </c>
      <c r="F249" s="28">
        <f>ROUND(14.5499,4)</f>
        <v>14.5499</v>
      </c>
      <c r="G249" s="25"/>
      <c r="H249" s="26"/>
    </row>
    <row r="250" spans="1:8" ht="12.75" customHeight="1">
      <c r="A250" s="23">
        <v>42640</v>
      </c>
      <c r="B250" s="23"/>
      <c r="C250" s="28">
        <f>ROUND(14.4106666666667,4)</f>
        <v>14.4107</v>
      </c>
      <c r="D250" s="28">
        <f>F250</f>
        <v>14.5839</v>
      </c>
      <c r="E250" s="28">
        <f>F250</f>
        <v>14.5839</v>
      </c>
      <c r="F250" s="28">
        <f>ROUND(14.5839,4)</f>
        <v>14.5839</v>
      </c>
      <c r="G250" s="25"/>
      <c r="H250" s="26"/>
    </row>
    <row r="251" spans="1:8" ht="12.75" customHeight="1">
      <c r="A251" s="23">
        <v>42641</v>
      </c>
      <c r="B251" s="23"/>
      <c r="C251" s="28">
        <f>ROUND(14.4106666666667,4)</f>
        <v>14.4107</v>
      </c>
      <c r="D251" s="28">
        <f>F251</f>
        <v>14.5867</v>
      </c>
      <c r="E251" s="28">
        <f>F251</f>
        <v>14.5867</v>
      </c>
      <c r="F251" s="28">
        <f>ROUND(14.5867,4)</f>
        <v>14.5867</v>
      </c>
      <c r="G251" s="25"/>
      <c r="H251" s="26"/>
    </row>
    <row r="252" spans="1:8" ht="12.75" customHeight="1">
      <c r="A252" s="23">
        <v>42643</v>
      </c>
      <c r="B252" s="23"/>
      <c r="C252" s="28">
        <f>ROUND(14.4106666666667,4)</f>
        <v>14.4107</v>
      </c>
      <c r="D252" s="28">
        <f>F252</f>
        <v>14.5923</v>
      </c>
      <c r="E252" s="28">
        <f>F252</f>
        <v>14.5923</v>
      </c>
      <c r="F252" s="28">
        <f>ROUND(14.5923,4)</f>
        <v>14.5923</v>
      </c>
      <c r="G252" s="25"/>
      <c r="H252" s="26"/>
    </row>
    <row r="253" spans="1:8" ht="12.75" customHeight="1">
      <c r="A253" s="23">
        <v>42657</v>
      </c>
      <c r="B253" s="23"/>
      <c r="C253" s="28">
        <f>ROUND(14.4106666666667,4)</f>
        <v>14.4107</v>
      </c>
      <c r="D253" s="28">
        <f>F253</f>
        <v>14.6318</v>
      </c>
      <c r="E253" s="28">
        <f>F253</f>
        <v>14.6318</v>
      </c>
      <c r="F253" s="28">
        <f>ROUND(14.6318,4)</f>
        <v>14.6318</v>
      </c>
      <c r="G253" s="25"/>
      <c r="H253" s="26"/>
    </row>
    <row r="254" spans="1:8" ht="12.75" customHeight="1">
      <c r="A254" s="23">
        <v>42662</v>
      </c>
      <c r="B254" s="23"/>
      <c r="C254" s="28">
        <f>ROUND(14.4106666666667,4)</f>
        <v>14.4107</v>
      </c>
      <c r="D254" s="28">
        <f>F254</f>
        <v>14.6459</v>
      </c>
      <c r="E254" s="28">
        <f>F254</f>
        <v>14.6459</v>
      </c>
      <c r="F254" s="28">
        <f>ROUND(14.6459,4)</f>
        <v>14.6459</v>
      </c>
      <c r="G254" s="25"/>
      <c r="H254" s="26"/>
    </row>
    <row r="255" spans="1:8" ht="12.75" customHeight="1">
      <c r="A255" s="23">
        <v>42669</v>
      </c>
      <c r="B255" s="23"/>
      <c r="C255" s="28">
        <f>ROUND(14.4106666666667,4)</f>
        <v>14.4107</v>
      </c>
      <c r="D255" s="28">
        <f>F255</f>
        <v>14.6656</v>
      </c>
      <c r="E255" s="28">
        <f>F255</f>
        <v>14.6656</v>
      </c>
      <c r="F255" s="28">
        <f>ROUND(14.6656,4)</f>
        <v>14.6656</v>
      </c>
      <c r="G255" s="25"/>
      <c r="H255" s="26"/>
    </row>
    <row r="256" spans="1:8" ht="12.75" customHeight="1">
      <c r="A256" s="23">
        <v>42670</v>
      </c>
      <c r="B256" s="23"/>
      <c r="C256" s="28">
        <f>ROUND(14.4106666666667,4)</f>
        <v>14.4107</v>
      </c>
      <c r="D256" s="28">
        <f>F256</f>
        <v>14.6684</v>
      </c>
      <c r="E256" s="28">
        <f>F256</f>
        <v>14.6684</v>
      </c>
      <c r="F256" s="28">
        <f>ROUND(14.6684,4)</f>
        <v>14.6684</v>
      </c>
      <c r="G256" s="25"/>
      <c r="H256" s="26"/>
    </row>
    <row r="257" spans="1:8" ht="12.75" customHeight="1">
      <c r="A257" s="23">
        <v>42681</v>
      </c>
      <c r="B257" s="23"/>
      <c r="C257" s="28">
        <f>ROUND(14.4106666666667,4)</f>
        <v>14.4107</v>
      </c>
      <c r="D257" s="28">
        <f>F257</f>
        <v>14.6995</v>
      </c>
      <c r="E257" s="28">
        <f>F257</f>
        <v>14.6995</v>
      </c>
      <c r="F257" s="28">
        <f>ROUND(14.6995,4)</f>
        <v>14.6995</v>
      </c>
      <c r="G257" s="25"/>
      <c r="H257" s="26"/>
    </row>
    <row r="258" spans="1:8" ht="12.75" customHeight="1">
      <c r="A258" s="23">
        <v>42691</v>
      </c>
      <c r="B258" s="23"/>
      <c r="C258" s="28">
        <f>ROUND(14.4106666666667,4)</f>
        <v>14.4107</v>
      </c>
      <c r="D258" s="28">
        <f>F258</f>
        <v>14.7278</v>
      </c>
      <c r="E258" s="28">
        <f>F258</f>
        <v>14.7278</v>
      </c>
      <c r="F258" s="28">
        <f>ROUND(14.7278,4)</f>
        <v>14.7278</v>
      </c>
      <c r="G258" s="25"/>
      <c r="H258" s="26"/>
    </row>
    <row r="259" spans="1:8" ht="12.75" customHeight="1">
      <c r="A259" s="23">
        <v>42702</v>
      </c>
      <c r="B259" s="23"/>
      <c r="C259" s="28">
        <f>ROUND(14.4106666666667,4)</f>
        <v>14.4107</v>
      </c>
      <c r="D259" s="28">
        <f>F259</f>
        <v>14.7589</v>
      </c>
      <c r="E259" s="28">
        <f>F259</f>
        <v>14.7589</v>
      </c>
      <c r="F259" s="28">
        <f>ROUND(14.7589,4)</f>
        <v>14.7589</v>
      </c>
      <c r="G259" s="25"/>
      <c r="H259" s="26"/>
    </row>
    <row r="260" spans="1:8" ht="12.75" customHeight="1">
      <c r="A260" s="23">
        <v>42718</v>
      </c>
      <c r="B260" s="23"/>
      <c r="C260" s="28">
        <f>ROUND(14.4106666666667,4)</f>
        <v>14.4107</v>
      </c>
      <c r="D260" s="28">
        <f>F260</f>
        <v>14.8041</v>
      </c>
      <c r="E260" s="28">
        <f>F260</f>
        <v>14.8041</v>
      </c>
      <c r="F260" s="28">
        <f>ROUND(14.8041,4)</f>
        <v>14.8041</v>
      </c>
      <c r="G260" s="25"/>
      <c r="H260" s="26"/>
    </row>
    <row r="261" spans="1:8" ht="12.75" customHeight="1">
      <c r="A261" s="23">
        <v>42748</v>
      </c>
      <c r="B261" s="23"/>
      <c r="C261" s="28">
        <f>ROUND(14.4106666666667,4)</f>
        <v>14.4107</v>
      </c>
      <c r="D261" s="28">
        <f>F261</f>
        <v>14.8889</v>
      </c>
      <c r="E261" s="28">
        <f>F261</f>
        <v>14.8889</v>
      </c>
      <c r="F261" s="28">
        <f>ROUND(14.8889,4)</f>
        <v>14.8889</v>
      </c>
      <c r="G261" s="25"/>
      <c r="H261" s="26"/>
    </row>
    <row r="262" spans="1:8" ht="12.75" customHeight="1">
      <c r="A262" s="23">
        <v>42760</v>
      </c>
      <c r="B262" s="23"/>
      <c r="C262" s="28">
        <f>ROUND(14.4106666666667,4)</f>
        <v>14.4107</v>
      </c>
      <c r="D262" s="28">
        <f>F262</f>
        <v>14.9229</v>
      </c>
      <c r="E262" s="28">
        <f>F262</f>
        <v>14.9229</v>
      </c>
      <c r="F262" s="28">
        <f>ROUND(14.9229,4)</f>
        <v>14.9229</v>
      </c>
      <c r="G262" s="25"/>
      <c r="H262" s="26"/>
    </row>
    <row r="263" spans="1:8" ht="12.75" customHeight="1">
      <c r="A263" s="23">
        <v>42837</v>
      </c>
      <c r="B263" s="23"/>
      <c r="C263" s="28">
        <f>ROUND(14.4106666666667,4)</f>
        <v>14.4107</v>
      </c>
      <c r="D263" s="28">
        <f>F263</f>
        <v>15.1429</v>
      </c>
      <c r="E263" s="28">
        <f>F263</f>
        <v>15.1429</v>
      </c>
      <c r="F263" s="28">
        <f>ROUND(15.1429,4)</f>
        <v>15.1429</v>
      </c>
      <c r="G263" s="25"/>
      <c r="H263" s="26"/>
    </row>
    <row r="264" spans="1:8" ht="12.75" customHeight="1">
      <c r="A264" s="23">
        <v>42850</v>
      </c>
      <c r="B264" s="23"/>
      <c r="C264" s="28">
        <f>ROUND(14.4106666666667,4)</f>
        <v>14.4107</v>
      </c>
      <c r="D264" s="28">
        <f>F264</f>
        <v>15.1801</v>
      </c>
      <c r="E264" s="28">
        <f>F264</f>
        <v>15.1801</v>
      </c>
      <c r="F264" s="28">
        <f>ROUND(15.1801,4)</f>
        <v>15.1801</v>
      </c>
      <c r="G264" s="25"/>
      <c r="H264" s="26"/>
    </row>
    <row r="265" spans="1:8" ht="12.75" customHeight="1">
      <c r="A265" s="23">
        <v>42928</v>
      </c>
      <c r="B265" s="23"/>
      <c r="C265" s="28">
        <f>ROUND(14.4106666666667,4)</f>
        <v>14.4107</v>
      </c>
      <c r="D265" s="28">
        <f>F265</f>
        <v>15.4085</v>
      </c>
      <c r="E265" s="28">
        <f>F265</f>
        <v>15.4085</v>
      </c>
      <c r="F265" s="28">
        <f>ROUND(15.4085,4)</f>
        <v>15.4085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ROUND(1.09823333333333,4)</f>
        <v>1.0982</v>
      </c>
      <c r="D267" s="28">
        <f>F267</f>
        <v>1.1006</v>
      </c>
      <c r="E267" s="28">
        <f>F267</f>
        <v>1.1006</v>
      </c>
      <c r="F267" s="28">
        <f>ROUND(1.1006,4)</f>
        <v>1.1006</v>
      </c>
      <c r="G267" s="25"/>
      <c r="H267" s="26"/>
    </row>
    <row r="268" spans="1:8" ht="12.75" customHeight="1">
      <c r="A268" s="23">
        <v>42723</v>
      </c>
      <c r="B268" s="23"/>
      <c r="C268" s="28">
        <f>ROUND(1.09823333333333,4)</f>
        <v>1.0982</v>
      </c>
      <c r="D268" s="28">
        <f>F268</f>
        <v>1.1052</v>
      </c>
      <c r="E268" s="28">
        <f>F268</f>
        <v>1.1052</v>
      </c>
      <c r="F268" s="28">
        <f>ROUND(1.1052,4)</f>
        <v>1.1052</v>
      </c>
      <c r="G268" s="25"/>
      <c r="H268" s="26"/>
    </row>
    <row r="269" spans="1:8" ht="12.75" customHeight="1">
      <c r="A269" s="23">
        <v>42807</v>
      </c>
      <c r="B269" s="23"/>
      <c r="C269" s="28">
        <f>ROUND(1.09823333333333,4)</f>
        <v>1.0982</v>
      </c>
      <c r="D269" s="28">
        <f>F269</f>
        <v>1.1097</v>
      </c>
      <c r="E269" s="28">
        <f>F269</f>
        <v>1.1097</v>
      </c>
      <c r="F269" s="28">
        <f>ROUND(1.1097,4)</f>
        <v>1.1097</v>
      </c>
      <c r="G269" s="25"/>
      <c r="H269" s="26"/>
    </row>
    <row r="270" spans="1:8" ht="12.75" customHeight="1">
      <c r="A270" s="23">
        <v>42905</v>
      </c>
      <c r="B270" s="23"/>
      <c r="C270" s="28">
        <f>ROUND(1.09823333333333,4)</f>
        <v>1.0982</v>
      </c>
      <c r="D270" s="28">
        <f>F270</f>
        <v>1.1149</v>
      </c>
      <c r="E270" s="28">
        <f>F270</f>
        <v>1.1149</v>
      </c>
      <c r="F270" s="28">
        <f>ROUND(1.1149,4)</f>
        <v>1.1149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ROUND(10.8240919111111,4)</f>
        <v>10.8241</v>
      </c>
      <c r="D272" s="28">
        <f>F272</f>
        <v>10.9178</v>
      </c>
      <c r="E272" s="28">
        <f>F272</f>
        <v>10.9178</v>
      </c>
      <c r="F272" s="28">
        <f>ROUND(10.9178,4)</f>
        <v>10.9178</v>
      </c>
      <c r="G272" s="25"/>
      <c r="H272" s="26"/>
    </row>
    <row r="273" spans="1:8" ht="12.75" customHeight="1">
      <c r="A273" s="23">
        <v>42723</v>
      </c>
      <c r="B273" s="23"/>
      <c r="C273" s="28">
        <f>ROUND(10.8240919111111,4)</f>
        <v>10.8241</v>
      </c>
      <c r="D273" s="28">
        <f>F273</f>
        <v>11.0804</v>
      </c>
      <c r="E273" s="28">
        <f>F273</f>
        <v>11.0804</v>
      </c>
      <c r="F273" s="28">
        <f>ROUND(11.0804,4)</f>
        <v>11.0804</v>
      </c>
      <c r="G273" s="25"/>
      <c r="H273" s="26"/>
    </row>
    <row r="274" spans="1:8" ht="12.75" customHeight="1">
      <c r="A274" s="23">
        <v>42807</v>
      </c>
      <c r="B274" s="23"/>
      <c r="C274" s="28">
        <f>ROUND(10.8240919111111,4)</f>
        <v>10.8241</v>
      </c>
      <c r="D274" s="28">
        <f>F274</f>
        <v>11.2338</v>
      </c>
      <c r="E274" s="28">
        <f>F274</f>
        <v>11.2338</v>
      </c>
      <c r="F274" s="28">
        <f>ROUND(11.2338,4)</f>
        <v>11.2338</v>
      </c>
      <c r="G274" s="25"/>
      <c r="H274" s="26"/>
    </row>
    <row r="275" spans="1:8" ht="12.75" customHeight="1">
      <c r="A275" s="23">
        <v>42905</v>
      </c>
      <c r="B275" s="23"/>
      <c r="C275" s="28">
        <f>ROUND(10.8240919111111,4)</f>
        <v>10.8241</v>
      </c>
      <c r="D275" s="28">
        <f>F275</f>
        <v>11.4187</v>
      </c>
      <c r="E275" s="28">
        <f>F275</f>
        <v>11.4187</v>
      </c>
      <c r="F275" s="28">
        <f>ROUND(11.4187,4)</f>
        <v>11.4187</v>
      </c>
      <c r="G275" s="25"/>
      <c r="H275" s="26"/>
    </row>
    <row r="276" spans="1:8" ht="12.75" customHeight="1">
      <c r="A276" s="23">
        <v>42996</v>
      </c>
      <c r="B276" s="23"/>
      <c r="C276" s="28">
        <f>ROUND(10.8240919111111,4)</f>
        <v>10.8241</v>
      </c>
      <c r="D276" s="28">
        <f>F276</f>
        <v>11.4947</v>
      </c>
      <c r="E276" s="28">
        <f>F276</f>
        <v>11.4947</v>
      </c>
      <c r="F276" s="28">
        <f>ROUND(11.4947,4)</f>
        <v>11.4947</v>
      </c>
      <c r="G276" s="25"/>
      <c r="H276" s="26"/>
    </row>
    <row r="277" spans="1:8" ht="12.75" customHeight="1">
      <c r="A277" s="23">
        <v>43087</v>
      </c>
      <c r="B277" s="23"/>
      <c r="C277" s="28">
        <f>ROUND(10.8240919111111,4)</f>
        <v>10.8241</v>
      </c>
      <c r="D277" s="28">
        <f>F277</f>
        <v>11.4982</v>
      </c>
      <c r="E277" s="28">
        <f>F277</f>
        <v>11.4982</v>
      </c>
      <c r="F277" s="28">
        <f>ROUND(11.4982,4)</f>
        <v>11.4982</v>
      </c>
      <c r="G277" s="25"/>
      <c r="H277" s="26"/>
    </row>
    <row r="278" spans="1:8" ht="12.75" customHeight="1">
      <c r="A278" s="23">
        <v>43178</v>
      </c>
      <c r="B278" s="23"/>
      <c r="C278" s="28">
        <f>ROUND(10.8240919111111,4)</f>
        <v>10.8241</v>
      </c>
      <c r="D278" s="28">
        <f>F278</f>
        <v>11.5034</v>
      </c>
      <c r="E278" s="28">
        <f>F278</f>
        <v>11.5034</v>
      </c>
      <c r="F278" s="28">
        <f>ROUND(11.5034,4)</f>
        <v>11.5034</v>
      </c>
      <c r="G278" s="25"/>
      <c r="H278" s="26"/>
    </row>
    <row r="279" spans="1:8" ht="12.75" customHeight="1">
      <c r="A279" s="23" t="s">
        <v>65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ROUND(3.92329821313514,4)</f>
        <v>3.9233</v>
      </c>
      <c r="D280" s="28">
        <f>F280</f>
        <v>4.2339</v>
      </c>
      <c r="E280" s="28">
        <f>F280</f>
        <v>4.2339</v>
      </c>
      <c r="F280" s="28">
        <f>ROUND(4.2339,4)</f>
        <v>4.2339</v>
      </c>
      <c r="G280" s="25"/>
      <c r="H280" s="26"/>
    </row>
    <row r="281" spans="1:8" ht="12.75" customHeight="1">
      <c r="A281" s="23">
        <v>42723</v>
      </c>
      <c r="B281" s="23"/>
      <c r="C281" s="28">
        <f>ROUND(3.92329821313514,4)</f>
        <v>3.9233</v>
      </c>
      <c r="D281" s="28">
        <f>F281</f>
        <v>4.244</v>
      </c>
      <c r="E281" s="28">
        <f>F281</f>
        <v>4.244</v>
      </c>
      <c r="F281" s="28">
        <f>ROUND(4.244,4)</f>
        <v>4.244</v>
      </c>
      <c r="G281" s="25"/>
      <c r="H281" s="26"/>
    </row>
    <row r="282" spans="1:8" ht="12.75" customHeight="1">
      <c r="A282" s="23">
        <v>42807</v>
      </c>
      <c r="B282" s="23"/>
      <c r="C282" s="28">
        <f>ROUND(3.92329821313514,4)</f>
        <v>3.9233</v>
      </c>
      <c r="D282" s="28">
        <f>F282</f>
        <v>4.3259</v>
      </c>
      <c r="E282" s="28">
        <f>F282</f>
        <v>4.3259</v>
      </c>
      <c r="F282" s="28">
        <f>ROUND(4.3259,4)</f>
        <v>4.3259</v>
      </c>
      <c r="G282" s="25"/>
      <c r="H282" s="26"/>
    </row>
    <row r="283" spans="1:8" ht="12.75" customHeight="1">
      <c r="A283" s="23" t="s">
        <v>66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ROUND(1.33442773333333,4)</f>
        <v>1.3344</v>
      </c>
      <c r="D284" s="28">
        <f>F284</f>
        <v>1.3461</v>
      </c>
      <c r="E284" s="28">
        <f>F284</f>
        <v>1.3461</v>
      </c>
      <c r="F284" s="28">
        <f>ROUND(1.3461,4)</f>
        <v>1.3461</v>
      </c>
      <c r="G284" s="25"/>
      <c r="H284" s="26"/>
    </row>
    <row r="285" spans="1:8" ht="12.75" customHeight="1">
      <c r="A285" s="23">
        <v>42723</v>
      </c>
      <c r="B285" s="23"/>
      <c r="C285" s="28">
        <f>ROUND(1.33442773333333,4)</f>
        <v>1.3344</v>
      </c>
      <c r="D285" s="28">
        <f>F285</f>
        <v>1.3615</v>
      </c>
      <c r="E285" s="28">
        <f>F285</f>
        <v>1.3615</v>
      </c>
      <c r="F285" s="28">
        <f>ROUND(1.3615,4)</f>
        <v>1.3615</v>
      </c>
      <c r="G285" s="25"/>
      <c r="H285" s="26"/>
    </row>
    <row r="286" spans="1:8" ht="12.75" customHeight="1">
      <c r="A286" s="23">
        <v>42807</v>
      </c>
      <c r="B286" s="23"/>
      <c r="C286" s="28">
        <f>ROUND(1.33442773333333,4)</f>
        <v>1.3344</v>
      </c>
      <c r="D286" s="28">
        <f>F286</f>
        <v>1.3767</v>
      </c>
      <c r="E286" s="28">
        <f>F286</f>
        <v>1.3767</v>
      </c>
      <c r="F286" s="28">
        <f>ROUND(1.3767,4)</f>
        <v>1.3767</v>
      </c>
      <c r="G286" s="25"/>
      <c r="H286" s="26"/>
    </row>
    <row r="287" spans="1:8" ht="12.75" customHeight="1">
      <c r="A287" s="23">
        <v>42905</v>
      </c>
      <c r="B287" s="23"/>
      <c r="C287" s="28">
        <f>ROUND(1.33442773333333,4)</f>
        <v>1.3344</v>
      </c>
      <c r="D287" s="28">
        <f>F287</f>
        <v>1.3898</v>
      </c>
      <c r="E287" s="28">
        <f>F287</f>
        <v>1.3898</v>
      </c>
      <c r="F287" s="28">
        <f>ROUND(1.3898,4)</f>
        <v>1.3898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ROUND(10.9035422893101,4)</f>
        <v>10.9035</v>
      </c>
      <c r="D289" s="28">
        <f>F289</f>
        <v>11.0192</v>
      </c>
      <c r="E289" s="28">
        <f>F289</f>
        <v>11.0192</v>
      </c>
      <c r="F289" s="28">
        <f>ROUND(11.0192,4)</f>
        <v>11.0192</v>
      </c>
      <c r="G289" s="25"/>
      <c r="H289" s="26"/>
    </row>
    <row r="290" spans="1:8" ht="12.75" customHeight="1">
      <c r="A290" s="23">
        <v>42723</v>
      </c>
      <c r="B290" s="23"/>
      <c r="C290" s="28">
        <f>ROUND(10.9035422893101,4)</f>
        <v>10.9035</v>
      </c>
      <c r="D290" s="28">
        <f>F290</f>
        <v>11.2171</v>
      </c>
      <c r="E290" s="28">
        <f>F290</f>
        <v>11.2171</v>
      </c>
      <c r="F290" s="28">
        <f>ROUND(11.2171,4)</f>
        <v>11.2171</v>
      </c>
      <c r="G290" s="25"/>
      <c r="H290" s="26"/>
    </row>
    <row r="291" spans="1:8" ht="12.75" customHeight="1">
      <c r="A291" s="23">
        <v>42807</v>
      </c>
      <c r="B291" s="23"/>
      <c r="C291" s="28">
        <f>ROUND(10.9035422893101,4)</f>
        <v>10.9035</v>
      </c>
      <c r="D291" s="28">
        <f>F291</f>
        <v>11.4021</v>
      </c>
      <c r="E291" s="28">
        <f>F291</f>
        <v>11.4021</v>
      </c>
      <c r="F291" s="28">
        <f>ROUND(11.4021,4)</f>
        <v>11.4021</v>
      </c>
      <c r="G291" s="25"/>
      <c r="H291" s="26"/>
    </row>
    <row r="292" spans="1:8" ht="12.75" customHeight="1">
      <c r="A292" s="23">
        <v>42905</v>
      </c>
      <c r="B292" s="23"/>
      <c r="C292" s="28">
        <f>ROUND(10.9035422893101,4)</f>
        <v>10.9035</v>
      </c>
      <c r="D292" s="28">
        <f>F292</f>
        <v>11.6228</v>
      </c>
      <c r="E292" s="28">
        <f>F292</f>
        <v>11.6228</v>
      </c>
      <c r="F292" s="28">
        <f>ROUND(11.6228,4)</f>
        <v>11.6228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ROUND(2.17998353170147,4)</f>
        <v>2.18</v>
      </c>
      <c r="D294" s="28">
        <f>F294</f>
        <v>2.1752</v>
      </c>
      <c r="E294" s="28">
        <f>F294</f>
        <v>2.1752</v>
      </c>
      <c r="F294" s="28">
        <f>ROUND(2.1752,4)</f>
        <v>2.1752</v>
      </c>
      <c r="G294" s="25"/>
      <c r="H294" s="26"/>
    </row>
    <row r="295" spans="1:8" ht="12.75" customHeight="1">
      <c r="A295" s="23">
        <v>42723</v>
      </c>
      <c r="B295" s="23"/>
      <c r="C295" s="28">
        <f>ROUND(2.17998353170147,4)</f>
        <v>2.18</v>
      </c>
      <c r="D295" s="28">
        <f>F295</f>
        <v>2.2036</v>
      </c>
      <c r="E295" s="28">
        <f>F295</f>
        <v>2.2036</v>
      </c>
      <c r="F295" s="28">
        <f>ROUND(2.2036,4)</f>
        <v>2.2036</v>
      </c>
      <c r="G295" s="25"/>
      <c r="H295" s="26"/>
    </row>
    <row r="296" spans="1:8" ht="12.75" customHeight="1">
      <c r="A296" s="23">
        <v>42807</v>
      </c>
      <c r="B296" s="23"/>
      <c r="C296" s="28">
        <f>ROUND(2.17998353170147,4)</f>
        <v>2.18</v>
      </c>
      <c r="D296" s="28">
        <f>F296</f>
        <v>2.2288</v>
      </c>
      <c r="E296" s="28">
        <f>F296</f>
        <v>2.2288</v>
      </c>
      <c r="F296" s="28">
        <f>ROUND(2.2288,4)</f>
        <v>2.2288</v>
      </c>
      <c r="G296" s="25"/>
      <c r="H296" s="26"/>
    </row>
    <row r="297" spans="1:8" ht="12.75" customHeight="1">
      <c r="A297" s="23">
        <v>42905</v>
      </c>
      <c r="B297" s="23"/>
      <c r="C297" s="28">
        <f>ROUND(2.17998353170147,4)</f>
        <v>2.18</v>
      </c>
      <c r="D297" s="28">
        <f>F297</f>
        <v>2.2577</v>
      </c>
      <c r="E297" s="28">
        <f>F297</f>
        <v>2.2577</v>
      </c>
      <c r="F297" s="28">
        <f>ROUND(2.2577,4)</f>
        <v>2.2577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ROUND(2.12752240980101,4)</f>
        <v>2.1275</v>
      </c>
      <c r="D299" s="28">
        <f>F299</f>
        <v>2.1567</v>
      </c>
      <c r="E299" s="28">
        <f>F299</f>
        <v>2.1567</v>
      </c>
      <c r="F299" s="28">
        <f>ROUND(2.1567,4)</f>
        <v>2.1567</v>
      </c>
      <c r="G299" s="25"/>
      <c r="H299" s="26"/>
    </row>
    <row r="300" spans="1:8" ht="12.75" customHeight="1">
      <c r="A300" s="23">
        <v>42723</v>
      </c>
      <c r="B300" s="23"/>
      <c r="C300" s="28">
        <f>ROUND(2.12752240980101,4)</f>
        <v>2.1275</v>
      </c>
      <c r="D300" s="28">
        <f>F300</f>
        <v>2.2048</v>
      </c>
      <c r="E300" s="28">
        <f>F300</f>
        <v>2.2048</v>
      </c>
      <c r="F300" s="28">
        <f>ROUND(2.2048,4)</f>
        <v>2.2048</v>
      </c>
      <c r="G300" s="25"/>
      <c r="H300" s="26"/>
    </row>
    <row r="301" spans="1:8" ht="12.75" customHeight="1">
      <c r="A301" s="23">
        <v>42807</v>
      </c>
      <c r="B301" s="23"/>
      <c r="C301" s="28">
        <f>ROUND(2.12752240980101,4)</f>
        <v>2.1275</v>
      </c>
      <c r="D301" s="28">
        <f>F301</f>
        <v>2.2495</v>
      </c>
      <c r="E301" s="28">
        <f>F301</f>
        <v>2.2495</v>
      </c>
      <c r="F301" s="28">
        <f>ROUND(2.2495,4)</f>
        <v>2.2495</v>
      </c>
      <c r="G301" s="25"/>
      <c r="H301" s="26"/>
    </row>
    <row r="302" spans="1:8" ht="12.75" customHeight="1">
      <c r="A302" s="23">
        <v>42905</v>
      </c>
      <c r="B302" s="23"/>
      <c r="C302" s="28">
        <f>ROUND(2.12752240980101,4)</f>
        <v>2.1275</v>
      </c>
      <c r="D302" s="28">
        <f>F302</f>
        <v>2.3039</v>
      </c>
      <c r="E302" s="28">
        <f>F302</f>
        <v>2.3039</v>
      </c>
      <c r="F302" s="28">
        <f>ROUND(2.3039,4)</f>
        <v>2.3039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ROUND(15.8262744888889,4)</f>
        <v>15.8263</v>
      </c>
      <c r="D304" s="28">
        <f>F304</f>
        <v>16.0264</v>
      </c>
      <c r="E304" s="28">
        <f>F304</f>
        <v>16.0264</v>
      </c>
      <c r="F304" s="28">
        <f>ROUND(16.0264,4)</f>
        <v>16.0264</v>
      </c>
      <c r="G304" s="25"/>
      <c r="H304" s="26"/>
    </row>
    <row r="305" spans="1:8" ht="12.75" customHeight="1">
      <c r="A305" s="23">
        <v>42723</v>
      </c>
      <c r="B305" s="23"/>
      <c r="C305" s="28">
        <f>ROUND(15.8262744888889,4)</f>
        <v>15.8263</v>
      </c>
      <c r="D305" s="28">
        <f>F305</f>
        <v>16.3764</v>
      </c>
      <c r="E305" s="28">
        <f>F305</f>
        <v>16.3764</v>
      </c>
      <c r="F305" s="28">
        <f>ROUND(16.3764,4)</f>
        <v>16.3764</v>
      </c>
      <c r="G305" s="25"/>
      <c r="H305" s="26"/>
    </row>
    <row r="306" spans="1:8" ht="12.75" customHeight="1">
      <c r="A306" s="23">
        <v>42807</v>
      </c>
      <c r="B306" s="23"/>
      <c r="C306" s="28">
        <f>ROUND(15.8262744888889,4)</f>
        <v>15.8263</v>
      </c>
      <c r="D306" s="28">
        <f>F306</f>
        <v>16.7094</v>
      </c>
      <c r="E306" s="28">
        <f>F306</f>
        <v>16.7094</v>
      </c>
      <c r="F306" s="28">
        <f>ROUND(16.7094,4)</f>
        <v>16.7094</v>
      </c>
      <c r="G306" s="25"/>
      <c r="H306" s="26"/>
    </row>
    <row r="307" spans="1:8" ht="12.75" customHeight="1">
      <c r="A307" s="23">
        <v>42905</v>
      </c>
      <c r="B307" s="23"/>
      <c r="C307" s="28">
        <f>ROUND(15.8262744888889,4)</f>
        <v>15.8263</v>
      </c>
      <c r="D307" s="28">
        <f>F307</f>
        <v>17.1039</v>
      </c>
      <c r="E307" s="28">
        <f>F307</f>
        <v>17.1039</v>
      </c>
      <c r="F307" s="28">
        <f>ROUND(17.1039,4)</f>
        <v>17.1039</v>
      </c>
      <c r="G307" s="25"/>
      <c r="H307" s="26"/>
    </row>
    <row r="308" spans="1:8" ht="12.75" customHeight="1">
      <c r="A308" s="23">
        <v>42996</v>
      </c>
      <c r="B308" s="23"/>
      <c r="C308" s="28">
        <f>ROUND(15.8262744888889,4)</f>
        <v>15.8263</v>
      </c>
      <c r="D308" s="28">
        <f>F308</f>
        <v>17.31</v>
      </c>
      <c r="E308" s="28">
        <f>F308</f>
        <v>17.31</v>
      </c>
      <c r="F308" s="28">
        <f>ROUND(17.31,4)</f>
        <v>17.31</v>
      </c>
      <c r="G308" s="25"/>
      <c r="H308" s="26"/>
    </row>
    <row r="309" spans="1:8" ht="12.75" customHeight="1">
      <c r="A309" s="23">
        <v>43087</v>
      </c>
      <c r="B309" s="23"/>
      <c r="C309" s="28">
        <f>ROUND(15.8262744888889,4)</f>
        <v>15.8263</v>
      </c>
      <c r="D309" s="28">
        <f>F309</f>
        <v>17.438</v>
      </c>
      <c r="E309" s="28">
        <f>F309</f>
        <v>17.438</v>
      </c>
      <c r="F309" s="28">
        <f>ROUND(17.438,4)</f>
        <v>17.438</v>
      </c>
      <c r="G309" s="25"/>
      <c r="H309" s="26"/>
    </row>
    <row r="310" spans="1:8" ht="12.75" customHeight="1">
      <c r="A310" s="23">
        <v>43178</v>
      </c>
      <c r="B310" s="23"/>
      <c r="C310" s="28">
        <f>ROUND(15.8262744888889,4)</f>
        <v>15.8263</v>
      </c>
      <c r="D310" s="28">
        <f>F310</f>
        <v>17.6074</v>
      </c>
      <c r="E310" s="28">
        <f>F310</f>
        <v>17.6074</v>
      </c>
      <c r="F310" s="28">
        <f>ROUND(17.6074,4)</f>
        <v>17.6074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42632</v>
      </c>
      <c r="B312" s="23"/>
      <c r="C312" s="28">
        <f>ROUND(14.5181006111895,4)</f>
        <v>14.5181</v>
      </c>
      <c r="D312" s="28">
        <f>F312</f>
        <v>14.7099</v>
      </c>
      <c r="E312" s="28">
        <f>F312</f>
        <v>14.7099</v>
      </c>
      <c r="F312" s="28">
        <f>ROUND(14.7099,4)</f>
        <v>14.7099</v>
      </c>
      <c r="G312" s="25"/>
      <c r="H312" s="26"/>
    </row>
    <row r="313" spans="1:8" ht="12.75" customHeight="1">
      <c r="A313" s="23">
        <v>42723</v>
      </c>
      <c r="B313" s="23"/>
      <c r="C313" s="28">
        <f>ROUND(14.5181006111895,4)</f>
        <v>14.5181</v>
      </c>
      <c r="D313" s="28">
        <f>F313</f>
        <v>15.0467</v>
      </c>
      <c r="E313" s="28">
        <f>F313</f>
        <v>15.0467</v>
      </c>
      <c r="F313" s="28">
        <f>ROUND(15.0467,4)</f>
        <v>15.0467</v>
      </c>
      <c r="G313" s="25"/>
      <c r="H313" s="26"/>
    </row>
    <row r="314" spans="1:8" ht="12.75" customHeight="1">
      <c r="A314" s="23">
        <v>42807</v>
      </c>
      <c r="B314" s="23"/>
      <c r="C314" s="28">
        <f>ROUND(14.5181006111895,4)</f>
        <v>14.5181</v>
      </c>
      <c r="D314" s="28">
        <f>F314</f>
        <v>15.3684</v>
      </c>
      <c r="E314" s="28">
        <f>F314</f>
        <v>15.3684</v>
      </c>
      <c r="F314" s="28">
        <f>ROUND(15.3684,4)</f>
        <v>15.3684</v>
      </c>
      <c r="G314" s="25"/>
      <c r="H314" s="26"/>
    </row>
    <row r="315" spans="1:8" ht="12.75" customHeight="1">
      <c r="A315" s="23">
        <v>42905</v>
      </c>
      <c r="B315" s="23"/>
      <c r="C315" s="28">
        <f>ROUND(14.5181006111895,4)</f>
        <v>14.5181</v>
      </c>
      <c r="D315" s="28">
        <f>F315</f>
        <v>15.7517</v>
      </c>
      <c r="E315" s="28">
        <f>F315</f>
        <v>15.7517</v>
      </c>
      <c r="F315" s="28">
        <f>ROUND(15.7517,4)</f>
        <v>15.7517</v>
      </c>
      <c r="G315" s="25"/>
      <c r="H315" s="26"/>
    </row>
    <row r="316" spans="1:8" ht="12.75" customHeight="1">
      <c r="A316" s="23">
        <v>42996</v>
      </c>
      <c r="B316" s="23"/>
      <c r="C316" s="28">
        <f>ROUND(14.5181006111895,4)</f>
        <v>14.5181</v>
      </c>
      <c r="D316" s="28">
        <f>F316</f>
        <v>15.9577</v>
      </c>
      <c r="E316" s="28">
        <f>F316</f>
        <v>15.9577</v>
      </c>
      <c r="F316" s="28">
        <f>ROUND(15.9577,4)</f>
        <v>15.9577</v>
      </c>
      <c r="G316" s="25"/>
      <c r="H316" s="26"/>
    </row>
    <row r="317" spans="1:8" ht="12.75" customHeight="1">
      <c r="A317" s="23" t="s">
        <v>72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42632</v>
      </c>
      <c r="B318" s="23"/>
      <c r="C318" s="28">
        <f>ROUND(18.8914232888889,4)</f>
        <v>18.8914</v>
      </c>
      <c r="D318" s="28">
        <f>F318</f>
        <v>19.1035</v>
      </c>
      <c r="E318" s="28">
        <f>F318</f>
        <v>19.1035</v>
      </c>
      <c r="F318" s="28">
        <f>ROUND(19.1035,4)</f>
        <v>19.1035</v>
      </c>
      <c r="G318" s="25"/>
      <c r="H318" s="26"/>
    </row>
    <row r="319" spans="1:8" ht="12.75" customHeight="1">
      <c r="A319" s="23">
        <v>42723</v>
      </c>
      <c r="B319" s="23"/>
      <c r="C319" s="28">
        <f>ROUND(18.8914232888889,4)</f>
        <v>18.8914</v>
      </c>
      <c r="D319" s="28">
        <f>F319</f>
        <v>19.4739</v>
      </c>
      <c r="E319" s="28">
        <f>F319</f>
        <v>19.4739</v>
      </c>
      <c r="F319" s="28">
        <f>ROUND(19.4739,4)</f>
        <v>19.4739</v>
      </c>
      <c r="G319" s="25"/>
      <c r="H319" s="26"/>
    </row>
    <row r="320" spans="1:8" ht="12.75" customHeight="1">
      <c r="A320" s="23">
        <v>42807</v>
      </c>
      <c r="B320" s="23"/>
      <c r="C320" s="28">
        <f>ROUND(18.8914232888889,4)</f>
        <v>18.8914</v>
      </c>
      <c r="D320" s="28">
        <f>F320</f>
        <v>19.8244</v>
      </c>
      <c r="E320" s="28">
        <f>F320</f>
        <v>19.8244</v>
      </c>
      <c r="F320" s="28">
        <f>ROUND(19.8244,4)</f>
        <v>19.8244</v>
      </c>
      <c r="G320" s="25"/>
      <c r="H320" s="26"/>
    </row>
    <row r="321" spans="1:8" ht="12.75" customHeight="1">
      <c r="A321" s="23">
        <v>42905</v>
      </c>
      <c r="B321" s="23"/>
      <c r="C321" s="28">
        <f>ROUND(18.8914232888889,4)</f>
        <v>18.8914</v>
      </c>
      <c r="D321" s="28">
        <f>F321</f>
        <v>20.2433</v>
      </c>
      <c r="E321" s="28">
        <f>F321</f>
        <v>20.2433</v>
      </c>
      <c r="F321" s="28">
        <f>ROUND(20.2433,4)</f>
        <v>20.2433</v>
      </c>
      <c r="G321" s="25"/>
      <c r="H321" s="26"/>
    </row>
    <row r="322" spans="1:8" ht="12.75" customHeight="1">
      <c r="A322" s="23">
        <v>42996</v>
      </c>
      <c r="B322" s="23"/>
      <c r="C322" s="28">
        <f>ROUND(18.8914232888889,4)</f>
        <v>18.8914</v>
      </c>
      <c r="D322" s="28">
        <f>F322</f>
        <v>20.4678</v>
      </c>
      <c r="E322" s="28">
        <f>F322</f>
        <v>20.4678</v>
      </c>
      <c r="F322" s="28">
        <f>ROUND(20.4678,4)</f>
        <v>20.4678</v>
      </c>
      <c r="G322" s="25"/>
      <c r="H322" s="26"/>
    </row>
    <row r="323" spans="1:8" ht="12.75" customHeight="1">
      <c r="A323" s="23">
        <v>43087</v>
      </c>
      <c r="B323" s="23"/>
      <c r="C323" s="28">
        <f>ROUND(18.8914232888889,4)</f>
        <v>18.8914</v>
      </c>
      <c r="D323" s="28">
        <f>F323</f>
        <v>20.5637</v>
      </c>
      <c r="E323" s="28">
        <f>F323</f>
        <v>20.5637</v>
      </c>
      <c r="F323" s="28">
        <f>ROUND(20.5637,4)</f>
        <v>20.5637</v>
      </c>
      <c r="G323" s="25"/>
      <c r="H323" s="26"/>
    </row>
    <row r="324" spans="1:8" ht="12.75" customHeight="1">
      <c r="A324" s="23">
        <v>43178</v>
      </c>
      <c r="B324" s="23"/>
      <c r="C324" s="28">
        <f>ROUND(18.8914232888889,4)</f>
        <v>18.8914</v>
      </c>
      <c r="D324" s="28">
        <f>F324</f>
        <v>20.611</v>
      </c>
      <c r="E324" s="28">
        <f>F324</f>
        <v>20.611</v>
      </c>
      <c r="F324" s="28">
        <f>ROUND(20.611,4)</f>
        <v>20.611</v>
      </c>
      <c r="G324" s="25"/>
      <c r="H324" s="26"/>
    </row>
    <row r="325" spans="1:8" ht="12.75" customHeight="1">
      <c r="A325" s="23" t="s">
        <v>73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28">
        <f>ROUND(1.85781078107811,4)</f>
        <v>1.8578</v>
      </c>
      <c r="D326" s="28">
        <f>F326</f>
        <v>1.8784</v>
      </c>
      <c r="E326" s="28">
        <f>F326</f>
        <v>1.8784</v>
      </c>
      <c r="F326" s="28">
        <f>ROUND(1.8784,4)</f>
        <v>1.8784</v>
      </c>
      <c r="G326" s="25"/>
      <c r="H326" s="26"/>
    </row>
    <row r="327" spans="1:8" ht="12.75" customHeight="1">
      <c r="A327" s="23">
        <v>42723</v>
      </c>
      <c r="B327" s="23"/>
      <c r="C327" s="28">
        <f>ROUND(1.85781078107811,4)</f>
        <v>1.8578</v>
      </c>
      <c r="D327" s="28">
        <f>F327</f>
        <v>1.9132</v>
      </c>
      <c r="E327" s="28">
        <f>F327</f>
        <v>1.9132</v>
      </c>
      <c r="F327" s="28">
        <f>ROUND(1.9132,4)</f>
        <v>1.9132</v>
      </c>
      <c r="G327" s="25"/>
      <c r="H327" s="26"/>
    </row>
    <row r="328" spans="1:8" ht="12.75" customHeight="1">
      <c r="A328" s="23">
        <v>42807</v>
      </c>
      <c r="B328" s="23"/>
      <c r="C328" s="28">
        <f>ROUND(1.85781078107811,4)</f>
        <v>1.8578</v>
      </c>
      <c r="D328" s="28">
        <f>F328</f>
        <v>1.9448</v>
      </c>
      <c r="E328" s="28">
        <f>F328</f>
        <v>1.9448</v>
      </c>
      <c r="F328" s="28">
        <f>ROUND(1.9448,4)</f>
        <v>1.9448</v>
      </c>
      <c r="G328" s="25"/>
      <c r="H328" s="26"/>
    </row>
    <row r="329" spans="1:8" ht="12.75" customHeight="1">
      <c r="A329" s="23">
        <v>42905</v>
      </c>
      <c r="B329" s="23"/>
      <c r="C329" s="28">
        <f>ROUND(1.85781078107811,4)</f>
        <v>1.8578</v>
      </c>
      <c r="D329" s="28">
        <f>F329</f>
        <v>1.9815</v>
      </c>
      <c r="E329" s="28">
        <f>F329</f>
        <v>1.9815</v>
      </c>
      <c r="F329" s="28">
        <f>ROUND(1.9815,4)</f>
        <v>1.9815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30">
        <f>ROUND(0.137696877040434,6)</f>
        <v>0.137697</v>
      </c>
      <c r="D331" s="30">
        <f>F331</f>
        <v>0.139414</v>
      </c>
      <c r="E331" s="30">
        <f>F331</f>
        <v>0.139414</v>
      </c>
      <c r="F331" s="30">
        <f>ROUND(0.139414,6)</f>
        <v>0.139414</v>
      </c>
      <c r="G331" s="25"/>
      <c r="H331" s="26"/>
    </row>
    <row r="332" spans="1:8" ht="12.75" customHeight="1">
      <c r="A332" s="23">
        <v>42723</v>
      </c>
      <c r="B332" s="23"/>
      <c r="C332" s="30">
        <f>ROUND(0.137696877040434,6)</f>
        <v>0.137697</v>
      </c>
      <c r="D332" s="30">
        <f>F332</f>
        <v>0.14243</v>
      </c>
      <c r="E332" s="30">
        <f>F332</f>
        <v>0.14243</v>
      </c>
      <c r="F332" s="30">
        <f>ROUND(0.14243,6)</f>
        <v>0.14243</v>
      </c>
      <c r="G332" s="25"/>
      <c r="H332" s="26"/>
    </row>
    <row r="333" spans="1:8" ht="12.75" customHeight="1">
      <c r="A333" s="23">
        <v>42807</v>
      </c>
      <c r="B333" s="23"/>
      <c r="C333" s="30">
        <f>ROUND(0.137696877040434,6)</f>
        <v>0.137697</v>
      </c>
      <c r="D333" s="30">
        <f>F333</f>
        <v>0.145359</v>
      </c>
      <c r="E333" s="30">
        <f>F333</f>
        <v>0.145359</v>
      </c>
      <c r="F333" s="30">
        <f>ROUND(0.145359,6)</f>
        <v>0.145359</v>
      </c>
      <c r="G333" s="25"/>
      <c r="H333" s="26"/>
    </row>
    <row r="334" spans="1:8" ht="12.75" customHeight="1">
      <c r="A334" s="23">
        <v>42905</v>
      </c>
      <c r="B334" s="23"/>
      <c r="C334" s="30">
        <f>ROUND(0.137696877040434,6)</f>
        <v>0.137697</v>
      </c>
      <c r="D334" s="30">
        <f>F334</f>
        <v>0.148841</v>
      </c>
      <c r="E334" s="30">
        <f>F334</f>
        <v>0.148841</v>
      </c>
      <c r="F334" s="30">
        <f>ROUND(0.148841,6)</f>
        <v>0.148841</v>
      </c>
      <c r="G334" s="25"/>
      <c r="H334" s="26"/>
    </row>
    <row r="335" spans="1:8" ht="12.75" customHeight="1">
      <c r="A335" s="23">
        <v>42996</v>
      </c>
      <c r="B335" s="23"/>
      <c r="C335" s="30">
        <f>ROUND(0.137696877040434,6)</f>
        <v>0.137697</v>
      </c>
      <c r="D335" s="30">
        <f>F335</f>
        <v>0.150955</v>
      </c>
      <c r="E335" s="30">
        <f>F335</f>
        <v>0.150955</v>
      </c>
      <c r="F335" s="30">
        <f>ROUND(0.150955,6)</f>
        <v>0.150955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ROUND(0.142327572016461,4)</f>
        <v>0.1423</v>
      </c>
      <c r="D337" s="28">
        <f>F337</f>
        <v>0.1426</v>
      </c>
      <c r="E337" s="28">
        <f>F337</f>
        <v>0.1426</v>
      </c>
      <c r="F337" s="28">
        <f>ROUND(0.1426,4)</f>
        <v>0.1426</v>
      </c>
      <c r="G337" s="25"/>
      <c r="H337" s="26"/>
    </row>
    <row r="338" spans="1:8" ht="12.75" customHeight="1">
      <c r="A338" s="23">
        <v>42723</v>
      </c>
      <c r="B338" s="23"/>
      <c r="C338" s="28">
        <f>ROUND(0.142327572016461,4)</f>
        <v>0.1423</v>
      </c>
      <c r="D338" s="28">
        <f>F338</f>
        <v>0.1427</v>
      </c>
      <c r="E338" s="28">
        <f>F338</f>
        <v>0.1427</v>
      </c>
      <c r="F338" s="28">
        <f>ROUND(0.1427,4)</f>
        <v>0.1427</v>
      </c>
      <c r="G338" s="25"/>
      <c r="H338" s="26"/>
    </row>
    <row r="339" spans="1:8" ht="12.75" customHeight="1">
      <c r="A339" s="23">
        <v>42807</v>
      </c>
      <c r="B339" s="23"/>
      <c r="C339" s="28">
        <f>ROUND(0.142327572016461,4)</f>
        <v>0.1423</v>
      </c>
      <c r="D339" s="28">
        <f>F339</f>
        <v>0.1429</v>
      </c>
      <c r="E339" s="28">
        <f>F339</f>
        <v>0.1429</v>
      </c>
      <c r="F339" s="28">
        <f>ROUND(0.1429,4)</f>
        <v>0.1429</v>
      </c>
      <c r="G339" s="25"/>
      <c r="H339" s="26"/>
    </row>
    <row r="340" spans="1:8" ht="12.75" customHeight="1">
      <c r="A340" s="23">
        <v>42905</v>
      </c>
      <c r="B340" s="23"/>
      <c r="C340" s="28">
        <f>ROUND(0.142327572016461,4)</f>
        <v>0.1423</v>
      </c>
      <c r="D340" s="28">
        <f>F340</f>
        <v>0.1433</v>
      </c>
      <c r="E340" s="28">
        <f>F340</f>
        <v>0.1433</v>
      </c>
      <c r="F340" s="28">
        <f>ROUND(0.1433,4)</f>
        <v>0.1433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f>ROUND(0.0723972201289458,4)</f>
        <v>0.0724</v>
      </c>
      <c r="D342" s="28">
        <f>F342</f>
        <v>0.0437</v>
      </c>
      <c r="E342" s="28">
        <f>F342</f>
        <v>0.0437</v>
      </c>
      <c r="F342" s="28">
        <f>ROUND(0.0437,4)</f>
        <v>0.0437</v>
      </c>
      <c r="G342" s="25"/>
      <c r="H342" s="26"/>
    </row>
    <row r="343" spans="1:8" ht="12.75" customHeight="1">
      <c r="A343" s="23">
        <v>42723</v>
      </c>
      <c r="B343" s="23"/>
      <c r="C343" s="28">
        <f>ROUND(0.0723972201289458,4)</f>
        <v>0.0724</v>
      </c>
      <c r="D343" s="28">
        <f>F343</f>
        <v>0.0428</v>
      </c>
      <c r="E343" s="28">
        <f>F343</f>
        <v>0.0428</v>
      </c>
      <c r="F343" s="28">
        <f>ROUND(0.0428,4)</f>
        <v>0.0428</v>
      </c>
      <c r="G343" s="25"/>
      <c r="H343" s="26"/>
    </row>
    <row r="344" spans="1:8" ht="12.75" customHeight="1">
      <c r="A344" s="23">
        <v>42807</v>
      </c>
      <c r="B344" s="23"/>
      <c r="C344" s="28">
        <f>ROUND(0.0723972201289458,4)</f>
        <v>0.0724</v>
      </c>
      <c r="D344" s="28">
        <f>F344</f>
        <v>0.0423</v>
      </c>
      <c r="E344" s="28">
        <f>F344</f>
        <v>0.0423</v>
      </c>
      <c r="F344" s="28">
        <f>ROUND(0.0423,4)</f>
        <v>0.0423</v>
      </c>
      <c r="G344" s="25"/>
      <c r="H344" s="26"/>
    </row>
    <row r="345" spans="1:8" ht="12.75" customHeight="1">
      <c r="A345" s="23">
        <v>42905</v>
      </c>
      <c r="B345" s="23"/>
      <c r="C345" s="28">
        <f>ROUND(0.0723972201289458,4)</f>
        <v>0.0724</v>
      </c>
      <c r="D345" s="28">
        <f>F345</f>
        <v>0.0418</v>
      </c>
      <c r="E345" s="28">
        <f>F345</f>
        <v>0.0418</v>
      </c>
      <c r="F345" s="28">
        <f>ROUND(0.0418,4)</f>
        <v>0.0418</v>
      </c>
      <c r="G345" s="25"/>
      <c r="H345" s="26"/>
    </row>
    <row r="346" spans="1:8" ht="12.75" customHeight="1">
      <c r="A346" s="23">
        <v>42996</v>
      </c>
      <c r="B346" s="23"/>
      <c r="C346" s="28">
        <f>ROUND(0.0723972201289458,4)</f>
        <v>0.0724</v>
      </c>
      <c r="D346" s="28">
        <f>F346</f>
        <v>0.0411</v>
      </c>
      <c r="E346" s="28">
        <f>F346</f>
        <v>0.0411</v>
      </c>
      <c r="F346" s="28">
        <f>ROUND(0.0411,4)</f>
        <v>0.0411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ROUND(10.1551968,4)</f>
        <v>10.1552</v>
      </c>
      <c r="D348" s="28">
        <f>F348</f>
        <v>10.2356</v>
      </c>
      <c r="E348" s="28">
        <f>F348</f>
        <v>10.2356</v>
      </c>
      <c r="F348" s="28">
        <f>ROUND(10.2356,4)</f>
        <v>10.2356</v>
      </c>
      <c r="G348" s="25"/>
      <c r="H348" s="26"/>
    </row>
    <row r="349" spans="1:8" ht="12.75" customHeight="1">
      <c r="A349" s="23">
        <v>42723</v>
      </c>
      <c r="B349" s="23"/>
      <c r="C349" s="28">
        <f>ROUND(10.1551968,4)</f>
        <v>10.1552</v>
      </c>
      <c r="D349" s="28">
        <f>F349</f>
        <v>10.3784</v>
      </c>
      <c r="E349" s="28">
        <f>F349</f>
        <v>10.3784</v>
      </c>
      <c r="F349" s="28">
        <f>ROUND(10.3784,4)</f>
        <v>10.3784</v>
      </c>
      <c r="G349" s="25"/>
      <c r="H349" s="26"/>
    </row>
    <row r="350" spans="1:8" ht="12.75" customHeight="1">
      <c r="A350" s="23">
        <v>42807</v>
      </c>
      <c r="B350" s="23"/>
      <c r="C350" s="28">
        <f>ROUND(10.1551968,4)</f>
        <v>10.1552</v>
      </c>
      <c r="D350" s="28">
        <f>F350</f>
        <v>10.5146</v>
      </c>
      <c r="E350" s="28">
        <f>F350</f>
        <v>10.5146</v>
      </c>
      <c r="F350" s="28">
        <f>ROUND(10.5146,4)</f>
        <v>10.5146</v>
      </c>
      <c r="G350" s="25"/>
      <c r="H350" s="26"/>
    </row>
    <row r="351" spans="1:8" ht="12.75" customHeight="1">
      <c r="A351" s="23">
        <v>42905</v>
      </c>
      <c r="B351" s="23"/>
      <c r="C351" s="28">
        <f>ROUND(10.1551968,4)</f>
        <v>10.1552</v>
      </c>
      <c r="D351" s="28">
        <f>F351</f>
        <v>10.6778</v>
      </c>
      <c r="E351" s="28">
        <f>F351</f>
        <v>10.6778</v>
      </c>
      <c r="F351" s="28">
        <f>ROUND(10.6778,4)</f>
        <v>10.6778</v>
      </c>
      <c r="G351" s="25"/>
      <c r="H351" s="26"/>
    </row>
    <row r="352" spans="1:8" ht="12.75" customHeight="1">
      <c r="A352" s="23" t="s">
        <v>78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ROUND(10.6034852777062,4)</f>
        <v>10.6035</v>
      </c>
      <c r="D353" s="28">
        <f>F353</f>
        <v>10.7072</v>
      </c>
      <c r="E353" s="28">
        <f>F353</f>
        <v>10.7072</v>
      </c>
      <c r="F353" s="28">
        <f>ROUND(10.7072,4)</f>
        <v>10.7072</v>
      </c>
      <c r="G353" s="25"/>
      <c r="H353" s="26"/>
    </row>
    <row r="354" spans="1:8" ht="12.75" customHeight="1">
      <c r="A354" s="23">
        <v>42723</v>
      </c>
      <c r="B354" s="23"/>
      <c r="C354" s="28">
        <f>ROUND(10.6034852777062,4)</f>
        <v>10.6035</v>
      </c>
      <c r="D354" s="28">
        <f>F354</f>
        <v>10.8873</v>
      </c>
      <c r="E354" s="28">
        <f>F354</f>
        <v>10.8873</v>
      </c>
      <c r="F354" s="28">
        <f>ROUND(10.8873,4)</f>
        <v>10.8873</v>
      </c>
      <c r="G354" s="25"/>
      <c r="H354" s="26"/>
    </row>
    <row r="355" spans="1:8" ht="12.75" customHeight="1">
      <c r="A355" s="23">
        <v>42807</v>
      </c>
      <c r="B355" s="23"/>
      <c r="C355" s="28">
        <f>ROUND(10.6034852777062,4)</f>
        <v>10.6035</v>
      </c>
      <c r="D355" s="28">
        <f>F355</f>
        <v>11.0558</v>
      </c>
      <c r="E355" s="28">
        <f>F355</f>
        <v>11.0558</v>
      </c>
      <c r="F355" s="28">
        <f>ROUND(11.0558,4)</f>
        <v>11.0558</v>
      </c>
      <c r="G355" s="25"/>
      <c r="H355" s="26"/>
    </row>
    <row r="356" spans="1:8" ht="12.75" customHeight="1">
      <c r="A356" s="23">
        <v>42905</v>
      </c>
      <c r="B356" s="23"/>
      <c r="C356" s="28">
        <f>ROUND(10.6034852777062,4)</f>
        <v>10.6035</v>
      </c>
      <c r="D356" s="28">
        <f>F356</f>
        <v>11.2562</v>
      </c>
      <c r="E356" s="28">
        <f>F356</f>
        <v>11.2562</v>
      </c>
      <c r="F356" s="28">
        <f>ROUND(11.2562,4)</f>
        <v>11.2562</v>
      </c>
      <c r="G356" s="25"/>
      <c r="H356" s="26"/>
    </row>
    <row r="357" spans="1:8" ht="12.75" customHeight="1">
      <c r="A357" s="23" t="s">
        <v>79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ROUND(4.72674593412601,4)</f>
        <v>4.7267</v>
      </c>
      <c r="D358" s="28">
        <f>F358</f>
        <v>4.7166</v>
      </c>
      <c r="E358" s="28">
        <f>F358</f>
        <v>4.7166</v>
      </c>
      <c r="F358" s="28">
        <f>ROUND(4.7166,4)</f>
        <v>4.7166</v>
      </c>
      <c r="G358" s="25"/>
      <c r="H358" s="26"/>
    </row>
    <row r="359" spans="1:8" ht="12.75" customHeight="1">
      <c r="A359" s="23">
        <v>42723</v>
      </c>
      <c r="B359" s="23"/>
      <c r="C359" s="28">
        <f>ROUND(4.72674593412601,4)</f>
        <v>4.7267</v>
      </c>
      <c r="D359" s="28">
        <f>F359</f>
        <v>4.6993</v>
      </c>
      <c r="E359" s="28">
        <f>F359</f>
        <v>4.6993</v>
      </c>
      <c r="F359" s="28">
        <f>ROUND(4.6993,4)</f>
        <v>4.6993</v>
      </c>
      <c r="G359" s="25"/>
      <c r="H359" s="26"/>
    </row>
    <row r="360" spans="1:8" ht="12.75" customHeight="1">
      <c r="A360" s="23">
        <v>42807</v>
      </c>
      <c r="B360" s="23"/>
      <c r="C360" s="28">
        <f>ROUND(4.72674593412601,4)</f>
        <v>4.7267</v>
      </c>
      <c r="D360" s="28">
        <f>F360</f>
        <v>4.6841</v>
      </c>
      <c r="E360" s="28">
        <f>F360</f>
        <v>4.6841</v>
      </c>
      <c r="F360" s="28">
        <f>ROUND(4.6841,4)</f>
        <v>4.6841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42632</v>
      </c>
      <c r="B362" s="23"/>
      <c r="C362" s="28">
        <f>ROUND(14.4106666666667,4)</f>
        <v>14.4107</v>
      </c>
      <c r="D362" s="28">
        <f>F362</f>
        <v>14.5612</v>
      </c>
      <c r="E362" s="28">
        <f>F362</f>
        <v>14.5612</v>
      </c>
      <c r="F362" s="28">
        <f>ROUND(14.5612,4)</f>
        <v>14.5612</v>
      </c>
      <c r="G362" s="25"/>
      <c r="H362" s="26"/>
    </row>
    <row r="363" spans="1:8" ht="12.75" customHeight="1">
      <c r="A363" s="23">
        <v>42723</v>
      </c>
      <c r="B363" s="23"/>
      <c r="C363" s="28">
        <f>ROUND(14.4106666666667,4)</f>
        <v>14.4107</v>
      </c>
      <c r="D363" s="28">
        <f>F363</f>
        <v>14.8182</v>
      </c>
      <c r="E363" s="28">
        <f>F363</f>
        <v>14.8182</v>
      </c>
      <c r="F363" s="28">
        <f>ROUND(14.8182,4)</f>
        <v>14.8182</v>
      </c>
      <c r="G363" s="25"/>
      <c r="H363" s="26"/>
    </row>
    <row r="364" spans="1:8" ht="12.75" customHeight="1">
      <c r="A364" s="23">
        <v>42807</v>
      </c>
      <c r="B364" s="23"/>
      <c r="C364" s="28">
        <f>ROUND(14.4106666666667,4)</f>
        <v>14.4107</v>
      </c>
      <c r="D364" s="28">
        <f>F364</f>
        <v>15.0571</v>
      </c>
      <c r="E364" s="28">
        <f>F364</f>
        <v>15.0571</v>
      </c>
      <c r="F364" s="28">
        <f>ROUND(15.0571,4)</f>
        <v>15.0571</v>
      </c>
      <c r="G364" s="25"/>
      <c r="H364" s="26"/>
    </row>
    <row r="365" spans="1:8" ht="12.75" customHeight="1">
      <c r="A365" s="23">
        <v>42905</v>
      </c>
      <c r="B365" s="23"/>
      <c r="C365" s="28">
        <f>ROUND(14.4106666666667,4)</f>
        <v>14.4107</v>
      </c>
      <c r="D365" s="28">
        <f>F365</f>
        <v>15.3411</v>
      </c>
      <c r="E365" s="28">
        <f>F365</f>
        <v>15.3411</v>
      </c>
      <c r="F365" s="28">
        <f>ROUND(15.3411,4)</f>
        <v>15.3411</v>
      </c>
      <c r="G365" s="25"/>
      <c r="H365" s="26"/>
    </row>
    <row r="366" spans="1:8" ht="12.75" customHeight="1">
      <c r="A366" s="23">
        <v>42996</v>
      </c>
      <c r="B366" s="23"/>
      <c r="C366" s="28">
        <f>ROUND(14.4106666666667,4)</f>
        <v>14.4107</v>
      </c>
      <c r="D366" s="28">
        <f>F366</f>
        <v>15.4767</v>
      </c>
      <c r="E366" s="28">
        <f>F366</f>
        <v>15.4767</v>
      </c>
      <c r="F366" s="28">
        <f>ROUND(15.4767,4)</f>
        <v>15.4767</v>
      </c>
      <c r="G366" s="25"/>
      <c r="H366" s="26"/>
    </row>
    <row r="367" spans="1:8" ht="12.75" customHeight="1">
      <c r="A367" s="23" t="s">
        <v>81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42632</v>
      </c>
      <c r="B368" s="23"/>
      <c r="C368" s="28">
        <f>ROUND(14.4106666666667,4)</f>
        <v>14.4107</v>
      </c>
      <c r="D368" s="28">
        <f>F368</f>
        <v>14.5612</v>
      </c>
      <c r="E368" s="28">
        <f>F368</f>
        <v>14.5612</v>
      </c>
      <c r="F368" s="28">
        <f>ROUND(14.5612,4)</f>
        <v>14.5612</v>
      </c>
      <c r="G368" s="25"/>
      <c r="H368" s="26"/>
    </row>
    <row r="369" spans="1:8" ht="12.75" customHeight="1">
      <c r="A369" s="23">
        <v>42723</v>
      </c>
      <c r="B369" s="23"/>
      <c r="C369" s="28">
        <f>ROUND(14.4106666666667,4)</f>
        <v>14.4107</v>
      </c>
      <c r="D369" s="28">
        <f>F369</f>
        <v>14.8182</v>
      </c>
      <c r="E369" s="28">
        <f>F369</f>
        <v>14.8182</v>
      </c>
      <c r="F369" s="28">
        <f>ROUND(14.8182,4)</f>
        <v>14.8182</v>
      </c>
      <c r="G369" s="25"/>
      <c r="H369" s="26"/>
    </row>
    <row r="370" spans="1:8" ht="12.75" customHeight="1">
      <c r="A370" s="23">
        <v>42807</v>
      </c>
      <c r="B370" s="23"/>
      <c r="C370" s="28">
        <f>ROUND(14.4106666666667,4)</f>
        <v>14.4107</v>
      </c>
      <c r="D370" s="28">
        <f>F370</f>
        <v>15.0571</v>
      </c>
      <c r="E370" s="28">
        <f>F370</f>
        <v>15.0571</v>
      </c>
      <c r="F370" s="28">
        <f>ROUND(15.0571,4)</f>
        <v>15.0571</v>
      </c>
      <c r="G370" s="25"/>
      <c r="H370" s="26"/>
    </row>
    <row r="371" spans="1:8" ht="12.75" customHeight="1">
      <c r="A371" s="23">
        <v>42905</v>
      </c>
      <c r="B371" s="23"/>
      <c r="C371" s="28">
        <f>ROUND(14.4106666666667,4)</f>
        <v>14.4107</v>
      </c>
      <c r="D371" s="28">
        <f>F371</f>
        <v>15.3411</v>
      </c>
      <c r="E371" s="28">
        <f>F371</f>
        <v>15.3411</v>
      </c>
      <c r="F371" s="28">
        <f>ROUND(15.3411,4)</f>
        <v>15.3411</v>
      </c>
      <c r="G371" s="25"/>
      <c r="H371" s="26"/>
    </row>
    <row r="372" spans="1:8" ht="12.75" customHeight="1">
      <c r="A372" s="23">
        <v>42996</v>
      </c>
      <c r="B372" s="23"/>
      <c r="C372" s="28">
        <f>ROUND(14.4106666666667,4)</f>
        <v>14.4107</v>
      </c>
      <c r="D372" s="28">
        <f>F372</f>
        <v>15.4767</v>
      </c>
      <c r="E372" s="28">
        <f>F372</f>
        <v>15.4767</v>
      </c>
      <c r="F372" s="28">
        <f>ROUND(15.4767,4)</f>
        <v>15.4767</v>
      </c>
      <c r="G372" s="25"/>
      <c r="H372" s="26"/>
    </row>
    <row r="373" spans="1:8" ht="12.75" customHeight="1">
      <c r="A373" s="23">
        <v>43087</v>
      </c>
      <c r="B373" s="23"/>
      <c r="C373" s="28">
        <f>ROUND(14.4106666666667,4)</f>
        <v>14.4107</v>
      </c>
      <c r="D373" s="28">
        <f>F373</f>
        <v>15.514</v>
      </c>
      <c r="E373" s="28">
        <f>F373</f>
        <v>15.514</v>
      </c>
      <c r="F373" s="28">
        <f>ROUND(15.514,4)</f>
        <v>15.514</v>
      </c>
      <c r="G373" s="25"/>
      <c r="H373" s="26"/>
    </row>
    <row r="374" spans="1:8" ht="12.75" customHeight="1">
      <c r="A374" s="23">
        <v>43175</v>
      </c>
      <c r="B374" s="23"/>
      <c r="C374" s="28">
        <f>ROUND(14.4106666666667,4)</f>
        <v>14.4107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ROUND(14.4106666666667,4)</f>
        <v>14.4107</v>
      </c>
      <c r="D375" s="28">
        <f>F375</f>
        <v>15.5514</v>
      </c>
      <c r="E375" s="28">
        <f>F375</f>
        <v>15.5514</v>
      </c>
      <c r="F375" s="28">
        <f>ROUND(15.5514,4)</f>
        <v>15.5514</v>
      </c>
      <c r="G375" s="25"/>
      <c r="H375" s="26"/>
    </row>
    <row r="376" spans="1:8" ht="12.75" customHeight="1">
      <c r="A376" s="23">
        <v>43269</v>
      </c>
      <c r="B376" s="23"/>
      <c r="C376" s="28">
        <f>ROUND(14.4106666666667,4)</f>
        <v>14.4107</v>
      </c>
      <c r="D376" s="28">
        <f>F376</f>
        <v>15.5887</v>
      </c>
      <c r="E376" s="28">
        <f>F376</f>
        <v>15.5887</v>
      </c>
      <c r="F376" s="28">
        <f>ROUND(15.5887,4)</f>
        <v>15.5887</v>
      </c>
      <c r="G376" s="25"/>
      <c r="H376" s="26"/>
    </row>
    <row r="377" spans="1:8" ht="12.75" customHeight="1">
      <c r="A377" s="23">
        <v>43360</v>
      </c>
      <c r="B377" s="23"/>
      <c r="C377" s="28">
        <f>ROUND(14.4106666666667,4)</f>
        <v>14.4107</v>
      </c>
      <c r="D377" s="28">
        <f>F377</f>
        <v>15.8894</v>
      </c>
      <c r="E377" s="28">
        <f>F377</f>
        <v>15.8894</v>
      </c>
      <c r="F377" s="28">
        <f>ROUND(15.8894,4)</f>
        <v>15.8894</v>
      </c>
      <c r="G377" s="25"/>
      <c r="H377" s="26"/>
    </row>
    <row r="378" spans="1:8" ht="12.75" customHeight="1">
      <c r="A378" s="23">
        <v>43448</v>
      </c>
      <c r="B378" s="23"/>
      <c r="C378" s="28">
        <f>ROUND(14.4106666666667,4)</f>
        <v>14.4107</v>
      </c>
      <c r="D378" s="28">
        <f>F378</f>
        <v>16.3983</v>
      </c>
      <c r="E378" s="28">
        <f>F378</f>
        <v>16.3983</v>
      </c>
      <c r="F378" s="28">
        <f>ROUND(16.3983,4)</f>
        <v>16.3983</v>
      </c>
      <c r="G378" s="25"/>
      <c r="H378" s="26"/>
    </row>
    <row r="379" spans="1:8" ht="12.75" customHeight="1">
      <c r="A379" s="23">
        <v>43542</v>
      </c>
      <c r="B379" s="23"/>
      <c r="C379" s="28">
        <f>ROUND(14.4106666666667,4)</f>
        <v>14.4107</v>
      </c>
      <c r="D379" s="28">
        <f>F379</f>
        <v>16.942</v>
      </c>
      <c r="E379" s="28">
        <f>F379</f>
        <v>16.942</v>
      </c>
      <c r="F379" s="28">
        <f>ROUND(16.942,4)</f>
        <v>16.942</v>
      </c>
      <c r="G379" s="25"/>
      <c r="H379" s="26"/>
    </row>
    <row r="380" spans="1:8" ht="12.75" customHeight="1">
      <c r="A380" s="23">
        <v>43630</v>
      </c>
      <c r="B380" s="23"/>
      <c r="C380" s="28">
        <f>ROUND(14.4106666666667,4)</f>
        <v>14.4107</v>
      </c>
      <c r="D380" s="28">
        <f>F380</f>
        <v>17.4509</v>
      </c>
      <c r="E380" s="28">
        <f>F380</f>
        <v>17.4509</v>
      </c>
      <c r="F380" s="28">
        <f>ROUND(17.4509,4)</f>
        <v>17.4509</v>
      </c>
      <c r="G380" s="25"/>
      <c r="H380" s="26"/>
    </row>
    <row r="381" spans="1:8" ht="12.75" customHeight="1">
      <c r="A381" s="23">
        <v>43724</v>
      </c>
      <c r="B381" s="23"/>
      <c r="C381" s="28">
        <f>ROUND(14.4106666666667,4)</f>
        <v>14.4107</v>
      </c>
      <c r="D381" s="28">
        <f>F381</f>
        <v>17.9946</v>
      </c>
      <c r="E381" s="28">
        <f>F381</f>
        <v>17.9946</v>
      </c>
      <c r="F381" s="28">
        <f>ROUND(17.9946,4)</f>
        <v>17.9946</v>
      </c>
      <c r="G381" s="25"/>
      <c r="H381" s="26"/>
    </row>
    <row r="382" spans="1:8" ht="12.75" customHeight="1">
      <c r="A382" s="23" t="s">
        <v>82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42632</v>
      </c>
      <c r="B383" s="23"/>
      <c r="C383" s="28">
        <f>ROUND(1.4655412047866,4)</f>
        <v>1.4655</v>
      </c>
      <c r="D383" s="28">
        <f>F383</f>
        <v>1.4286</v>
      </c>
      <c r="E383" s="28">
        <f>F383</f>
        <v>1.4286</v>
      </c>
      <c r="F383" s="28">
        <f>ROUND(1.4286,4)</f>
        <v>1.4286</v>
      </c>
      <c r="G383" s="25"/>
      <c r="H383" s="26"/>
    </row>
    <row r="384" spans="1:8" ht="12.75" customHeight="1">
      <c r="A384" s="23">
        <v>42723</v>
      </c>
      <c r="B384" s="23"/>
      <c r="C384" s="28">
        <f>ROUND(1.4655412047866,4)</f>
        <v>1.4655</v>
      </c>
      <c r="D384" s="28">
        <f>F384</f>
        <v>1.3683</v>
      </c>
      <c r="E384" s="28">
        <f>F384</f>
        <v>1.3683</v>
      </c>
      <c r="F384" s="28">
        <f>ROUND(1.3683,4)</f>
        <v>1.3683</v>
      </c>
      <c r="G384" s="25"/>
      <c r="H384" s="26"/>
    </row>
    <row r="385" spans="1:8" ht="12.75" customHeight="1">
      <c r="A385" s="23">
        <v>42807</v>
      </c>
      <c r="B385" s="23"/>
      <c r="C385" s="28">
        <f>ROUND(1.4655412047866,4)</f>
        <v>1.4655</v>
      </c>
      <c r="D385" s="28">
        <f>F385</f>
        <v>1.3178</v>
      </c>
      <c r="E385" s="28">
        <f>F385</f>
        <v>1.3178</v>
      </c>
      <c r="F385" s="28">
        <f>ROUND(1.3178,4)</f>
        <v>1.3178</v>
      </c>
      <c r="G385" s="25"/>
      <c r="H385" s="26"/>
    </row>
    <row r="386" spans="1:8" ht="12.75" customHeight="1">
      <c r="A386" s="23">
        <v>42905</v>
      </c>
      <c r="B386" s="23"/>
      <c r="C386" s="28">
        <f>ROUND(1.4655412047866,4)</f>
        <v>1.4655</v>
      </c>
      <c r="D386" s="28">
        <f>F386</f>
        <v>1.2675</v>
      </c>
      <c r="E386" s="28">
        <f>F386</f>
        <v>1.2675</v>
      </c>
      <c r="F386" s="28">
        <f>ROUND(1.2675,4)</f>
        <v>1.2675</v>
      </c>
      <c r="G386" s="25"/>
      <c r="H386" s="26"/>
    </row>
    <row r="387" spans="1:8" ht="12.75" customHeight="1">
      <c r="A387" s="23" t="s">
        <v>83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42586</v>
      </c>
      <c r="B388" s="23"/>
      <c r="C388" s="29">
        <f>ROUND(570.037,3)</f>
        <v>570.037</v>
      </c>
      <c r="D388" s="29">
        <f>F388</f>
        <v>571.069</v>
      </c>
      <c r="E388" s="29">
        <f>F388</f>
        <v>571.069</v>
      </c>
      <c r="F388" s="29">
        <f>ROUND(571.069,3)</f>
        <v>571.069</v>
      </c>
      <c r="G388" s="25"/>
      <c r="H388" s="26"/>
    </row>
    <row r="389" spans="1:8" ht="12.75" customHeight="1">
      <c r="A389" s="23">
        <v>42677</v>
      </c>
      <c r="B389" s="23"/>
      <c r="C389" s="29">
        <f>ROUND(570.037,3)</f>
        <v>570.037</v>
      </c>
      <c r="D389" s="29">
        <f>F389</f>
        <v>581.948</v>
      </c>
      <c r="E389" s="29">
        <f>F389</f>
        <v>581.948</v>
      </c>
      <c r="F389" s="29">
        <f>ROUND(581.948,3)</f>
        <v>581.948</v>
      </c>
      <c r="G389" s="25"/>
      <c r="H389" s="26"/>
    </row>
    <row r="390" spans="1:8" ht="12.75" customHeight="1">
      <c r="A390" s="23">
        <v>42768</v>
      </c>
      <c r="B390" s="23"/>
      <c r="C390" s="29">
        <f>ROUND(570.037,3)</f>
        <v>570.037</v>
      </c>
      <c r="D390" s="29">
        <f>F390</f>
        <v>593.405</v>
      </c>
      <c r="E390" s="29">
        <f>F390</f>
        <v>593.405</v>
      </c>
      <c r="F390" s="29">
        <f>ROUND(593.405,3)</f>
        <v>593.405</v>
      </c>
      <c r="G390" s="25"/>
      <c r="H390" s="26"/>
    </row>
    <row r="391" spans="1:8" ht="12.75" customHeight="1">
      <c r="A391" s="23">
        <v>42859</v>
      </c>
      <c r="B391" s="23"/>
      <c r="C391" s="29">
        <f>ROUND(570.037,3)</f>
        <v>570.037</v>
      </c>
      <c r="D391" s="29">
        <f>F391</f>
        <v>605.677</v>
      </c>
      <c r="E391" s="29">
        <f>F391</f>
        <v>605.677</v>
      </c>
      <c r="F391" s="29">
        <f>ROUND(605.677,3)</f>
        <v>605.677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42586</v>
      </c>
      <c r="B393" s="23"/>
      <c r="C393" s="29">
        <f>ROUND(493.542,3)</f>
        <v>493.542</v>
      </c>
      <c r="D393" s="29">
        <f>F393</f>
        <v>494.435</v>
      </c>
      <c r="E393" s="29">
        <f>F393</f>
        <v>494.435</v>
      </c>
      <c r="F393" s="29">
        <f>ROUND(494.435,3)</f>
        <v>494.435</v>
      </c>
      <c r="G393" s="25"/>
      <c r="H393" s="26"/>
    </row>
    <row r="394" spans="1:8" ht="12.75" customHeight="1">
      <c r="A394" s="23">
        <v>42677</v>
      </c>
      <c r="B394" s="23"/>
      <c r="C394" s="29">
        <f>ROUND(493.542,3)</f>
        <v>493.542</v>
      </c>
      <c r="D394" s="29">
        <f>F394</f>
        <v>503.854</v>
      </c>
      <c r="E394" s="29">
        <f>F394</f>
        <v>503.854</v>
      </c>
      <c r="F394" s="29">
        <f>ROUND(503.854,3)</f>
        <v>503.854</v>
      </c>
      <c r="G394" s="25"/>
      <c r="H394" s="26"/>
    </row>
    <row r="395" spans="1:8" ht="12.75" customHeight="1">
      <c r="A395" s="23">
        <v>42768</v>
      </c>
      <c r="B395" s="23"/>
      <c r="C395" s="29">
        <f>ROUND(493.542,3)</f>
        <v>493.542</v>
      </c>
      <c r="D395" s="29">
        <f>F395</f>
        <v>513.774</v>
      </c>
      <c r="E395" s="29">
        <f>F395</f>
        <v>513.774</v>
      </c>
      <c r="F395" s="29">
        <f>ROUND(513.774,3)</f>
        <v>513.774</v>
      </c>
      <c r="G395" s="25"/>
      <c r="H395" s="26"/>
    </row>
    <row r="396" spans="1:8" ht="12.75" customHeight="1">
      <c r="A396" s="23">
        <v>42859</v>
      </c>
      <c r="B396" s="23"/>
      <c r="C396" s="29">
        <f>ROUND(493.542,3)</f>
        <v>493.542</v>
      </c>
      <c r="D396" s="29">
        <f>F396</f>
        <v>524.4</v>
      </c>
      <c r="E396" s="29">
        <f>F396</f>
        <v>524.4</v>
      </c>
      <c r="F396" s="29">
        <f>ROUND(524.4,3)</f>
        <v>524.4</v>
      </c>
      <c r="G396" s="25"/>
      <c r="H396" s="26"/>
    </row>
    <row r="397" spans="1:8" ht="12.75" customHeight="1">
      <c r="A397" s="23" t="s">
        <v>85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42586</v>
      </c>
      <c r="B398" s="23"/>
      <c r="C398" s="29">
        <f>ROUND(572.274,3)</f>
        <v>572.274</v>
      </c>
      <c r="D398" s="29">
        <f>F398</f>
        <v>573.31</v>
      </c>
      <c r="E398" s="29">
        <f>F398</f>
        <v>573.31</v>
      </c>
      <c r="F398" s="29">
        <f>ROUND(573.31,3)</f>
        <v>573.31</v>
      </c>
      <c r="G398" s="25"/>
      <c r="H398" s="26"/>
    </row>
    <row r="399" spans="1:8" ht="12.75" customHeight="1">
      <c r="A399" s="23">
        <v>42677</v>
      </c>
      <c r="B399" s="23"/>
      <c r="C399" s="29">
        <f>ROUND(572.274,3)</f>
        <v>572.274</v>
      </c>
      <c r="D399" s="29">
        <f>F399</f>
        <v>584.231</v>
      </c>
      <c r="E399" s="29">
        <f>F399</f>
        <v>584.231</v>
      </c>
      <c r="F399" s="29">
        <f>ROUND(584.231,3)</f>
        <v>584.231</v>
      </c>
      <c r="G399" s="25"/>
      <c r="H399" s="26"/>
    </row>
    <row r="400" spans="1:8" ht="12.75" customHeight="1">
      <c r="A400" s="23">
        <v>42768</v>
      </c>
      <c r="B400" s="23"/>
      <c r="C400" s="29">
        <f>ROUND(572.274,3)</f>
        <v>572.274</v>
      </c>
      <c r="D400" s="29">
        <f>F400</f>
        <v>595.734</v>
      </c>
      <c r="E400" s="29">
        <f>F400</f>
        <v>595.734</v>
      </c>
      <c r="F400" s="29">
        <f>ROUND(595.734,3)</f>
        <v>595.734</v>
      </c>
      <c r="G400" s="25"/>
      <c r="H400" s="26"/>
    </row>
    <row r="401" spans="1:8" ht="12.75" customHeight="1">
      <c r="A401" s="23">
        <v>42859</v>
      </c>
      <c r="B401" s="23"/>
      <c r="C401" s="29">
        <f>ROUND(572.274,3)</f>
        <v>572.274</v>
      </c>
      <c r="D401" s="29">
        <f>F401</f>
        <v>608.054</v>
      </c>
      <c r="E401" s="29">
        <f>F401</f>
        <v>608.054</v>
      </c>
      <c r="F401" s="29">
        <f>ROUND(608.054,3)</f>
        <v>608.054</v>
      </c>
      <c r="G401" s="25"/>
      <c r="H401" s="26"/>
    </row>
    <row r="402" spans="1:8" ht="12.75" customHeight="1">
      <c r="A402" s="23" t="s">
        <v>86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42586</v>
      </c>
      <c r="B403" s="23"/>
      <c r="C403" s="29">
        <f>ROUND(520.925,3)</f>
        <v>520.925</v>
      </c>
      <c r="D403" s="29">
        <f>F403</f>
        <v>521.868</v>
      </c>
      <c r="E403" s="29">
        <f>F403</f>
        <v>521.868</v>
      </c>
      <c r="F403" s="29">
        <f>ROUND(521.868,3)</f>
        <v>521.868</v>
      </c>
      <c r="G403" s="25"/>
      <c r="H403" s="26"/>
    </row>
    <row r="404" spans="1:8" ht="12.75" customHeight="1">
      <c r="A404" s="23">
        <v>42677</v>
      </c>
      <c r="B404" s="23"/>
      <c r="C404" s="29">
        <f>ROUND(520.925,3)</f>
        <v>520.925</v>
      </c>
      <c r="D404" s="29">
        <f>F404</f>
        <v>531.809</v>
      </c>
      <c r="E404" s="29">
        <f>F404</f>
        <v>531.809</v>
      </c>
      <c r="F404" s="29">
        <f>ROUND(531.809,3)</f>
        <v>531.809</v>
      </c>
      <c r="G404" s="25"/>
      <c r="H404" s="26"/>
    </row>
    <row r="405" spans="1:8" ht="12.75" customHeight="1">
      <c r="A405" s="23">
        <v>42768</v>
      </c>
      <c r="B405" s="23"/>
      <c r="C405" s="29">
        <f>ROUND(520.925,3)</f>
        <v>520.925</v>
      </c>
      <c r="D405" s="29">
        <f>F405</f>
        <v>542.28</v>
      </c>
      <c r="E405" s="29">
        <f>F405</f>
        <v>542.28</v>
      </c>
      <c r="F405" s="29">
        <f>ROUND(542.28,3)</f>
        <v>542.28</v>
      </c>
      <c r="G405" s="25"/>
      <c r="H405" s="26"/>
    </row>
    <row r="406" spans="1:8" ht="12.75" customHeight="1">
      <c r="A406" s="23">
        <v>42859</v>
      </c>
      <c r="B406" s="23"/>
      <c r="C406" s="29">
        <f>ROUND(520.925,3)</f>
        <v>520.925</v>
      </c>
      <c r="D406" s="29">
        <f>F406</f>
        <v>553.495</v>
      </c>
      <c r="E406" s="29">
        <f>F406</f>
        <v>553.495</v>
      </c>
      <c r="F406" s="29">
        <f>ROUND(553.495,3)</f>
        <v>553.495</v>
      </c>
      <c r="G406" s="25"/>
      <c r="H406" s="26"/>
    </row>
    <row r="407" spans="1:8" ht="12.75" customHeight="1">
      <c r="A407" s="23" t="s">
        <v>87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42586</v>
      </c>
      <c r="B408" s="23"/>
      <c r="C408" s="29">
        <f>ROUND(246.712684836685,3)</f>
        <v>246.713</v>
      </c>
      <c r="D408" s="29">
        <f>F408</f>
        <v>247.161</v>
      </c>
      <c r="E408" s="29">
        <f>F408</f>
        <v>247.161</v>
      </c>
      <c r="F408" s="29">
        <f>ROUND(247.161,3)</f>
        <v>247.161</v>
      </c>
      <c r="G408" s="25"/>
      <c r="H408" s="26"/>
    </row>
    <row r="409" spans="1:8" ht="12.75" customHeight="1">
      <c r="A409" s="23">
        <v>42677</v>
      </c>
      <c r="B409" s="23"/>
      <c r="C409" s="29">
        <f>ROUND(246.712684836685,3)</f>
        <v>246.713</v>
      </c>
      <c r="D409" s="29">
        <f>F409</f>
        <v>251.885</v>
      </c>
      <c r="E409" s="29">
        <f>F409</f>
        <v>251.885</v>
      </c>
      <c r="F409" s="29">
        <f>ROUND(251.885,3)</f>
        <v>251.885</v>
      </c>
      <c r="G409" s="25"/>
      <c r="H409" s="26"/>
    </row>
    <row r="410" spans="1:8" ht="12.75" customHeight="1">
      <c r="A410" s="23">
        <v>42768</v>
      </c>
      <c r="B410" s="23"/>
      <c r="C410" s="29">
        <f>ROUND(246.712684836685,3)</f>
        <v>246.713</v>
      </c>
      <c r="D410" s="29">
        <f>F410</f>
        <v>256.859</v>
      </c>
      <c r="E410" s="29">
        <f>F410</f>
        <v>256.859</v>
      </c>
      <c r="F410" s="29">
        <f>ROUND(256.859,3)</f>
        <v>256.859</v>
      </c>
      <c r="G410" s="25"/>
      <c r="H410" s="26"/>
    </row>
    <row r="411" spans="1:8" ht="12.75" customHeight="1">
      <c r="A411" s="23">
        <v>42859</v>
      </c>
      <c r="B411" s="23"/>
      <c r="C411" s="29">
        <f>ROUND(246.712684836685,3)</f>
        <v>246.713</v>
      </c>
      <c r="D411" s="29">
        <f>F411</f>
        <v>262.186</v>
      </c>
      <c r="E411" s="29">
        <f>F411</f>
        <v>262.186</v>
      </c>
      <c r="F411" s="29">
        <f>ROUND(262.186,3)</f>
        <v>262.186</v>
      </c>
      <c r="G411" s="25"/>
      <c r="H411" s="26"/>
    </row>
    <row r="412" spans="1:8" ht="12.75" customHeight="1">
      <c r="A412" s="23" t="s">
        <v>88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42586</v>
      </c>
      <c r="B413" s="23"/>
      <c r="C413" s="29">
        <f>ROUND(668.351518704761,3)</f>
        <v>668.352</v>
      </c>
      <c r="D413" s="29">
        <f>F413</f>
        <v>669.862</v>
      </c>
      <c r="E413" s="29">
        <f>F413</f>
        <v>669.862</v>
      </c>
      <c r="F413" s="29">
        <f>ROUND(669.862,3)</f>
        <v>669.862</v>
      </c>
      <c r="G413" s="25"/>
      <c r="H413" s="26"/>
    </row>
    <row r="414" spans="1:8" ht="12.75" customHeight="1">
      <c r="A414" s="23">
        <v>42677</v>
      </c>
      <c r="B414" s="23"/>
      <c r="C414" s="29">
        <f>ROUND(668.351518704761,3)</f>
        <v>668.352</v>
      </c>
      <c r="D414" s="29">
        <f>F414</f>
        <v>682.64</v>
      </c>
      <c r="E414" s="29">
        <f>F414</f>
        <v>682.64</v>
      </c>
      <c r="F414" s="29">
        <f>ROUND(682.64,3)</f>
        <v>682.64</v>
      </c>
      <c r="G414" s="25"/>
      <c r="H414" s="26"/>
    </row>
    <row r="415" spans="1:8" ht="12.75" customHeight="1">
      <c r="A415" s="23">
        <v>42768</v>
      </c>
      <c r="B415" s="23"/>
      <c r="C415" s="29">
        <f>ROUND(668.351518704761,3)</f>
        <v>668.352</v>
      </c>
      <c r="D415" s="29">
        <f>F415</f>
        <v>696.097</v>
      </c>
      <c r="E415" s="29">
        <f>F415</f>
        <v>696.097</v>
      </c>
      <c r="F415" s="29">
        <f>ROUND(696.097,3)</f>
        <v>696.097</v>
      </c>
      <c r="G415" s="25"/>
      <c r="H415" s="26"/>
    </row>
    <row r="416" spans="1:8" ht="12.75" customHeight="1">
      <c r="A416" s="23">
        <v>42859</v>
      </c>
      <c r="B416" s="23"/>
      <c r="C416" s="29">
        <f>ROUND(668.351518704761,3)</f>
        <v>668.352</v>
      </c>
      <c r="D416" s="29">
        <f>F416</f>
        <v>709.957</v>
      </c>
      <c r="E416" s="29">
        <f>F416</f>
        <v>709.957</v>
      </c>
      <c r="F416" s="29">
        <f>ROUND(709.957,3)</f>
        <v>709.957</v>
      </c>
      <c r="G416" s="25"/>
      <c r="H416" s="26"/>
    </row>
    <row r="417" spans="1:8" ht="12.75" customHeight="1">
      <c r="A417" s="23" t="s">
        <v>89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42632</v>
      </c>
      <c r="B418" s="23"/>
      <c r="C418" s="25">
        <f>ROUND(24931.99,2)</f>
        <v>24931.99</v>
      </c>
      <c r="D418" s="25">
        <f>F418</f>
        <v>25208.43</v>
      </c>
      <c r="E418" s="25">
        <f>F418</f>
        <v>25208.43</v>
      </c>
      <c r="F418" s="25">
        <f>ROUND(25208.43,2)</f>
        <v>25208.43</v>
      </c>
      <c r="G418" s="25"/>
      <c r="H418" s="26"/>
    </row>
    <row r="419" spans="1:8" ht="12.75" customHeight="1">
      <c r="A419" s="23">
        <v>42723</v>
      </c>
      <c r="B419" s="23"/>
      <c r="C419" s="25">
        <f>ROUND(24931.99,2)</f>
        <v>24931.99</v>
      </c>
      <c r="D419" s="25">
        <f>F419</f>
        <v>25678.09</v>
      </c>
      <c r="E419" s="25">
        <f>F419</f>
        <v>25678.09</v>
      </c>
      <c r="F419" s="25">
        <f>ROUND(25678.09,2)</f>
        <v>25678.09</v>
      </c>
      <c r="G419" s="25"/>
      <c r="H419" s="26"/>
    </row>
    <row r="420" spans="1:8" ht="12.75" customHeight="1">
      <c r="A420" s="23">
        <v>42807</v>
      </c>
      <c r="B420" s="23"/>
      <c r="C420" s="25">
        <f>ROUND(24931.99,2)</f>
        <v>24931.99</v>
      </c>
      <c r="D420" s="25">
        <f>F420</f>
        <v>26118.69</v>
      </c>
      <c r="E420" s="25">
        <f>F420</f>
        <v>26118.69</v>
      </c>
      <c r="F420" s="25">
        <f>ROUND(26118.69,2)</f>
        <v>26118.69</v>
      </c>
      <c r="G420" s="25"/>
      <c r="H420" s="26"/>
    </row>
    <row r="421" spans="1:8" ht="12.75" customHeight="1">
      <c r="A421" s="23" t="s">
        <v>90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42599</v>
      </c>
      <c r="B422" s="23"/>
      <c r="C422" s="29">
        <f>ROUND(7.16,3)</f>
        <v>7.16</v>
      </c>
      <c r="D422" s="29">
        <f>ROUND(7.4,3)</f>
        <v>7.4</v>
      </c>
      <c r="E422" s="29">
        <f>ROUND(7.3,3)</f>
        <v>7.3</v>
      </c>
      <c r="F422" s="29">
        <f>ROUND(7.35,3)</f>
        <v>7.35</v>
      </c>
      <c r="G422" s="25"/>
      <c r="H422" s="26"/>
    </row>
    <row r="423" spans="1:8" ht="12.75" customHeight="1">
      <c r="A423" s="23">
        <v>42634</v>
      </c>
      <c r="B423" s="23"/>
      <c r="C423" s="29">
        <f>ROUND(7.16,3)</f>
        <v>7.16</v>
      </c>
      <c r="D423" s="29">
        <f>ROUND(7.43,3)</f>
        <v>7.43</v>
      </c>
      <c r="E423" s="29">
        <f>ROUND(7.33,3)</f>
        <v>7.33</v>
      </c>
      <c r="F423" s="29">
        <f>ROUND(7.38,3)</f>
        <v>7.38</v>
      </c>
      <c r="G423" s="25"/>
      <c r="H423" s="26"/>
    </row>
    <row r="424" spans="1:8" ht="12.75" customHeight="1">
      <c r="A424" s="23">
        <v>42662</v>
      </c>
      <c r="B424" s="23"/>
      <c r="C424" s="29">
        <f>ROUND(7.16,3)</f>
        <v>7.16</v>
      </c>
      <c r="D424" s="29">
        <f>ROUND(7.45,3)</f>
        <v>7.45</v>
      </c>
      <c r="E424" s="29">
        <f>ROUND(7.35,3)</f>
        <v>7.35</v>
      </c>
      <c r="F424" s="29">
        <f>ROUND(7.4,3)</f>
        <v>7.4</v>
      </c>
      <c r="G424" s="25"/>
      <c r="H424" s="26"/>
    </row>
    <row r="425" spans="1:8" ht="12.75" customHeight="1">
      <c r="A425" s="23">
        <v>42690</v>
      </c>
      <c r="B425" s="23"/>
      <c r="C425" s="29">
        <f>ROUND(7.16,3)</f>
        <v>7.16</v>
      </c>
      <c r="D425" s="29">
        <f>ROUND(7.48,3)</f>
        <v>7.48</v>
      </c>
      <c r="E425" s="29">
        <f>ROUND(7.38,3)</f>
        <v>7.38</v>
      </c>
      <c r="F425" s="29">
        <f>ROUND(7.43,3)</f>
        <v>7.43</v>
      </c>
      <c r="G425" s="25"/>
      <c r="H425" s="26"/>
    </row>
    <row r="426" spans="1:8" ht="12.75" customHeight="1">
      <c r="A426" s="23">
        <v>42725</v>
      </c>
      <c r="B426" s="23"/>
      <c r="C426" s="29">
        <f>ROUND(7.16,3)</f>
        <v>7.16</v>
      </c>
      <c r="D426" s="29">
        <f>ROUND(7.51,3)</f>
        <v>7.51</v>
      </c>
      <c r="E426" s="29">
        <f>ROUND(7.41,3)</f>
        <v>7.41</v>
      </c>
      <c r="F426" s="29">
        <f>ROUND(7.46,3)</f>
        <v>7.46</v>
      </c>
      <c r="G426" s="25"/>
      <c r="H426" s="26"/>
    </row>
    <row r="427" spans="1:8" ht="12.75" customHeight="1">
      <c r="A427" s="23">
        <v>42781</v>
      </c>
      <c r="B427" s="23"/>
      <c r="C427" s="29">
        <f>ROUND(7.16,3)</f>
        <v>7.16</v>
      </c>
      <c r="D427" s="29">
        <f>ROUND(7.56,3)</f>
        <v>7.56</v>
      </c>
      <c r="E427" s="29">
        <f>ROUND(7.46,3)</f>
        <v>7.46</v>
      </c>
      <c r="F427" s="29">
        <f>ROUND(7.51,3)</f>
        <v>7.51</v>
      </c>
      <c r="G427" s="25"/>
      <c r="H427" s="26"/>
    </row>
    <row r="428" spans="1:8" ht="12.75" customHeight="1">
      <c r="A428" s="23">
        <v>42809</v>
      </c>
      <c r="B428" s="23"/>
      <c r="C428" s="29">
        <f>ROUND(7.16,3)</f>
        <v>7.16</v>
      </c>
      <c r="D428" s="29">
        <f>ROUND(7.6,3)</f>
        <v>7.6</v>
      </c>
      <c r="E428" s="29">
        <f>ROUND(7.5,3)</f>
        <v>7.5</v>
      </c>
      <c r="F428" s="29">
        <f>ROUND(7.55,3)</f>
        <v>7.55</v>
      </c>
      <c r="G428" s="25"/>
      <c r="H428" s="26"/>
    </row>
    <row r="429" spans="1:8" ht="12.75" customHeight="1">
      <c r="A429" s="23">
        <v>42907</v>
      </c>
      <c r="B429" s="23"/>
      <c r="C429" s="29">
        <f>ROUND(7.16,3)</f>
        <v>7.16</v>
      </c>
      <c r="D429" s="29">
        <f>ROUND(7.68,3)</f>
        <v>7.68</v>
      </c>
      <c r="E429" s="29">
        <f>ROUND(7.58,3)</f>
        <v>7.58</v>
      </c>
      <c r="F429" s="29">
        <f>ROUND(7.63,3)</f>
        <v>7.63</v>
      </c>
      <c r="G429" s="25"/>
      <c r="H429" s="26"/>
    </row>
    <row r="430" spans="1:8" ht="12.75" customHeight="1">
      <c r="A430" s="23">
        <v>42998</v>
      </c>
      <c r="B430" s="23"/>
      <c r="C430" s="29">
        <f>ROUND(7.16,3)</f>
        <v>7.16</v>
      </c>
      <c r="D430" s="29">
        <f>ROUND(7.71,3)</f>
        <v>7.71</v>
      </c>
      <c r="E430" s="29">
        <f>ROUND(7.61,3)</f>
        <v>7.61</v>
      </c>
      <c r="F430" s="29">
        <f>ROUND(7.66,3)</f>
        <v>7.66</v>
      </c>
      <c r="G430" s="25"/>
      <c r="H430" s="26"/>
    </row>
    <row r="431" spans="1:8" ht="12.75" customHeight="1">
      <c r="A431" s="23">
        <v>43089</v>
      </c>
      <c r="B431" s="23"/>
      <c r="C431" s="29">
        <f>ROUND(7.16,3)</f>
        <v>7.16</v>
      </c>
      <c r="D431" s="29">
        <f>ROUND(7.74,3)</f>
        <v>7.74</v>
      </c>
      <c r="E431" s="29">
        <f>ROUND(7.64,3)</f>
        <v>7.64</v>
      </c>
      <c r="F431" s="29">
        <f>ROUND(7.69,3)</f>
        <v>7.69</v>
      </c>
      <c r="G431" s="25"/>
      <c r="H431" s="26"/>
    </row>
    <row r="432" spans="1:8" ht="12.75" customHeight="1">
      <c r="A432" s="23">
        <v>43179</v>
      </c>
      <c r="B432" s="23"/>
      <c r="C432" s="29">
        <f>ROUND(7.16,3)</f>
        <v>7.16</v>
      </c>
      <c r="D432" s="29">
        <f>ROUND(7.77,3)</f>
        <v>7.77</v>
      </c>
      <c r="E432" s="29">
        <f>ROUND(7.67,3)</f>
        <v>7.67</v>
      </c>
      <c r="F432" s="29">
        <f>ROUND(7.72,3)</f>
        <v>7.72</v>
      </c>
      <c r="G432" s="25"/>
      <c r="H432" s="26"/>
    </row>
    <row r="433" spans="1:8" ht="12.75" customHeight="1">
      <c r="A433" s="23">
        <v>43269</v>
      </c>
      <c r="B433" s="23"/>
      <c r="C433" s="29">
        <f>ROUND(7.16,3)</f>
        <v>7.16</v>
      </c>
      <c r="D433" s="29">
        <f>ROUND(7.8,3)</f>
        <v>7.8</v>
      </c>
      <c r="E433" s="29">
        <f>ROUND(7.7,3)</f>
        <v>7.7</v>
      </c>
      <c r="F433" s="29">
        <f>ROUND(7.75,3)</f>
        <v>7.75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42586</v>
      </c>
      <c r="B435" s="23"/>
      <c r="C435" s="29">
        <f>ROUND(518.752,3)</f>
        <v>518.752</v>
      </c>
      <c r="D435" s="29">
        <f>F435</f>
        <v>519.691</v>
      </c>
      <c r="E435" s="29">
        <f>F435</f>
        <v>519.691</v>
      </c>
      <c r="F435" s="29">
        <f>ROUND(519.691,3)</f>
        <v>519.691</v>
      </c>
      <c r="G435" s="25"/>
      <c r="H435" s="26"/>
    </row>
    <row r="436" spans="1:8" ht="12.75" customHeight="1">
      <c r="A436" s="23">
        <v>42677</v>
      </c>
      <c r="B436" s="23"/>
      <c r="C436" s="29">
        <f>ROUND(518.752,3)</f>
        <v>518.752</v>
      </c>
      <c r="D436" s="29">
        <f>F436</f>
        <v>529.591</v>
      </c>
      <c r="E436" s="29">
        <f>F436</f>
        <v>529.591</v>
      </c>
      <c r="F436" s="29">
        <f>ROUND(529.591,3)</f>
        <v>529.591</v>
      </c>
      <c r="G436" s="25"/>
      <c r="H436" s="26"/>
    </row>
    <row r="437" spans="1:8" ht="12.75" customHeight="1">
      <c r="A437" s="23">
        <v>42768</v>
      </c>
      <c r="B437" s="23"/>
      <c r="C437" s="29">
        <f>ROUND(518.752,3)</f>
        <v>518.752</v>
      </c>
      <c r="D437" s="29">
        <f>F437</f>
        <v>540.018</v>
      </c>
      <c r="E437" s="29">
        <f>F437</f>
        <v>540.018</v>
      </c>
      <c r="F437" s="29">
        <f>ROUND(540.018,3)</f>
        <v>540.018</v>
      </c>
      <c r="G437" s="25"/>
      <c r="H437" s="26"/>
    </row>
    <row r="438" spans="1:8" ht="12.75" customHeight="1">
      <c r="A438" s="23">
        <v>42859</v>
      </c>
      <c r="B438" s="23"/>
      <c r="C438" s="29">
        <f>ROUND(518.752,3)</f>
        <v>518.752</v>
      </c>
      <c r="D438" s="29">
        <f>F438</f>
        <v>551.186</v>
      </c>
      <c r="E438" s="29">
        <f>F438</f>
        <v>551.186</v>
      </c>
      <c r="F438" s="29">
        <f>ROUND(551.186,3)</f>
        <v>551.186</v>
      </c>
      <c r="G438" s="25"/>
      <c r="H438" s="26"/>
    </row>
    <row r="439" spans="1:8" ht="12.75" customHeight="1">
      <c r="A439" s="23" t="s">
        <v>92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42723</v>
      </c>
      <c r="B440" s="23"/>
      <c r="C440" s="24">
        <f>ROUND(99.7743141464023,5)</f>
        <v>99.77431</v>
      </c>
      <c r="D440" s="24">
        <f>F440</f>
        <v>100.07441</v>
      </c>
      <c r="E440" s="24">
        <f>F440</f>
        <v>100.07441</v>
      </c>
      <c r="F440" s="24">
        <f>ROUND(100.074406980312,5)</f>
        <v>100.07441</v>
      </c>
      <c r="G440" s="25"/>
      <c r="H440" s="26"/>
    </row>
    <row r="441" spans="1:8" ht="12.75" customHeight="1">
      <c r="A441" s="23" t="s">
        <v>93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42810</v>
      </c>
      <c r="B442" s="23"/>
      <c r="C442" s="24">
        <f>ROUND(99.7743141464023,5)</f>
        <v>99.77431</v>
      </c>
      <c r="D442" s="24">
        <f>F442</f>
        <v>100.03385</v>
      </c>
      <c r="E442" s="24">
        <f>F442</f>
        <v>100.03385</v>
      </c>
      <c r="F442" s="24">
        <f>ROUND(100.03384655748,5)</f>
        <v>100.03385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ROUND(99.7743141464023,5)</f>
        <v>99.77431</v>
      </c>
      <c r="D444" s="24">
        <f>F444</f>
        <v>99.68739</v>
      </c>
      <c r="E444" s="24">
        <f>F444</f>
        <v>99.68739</v>
      </c>
      <c r="F444" s="24">
        <f>ROUND(99.6873916572181,5)</f>
        <v>99.68739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42999</v>
      </c>
      <c r="B446" s="23"/>
      <c r="C446" s="24">
        <f>ROUND(99.7743141464023,5)</f>
        <v>99.77431</v>
      </c>
      <c r="D446" s="24">
        <f>F446</f>
        <v>99.77431</v>
      </c>
      <c r="E446" s="24">
        <f>F446</f>
        <v>99.77431</v>
      </c>
      <c r="F446" s="24">
        <f>ROUND(99.7743141464023,5)</f>
        <v>99.77431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ROUND(99.2832660314996,5)</f>
        <v>99.28327</v>
      </c>
      <c r="D448" s="24">
        <f>F448</f>
        <v>100.10637</v>
      </c>
      <c r="E448" s="24">
        <f>F448</f>
        <v>100.10637</v>
      </c>
      <c r="F448" s="24">
        <f>ROUND(100.106370869966,5)</f>
        <v>100.10637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ROUND(99.2832660314996,5)</f>
        <v>99.28327</v>
      </c>
      <c r="D450" s="24">
        <f>F450</f>
        <v>99.44344</v>
      </c>
      <c r="E450" s="24">
        <f>F450</f>
        <v>99.44344</v>
      </c>
      <c r="F450" s="24">
        <f>ROUND(99.4434447417205,5)</f>
        <v>99.44344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ROUND(99.2832660314996,5)</f>
        <v>99.28327</v>
      </c>
      <c r="D452" s="24">
        <f>F452</f>
        <v>99.16148</v>
      </c>
      <c r="E452" s="24">
        <f>F452</f>
        <v>99.16148</v>
      </c>
      <c r="F452" s="24">
        <f>ROUND(99.1614836862728,5)</f>
        <v>99.16148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43364</v>
      </c>
      <c r="B454" s="23"/>
      <c r="C454" s="24">
        <f>ROUND(99.2832660314996,5)</f>
        <v>99.28327</v>
      </c>
      <c r="D454" s="24">
        <f>F454</f>
        <v>99.28327</v>
      </c>
      <c r="E454" s="24">
        <f>F454</f>
        <v>99.28327</v>
      </c>
      <c r="F454" s="24">
        <f>ROUND(99.2832660314996,5)</f>
        <v>99.28327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44182</v>
      </c>
      <c r="B456" s="23"/>
      <c r="C456" s="24">
        <f>ROUND(97.3806187606325,5)</f>
        <v>97.38062</v>
      </c>
      <c r="D456" s="24">
        <f>F456</f>
        <v>98.43536</v>
      </c>
      <c r="E456" s="24">
        <f>F456</f>
        <v>98.43536</v>
      </c>
      <c r="F456" s="24">
        <f>ROUND(98.4353620330313,5)</f>
        <v>98.43536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44271</v>
      </c>
      <c r="B458" s="23"/>
      <c r="C458" s="24">
        <f>ROUND(97.3806187606325,5)</f>
        <v>97.38062</v>
      </c>
      <c r="D458" s="24">
        <f>F458</f>
        <v>97.78642</v>
      </c>
      <c r="E458" s="24">
        <f>F458</f>
        <v>97.78642</v>
      </c>
      <c r="F458" s="24">
        <f>ROUND(97.7864220663988,5)</f>
        <v>97.78642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44362</v>
      </c>
      <c r="B460" s="23"/>
      <c r="C460" s="24">
        <f>ROUND(97.3806187606325,5)</f>
        <v>97.38062</v>
      </c>
      <c r="D460" s="24">
        <f>F460</f>
        <v>97.09889</v>
      </c>
      <c r="E460" s="24">
        <f>F460</f>
        <v>97.09889</v>
      </c>
      <c r="F460" s="24">
        <f>ROUND(97.0988872974259,5)</f>
        <v>97.09889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44460</v>
      </c>
      <c r="B462" s="23"/>
      <c r="C462" s="24">
        <f>ROUND(97.3806187606325,5)</f>
        <v>97.38062</v>
      </c>
      <c r="D462" s="24">
        <f>F462</f>
        <v>97.38062</v>
      </c>
      <c r="E462" s="24">
        <f>F462</f>
        <v>97.38062</v>
      </c>
      <c r="F462" s="24">
        <f>ROUND(97.3806187606325,5)</f>
        <v>97.38062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ROUND(96.4265793276154,5)</f>
        <v>96.42658</v>
      </c>
      <c r="D464" s="24">
        <f>F464</f>
        <v>98.50198</v>
      </c>
      <c r="E464" s="24">
        <f>F464</f>
        <v>98.50198</v>
      </c>
      <c r="F464" s="24">
        <f>ROUND(98.5019809039507,5)</f>
        <v>98.50198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ROUND(96.4265793276154,5)</f>
        <v>96.42658</v>
      </c>
      <c r="D466" s="24">
        <f>F466</f>
        <v>95.59454</v>
      </c>
      <c r="E466" s="24">
        <f>F466</f>
        <v>95.59454</v>
      </c>
      <c r="F466" s="24">
        <f>ROUND(95.5945377024776,5)</f>
        <v>95.59454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ROUND(96.4265793276154,5)</f>
        <v>96.42658</v>
      </c>
      <c r="D468" s="24">
        <f>F468</f>
        <v>94.36209</v>
      </c>
      <c r="E468" s="24">
        <f>F468</f>
        <v>94.36209</v>
      </c>
      <c r="F468" s="24">
        <f>ROUND(94.362093577477,5)</f>
        <v>94.36209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 thickBot="1">
      <c r="A470" s="31">
        <v>46286</v>
      </c>
      <c r="B470" s="31"/>
      <c r="C470" s="32">
        <f>ROUND(96.4265793276154,5)</f>
        <v>96.42658</v>
      </c>
      <c r="D470" s="32">
        <f>F470</f>
        <v>96.42658</v>
      </c>
      <c r="E470" s="32">
        <f>F470</f>
        <v>96.42658</v>
      </c>
      <c r="F470" s="32">
        <f>ROUND(96.4265793276154,5)</f>
        <v>96.42658</v>
      </c>
      <c r="G470" s="33"/>
      <c r="H470" s="34"/>
    </row>
  </sheetData>
  <sheetProtection/>
  <mergeCells count="469">
    <mergeCell ref="A466:B466"/>
    <mergeCell ref="A467:B467"/>
    <mergeCell ref="A468:B468"/>
    <mergeCell ref="A469:B469"/>
    <mergeCell ref="A470:B470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2016-07-26T15:49:59Z</dcterms:modified>
  <cp:category/>
  <cp:version/>
  <cp:contentType/>
  <cp:contentStatus/>
</cp:coreProperties>
</file>