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'Jerry'!$A$1:$H$476</definedName>
  </definedNames>
  <calcPr fullCalcOnLoad="1"/>
</workbook>
</file>

<file path=xl/sharedStrings.xml><?xml version="1.0" encoding="utf-8"?>
<sst xmlns="http://schemas.openxmlformats.org/spreadsheetml/2006/main" count="109" uniqueCount="109">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</sst>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SheetLayoutView="75" zoomScalePageLayoutView="0" workbookViewId="0" topLeftCell="A1">
      <selection activeCell="L17" sqref="L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42580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ROUND(1.76,5)</f>
        <v>1.76</v>
      </c>
      <c r="D6" s="24">
        <f>F6</f>
        <v>1.76</v>
      </c>
      <c r="E6" s="24">
        <f>F6</f>
        <v>1.76</v>
      </c>
      <c r="F6" s="24">
        <f>ROUND(1.76,5)</f>
        <v>1.76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ROUND(10.155,5)</f>
        <v>10.155</v>
      </c>
      <c r="D14" s="24">
        <f>F14</f>
        <v>10.155</v>
      </c>
      <c r="E14" s="24">
        <f>F14</f>
        <v>10.155</v>
      </c>
      <c r="F14" s="24">
        <f>ROUND(10.155,5)</f>
        <v>10.155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ROUND(8.33,5)</f>
        <v>8.33</v>
      </c>
      <c r="D16" s="24">
        <f>F16</f>
        <v>8.33</v>
      </c>
      <c r="E16" s="24">
        <f>F16</f>
        <v>8.33</v>
      </c>
      <c r="F16" s="24">
        <f>ROUND(8.33,5)</f>
        <v>8.33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ROUND(8.64,3)</f>
        <v>8.64</v>
      </c>
      <c r="D18" s="29">
        <f>F18</f>
        <v>8.64</v>
      </c>
      <c r="E18" s="29">
        <f>F18</f>
        <v>8.64</v>
      </c>
      <c r="F18" s="29">
        <f>ROUND(8.64,3)</f>
        <v>8.64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ROUND(1.76,3)</f>
        <v>1.76</v>
      </c>
      <c r="D20" s="29">
        <f>F20</f>
        <v>1.76</v>
      </c>
      <c r="E20" s="29">
        <f>F20</f>
        <v>1.76</v>
      </c>
      <c r="F20" s="29">
        <f>ROUND(1.76,3)</f>
        <v>1.76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ROUND(1.86,3)</f>
        <v>1.86</v>
      </c>
      <c r="D22" s="29">
        <f>F22</f>
        <v>1.86</v>
      </c>
      <c r="E22" s="29">
        <f>F22</f>
        <v>1.86</v>
      </c>
      <c r="F22" s="29">
        <f>ROUND(1.86,3)</f>
        <v>1.86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ROUND(7.495,3)</f>
        <v>7.495</v>
      </c>
      <c r="D24" s="29">
        <f>F24</f>
        <v>7.495</v>
      </c>
      <c r="E24" s="29">
        <f>F24</f>
        <v>7.495</v>
      </c>
      <c r="F24" s="29">
        <f>ROUND(7.495,3)</f>
        <v>7.495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ROUND(7.725,3)</f>
        <v>7.725</v>
      </c>
      <c r="D26" s="29">
        <f>F26</f>
        <v>7.725</v>
      </c>
      <c r="E26" s="29">
        <f>F26</f>
        <v>7.725</v>
      </c>
      <c r="F26" s="29">
        <f>ROUND(7.725,3)</f>
        <v>7.725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ROUND(7.945,3)</f>
        <v>7.945</v>
      </c>
      <c r="D28" s="29">
        <f>F28</f>
        <v>7.945</v>
      </c>
      <c r="E28" s="29">
        <f>F28</f>
        <v>7.945</v>
      </c>
      <c r="F28" s="29">
        <f>ROUND(7.945,3)</f>
        <v>7.945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ROUND(8.105,3)</f>
        <v>8.105</v>
      </c>
      <c r="D30" s="29">
        <f>F30</f>
        <v>8.105</v>
      </c>
      <c r="E30" s="29">
        <f>F30</f>
        <v>8.105</v>
      </c>
      <c r="F30" s="29">
        <f>ROUND(8.105,3)</f>
        <v>8.105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ROUND(9.185,3)</f>
        <v>9.185</v>
      </c>
      <c r="D32" s="29">
        <f>F32</f>
        <v>9.185</v>
      </c>
      <c r="E32" s="29">
        <f>F32</f>
        <v>9.185</v>
      </c>
      <c r="F32" s="29">
        <f>ROUND(9.185,3)</f>
        <v>9.185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ROUND(1.83,3)</f>
        <v>1.83</v>
      </c>
      <c r="D34" s="29">
        <f>F34</f>
        <v>1.83</v>
      </c>
      <c r="E34" s="29">
        <f>F34</f>
        <v>1.83</v>
      </c>
      <c r="F34" s="29">
        <f>ROUND(1.83,3)</f>
        <v>1.83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ROUND(1.55,5)</f>
        <v>1.55</v>
      </c>
      <c r="D36" s="24">
        <f>F36</f>
        <v>1.55</v>
      </c>
      <c r="E36" s="24">
        <f>F36</f>
        <v>1.55</v>
      </c>
      <c r="F36" s="24">
        <f>ROUND(1.55,5)</f>
        <v>1.55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ROUND(1.73,3)</f>
        <v>1.73</v>
      </c>
      <c r="D38" s="29">
        <f>F38</f>
        <v>1.73</v>
      </c>
      <c r="E38" s="29">
        <f>F38</f>
        <v>1.73</v>
      </c>
      <c r="F38" s="29">
        <f>ROUND(1.73,3)</f>
        <v>1.73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ROUND(9.06,3)</f>
        <v>9.06</v>
      </c>
      <c r="D40" s="29">
        <f>F40</f>
        <v>9.06</v>
      </c>
      <c r="E40" s="29">
        <f>F40</f>
        <v>9.06</v>
      </c>
      <c r="F40" s="29">
        <f>ROUND(9.06,3)</f>
        <v>9.06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ROUND(1.76,5)</f>
        <v>1.76</v>
      </c>
      <c r="D42" s="24">
        <f>F42</f>
        <v>127.76536</v>
      </c>
      <c r="E42" s="24">
        <f>F42</f>
        <v>127.76536</v>
      </c>
      <c r="F42" s="24">
        <f>ROUND(127.76536,5)</f>
        <v>127.76536</v>
      </c>
      <c r="G42" s="25"/>
      <c r="H42" s="26"/>
    </row>
    <row r="43" spans="1:8" ht="12.75" customHeight="1">
      <c r="A43" s="23">
        <v>42677</v>
      </c>
      <c r="B43" s="23"/>
      <c r="C43" s="24">
        <f>ROUND(1.76,5)</f>
        <v>1.76</v>
      </c>
      <c r="D43" s="24">
        <f>F43</f>
        <v>130.17705</v>
      </c>
      <c r="E43" s="24">
        <f>F43</f>
        <v>130.17705</v>
      </c>
      <c r="F43" s="24">
        <f>ROUND(130.17705,5)</f>
        <v>130.17705</v>
      </c>
      <c r="G43" s="25"/>
      <c r="H43" s="26"/>
    </row>
    <row r="44" spans="1:8" ht="12.75" customHeight="1">
      <c r="A44" s="23">
        <v>42768</v>
      </c>
      <c r="B44" s="23"/>
      <c r="C44" s="24">
        <f>ROUND(1.76,5)</f>
        <v>1.76</v>
      </c>
      <c r="D44" s="24">
        <f>F44</f>
        <v>131.45822</v>
      </c>
      <c r="E44" s="24">
        <f>F44</f>
        <v>131.45822</v>
      </c>
      <c r="F44" s="24">
        <f>ROUND(131.45822,5)</f>
        <v>131.45822</v>
      </c>
      <c r="G44" s="25"/>
      <c r="H44" s="26"/>
    </row>
    <row r="45" spans="1:8" ht="12.75" customHeight="1">
      <c r="A45" s="23">
        <v>42859</v>
      </c>
      <c r="B45" s="23"/>
      <c r="C45" s="24">
        <f>ROUND(1.76,5)</f>
        <v>1.76</v>
      </c>
      <c r="D45" s="24">
        <f>F45</f>
        <v>134.17805</v>
      </c>
      <c r="E45" s="24">
        <f>F45</f>
        <v>134.17805</v>
      </c>
      <c r="F45" s="24">
        <f>ROUND(134.17805,5)</f>
        <v>134.17805</v>
      </c>
      <c r="G45" s="25"/>
      <c r="H45" s="26"/>
    </row>
    <row r="46" spans="1:8" ht="12.75" customHeight="1">
      <c r="A46" s="23">
        <v>42950</v>
      </c>
      <c r="B46" s="23"/>
      <c r="C46" s="24">
        <f>ROUND(1.76,5)</f>
        <v>1.76</v>
      </c>
      <c r="D46" s="24">
        <f>F46</f>
        <v>137.01998</v>
      </c>
      <c r="E46" s="24">
        <f>F46</f>
        <v>137.01998</v>
      </c>
      <c r="F46" s="24">
        <f>ROUND(137.01998,5)</f>
        <v>137.01998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ROUND(9.02,5)</f>
        <v>9.02</v>
      </c>
      <c r="D48" s="24">
        <f>F48</f>
        <v>9.02297</v>
      </c>
      <c r="E48" s="24">
        <f>F48</f>
        <v>9.02297</v>
      </c>
      <c r="F48" s="24">
        <f>ROUND(9.02297,5)</f>
        <v>9.02297</v>
      </c>
      <c r="G48" s="25"/>
      <c r="H48" s="26"/>
    </row>
    <row r="49" spans="1:8" ht="12.75" customHeight="1">
      <c r="A49" s="23">
        <v>42677</v>
      </c>
      <c r="B49" s="23"/>
      <c r="C49" s="24">
        <f>ROUND(9.02,5)</f>
        <v>9.02</v>
      </c>
      <c r="D49" s="24">
        <f>F49</f>
        <v>9.06148</v>
      </c>
      <c r="E49" s="24">
        <f>F49</f>
        <v>9.06148</v>
      </c>
      <c r="F49" s="24">
        <f>ROUND(9.06148,5)</f>
        <v>9.06148</v>
      </c>
      <c r="G49" s="25"/>
      <c r="H49" s="26"/>
    </row>
    <row r="50" spans="1:8" ht="12.75" customHeight="1">
      <c r="A50" s="23">
        <v>42768</v>
      </c>
      <c r="B50" s="23"/>
      <c r="C50" s="24">
        <f>ROUND(9.02,5)</f>
        <v>9.02</v>
      </c>
      <c r="D50" s="24">
        <f>F50</f>
        <v>9.09476</v>
      </c>
      <c r="E50" s="24">
        <f>F50</f>
        <v>9.09476</v>
      </c>
      <c r="F50" s="24">
        <f>ROUND(9.09476,5)</f>
        <v>9.09476</v>
      </c>
      <c r="G50" s="25"/>
      <c r="H50" s="26"/>
    </row>
    <row r="51" spans="1:8" ht="12.75" customHeight="1">
      <c r="A51" s="23">
        <v>42859</v>
      </c>
      <c r="B51" s="23"/>
      <c r="C51" s="24">
        <f>ROUND(9.02,5)</f>
        <v>9.02</v>
      </c>
      <c r="D51" s="24">
        <f>F51</f>
        <v>9.12045</v>
      </c>
      <c r="E51" s="24">
        <f>F51</f>
        <v>9.12045</v>
      </c>
      <c r="F51" s="24">
        <f>ROUND(9.12045,5)</f>
        <v>9.12045</v>
      </c>
      <c r="G51" s="25"/>
      <c r="H51" s="26"/>
    </row>
    <row r="52" spans="1:8" ht="12.75" customHeight="1">
      <c r="A52" s="23">
        <v>42950</v>
      </c>
      <c r="B52" s="23"/>
      <c r="C52" s="24">
        <f>ROUND(9.02,5)</f>
        <v>9.02</v>
      </c>
      <c r="D52" s="24">
        <f>F52</f>
        <v>9.13582</v>
      </c>
      <c r="E52" s="24">
        <f>F52</f>
        <v>9.13582</v>
      </c>
      <c r="F52" s="24">
        <f>ROUND(9.13582,5)</f>
        <v>9.13582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ROUND(9.145,5)</f>
        <v>9.145</v>
      </c>
      <c r="D54" s="24">
        <f>F54</f>
        <v>9.14821</v>
      </c>
      <c r="E54" s="24">
        <f>F54</f>
        <v>9.14821</v>
      </c>
      <c r="F54" s="24">
        <f>ROUND(9.14821,5)</f>
        <v>9.14821</v>
      </c>
      <c r="G54" s="25"/>
      <c r="H54" s="26"/>
    </row>
    <row r="55" spans="1:8" ht="12.75" customHeight="1">
      <c r="A55" s="23">
        <v>42677</v>
      </c>
      <c r="B55" s="23"/>
      <c r="C55" s="24">
        <f>ROUND(9.145,5)</f>
        <v>9.145</v>
      </c>
      <c r="D55" s="24">
        <f>F55</f>
        <v>9.1905</v>
      </c>
      <c r="E55" s="24">
        <f>F55</f>
        <v>9.1905</v>
      </c>
      <c r="F55" s="24">
        <f>ROUND(9.1905,5)</f>
        <v>9.1905</v>
      </c>
      <c r="G55" s="25"/>
      <c r="H55" s="26"/>
    </row>
    <row r="56" spans="1:8" ht="12.75" customHeight="1">
      <c r="A56" s="23">
        <v>42768</v>
      </c>
      <c r="B56" s="23"/>
      <c r="C56" s="24">
        <f>ROUND(9.145,5)</f>
        <v>9.145</v>
      </c>
      <c r="D56" s="24">
        <f>F56</f>
        <v>9.22781</v>
      </c>
      <c r="E56" s="24">
        <f>F56</f>
        <v>9.22781</v>
      </c>
      <c r="F56" s="24">
        <f>ROUND(9.22781,5)</f>
        <v>9.22781</v>
      </c>
      <c r="G56" s="25"/>
      <c r="H56" s="26"/>
    </row>
    <row r="57" spans="1:8" ht="12.75" customHeight="1">
      <c r="A57" s="23">
        <v>42859</v>
      </c>
      <c r="B57" s="23"/>
      <c r="C57" s="24">
        <f>ROUND(9.145,5)</f>
        <v>9.145</v>
      </c>
      <c r="D57" s="24">
        <f>F57</f>
        <v>9.25397</v>
      </c>
      <c r="E57" s="24">
        <f>F57</f>
        <v>9.25397</v>
      </c>
      <c r="F57" s="24">
        <f>ROUND(9.25397,5)</f>
        <v>9.25397</v>
      </c>
      <c r="G57" s="25"/>
      <c r="H57" s="26"/>
    </row>
    <row r="58" spans="1:8" ht="12.75" customHeight="1">
      <c r="A58" s="23">
        <v>42950</v>
      </c>
      <c r="B58" s="23"/>
      <c r="C58" s="24">
        <f>ROUND(9.145,5)</f>
        <v>9.145</v>
      </c>
      <c r="D58" s="24">
        <f>F58</f>
        <v>9.26931</v>
      </c>
      <c r="E58" s="24">
        <f>F58</f>
        <v>9.26931</v>
      </c>
      <c r="F58" s="24">
        <f>ROUND(9.26931,5)</f>
        <v>9.26931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ROUND(107.5311,5)</f>
        <v>107.5311</v>
      </c>
      <c r="D60" s="24">
        <f>F60</f>
        <v>107.66104</v>
      </c>
      <c r="E60" s="24">
        <f>F60</f>
        <v>107.66104</v>
      </c>
      <c r="F60" s="24">
        <f>ROUND(107.66104,5)</f>
        <v>107.66104</v>
      </c>
      <c r="G60" s="25"/>
      <c r="H60" s="26"/>
    </row>
    <row r="61" spans="1:8" ht="12.75" customHeight="1">
      <c r="A61" s="23">
        <v>42677</v>
      </c>
      <c r="B61" s="23"/>
      <c r="C61" s="24">
        <f>ROUND(107.5311,5)</f>
        <v>107.5311</v>
      </c>
      <c r="D61" s="24">
        <f>F61</f>
        <v>108.67651</v>
      </c>
      <c r="E61" s="24">
        <f>F61</f>
        <v>108.67651</v>
      </c>
      <c r="F61" s="24">
        <f>ROUND(108.67651,5)</f>
        <v>108.67651</v>
      </c>
      <c r="G61" s="25"/>
      <c r="H61" s="26"/>
    </row>
    <row r="62" spans="1:8" ht="12.75" customHeight="1">
      <c r="A62" s="23">
        <v>42768</v>
      </c>
      <c r="B62" s="23"/>
      <c r="C62" s="24">
        <f>ROUND(107.5311,5)</f>
        <v>107.5311</v>
      </c>
      <c r="D62" s="24">
        <f>F62</f>
        <v>110.8198</v>
      </c>
      <c r="E62" s="24">
        <f>F62</f>
        <v>110.8198</v>
      </c>
      <c r="F62" s="24">
        <f>ROUND(110.8198,5)</f>
        <v>110.8198</v>
      </c>
      <c r="G62" s="25"/>
      <c r="H62" s="26"/>
    </row>
    <row r="63" spans="1:8" ht="12.75" customHeight="1">
      <c r="A63" s="23">
        <v>42859</v>
      </c>
      <c r="B63" s="23"/>
      <c r="C63" s="24">
        <f>ROUND(107.5311,5)</f>
        <v>107.5311</v>
      </c>
      <c r="D63" s="24">
        <f>F63</f>
        <v>112.06912</v>
      </c>
      <c r="E63" s="24">
        <f>F63</f>
        <v>112.06912</v>
      </c>
      <c r="F63" s="24">
        <f>ROUND(112.06912,5)</f>
        <v>112.06912</v>
      </c>
      <c r="G63" s="25"/>
      <c r="H63" s="26"/>
    </row>
    <row r="64" spans="1:8" ht="12.75" customHeight="1">
      <c r="A64" s="23">
        <v>42950</v>
      </c>
      <c r="B64" s="23"/>
      <c r="C64" s="24">
        <f>ROUND(107.5311,5)</f>
        <v>107.5311</v>
      </c>
      <c r="D64" s="24">
        <f>F64</f>
        <v>114.44285</v>
      </c>
      <c r="E64" s="24">
        <f>F64</f>
        <v>114.44285</v>
      </c>
      <c r="F64" s="24">
        <f>ROUND(114.44285,5)</f>
        <v>114.44285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ROUND(9.28,5)</f>
        <v>9.28</v>
      </c>
      <c r="D66" s="24">
        <f>F66</f>
        <v>9.28298</v>
      </c>
      <c r="E66" s="24">
        <f>F66</f>
        <v>9.28298</v>
      </c>
      <c r="F66" s="24">
        <f>ROUND(9.28298,5)</f>
        <v>9.28298</v>
      </c>
      <c r="G66" s="25"/>
      <c r="H66" s="26"/>
    </row>
    <row r="67" spans="1:8" ht="12.75" customHeight="1">
      <c r="A67" s="23">
        <v>42677</v>
      </c>
      <c r="B67" s="23"/>
      <c r="C67" s="24">
        <f>ROUND(9.28,5)</f>
        <v>9.28</v>
      </c>
      <c r="D67" s="24">
        <f>F67</f>
        <v>9.32257</v>
      </c>
      <c r="E67" s="24">
        <f>F67</f>
        <v>9.32257</v>
      </c>
      <c r="F67" s="24">
        <f>ROUND(9.32257,5)</f>
        <v>9.32257</v>
      </c>
      <c r="G67" s="25"/>
      <c r="H67" s="26"/>
    </row>
    <row r="68" spans="1:8" ht="12.75" customHeight="1">
      <c r="A68" s="23">
        <v>42768</v>
      </c>
      <c r="B68" s="23"/>
      <c r="C68" s="24">
        <f>ROUND(9.28,5)</f>
        <v>9.28</v>
      </c>
      <c r="D68" s="24">
        <f>F68</f>
        <v>9.35786</v>
      </c>
      <c r="E68" s="24">
        <f>F68</f>
        <v>9.35786</v>
      </c>
      <c r="F68" s="24">
        <f>ROUND(9.35786,5)</f>
        <v>9.35786</v>
      </c>
      <c r="G68" s="25"/>
      <c r="H68" s="26"/>
    </row>
    <row r="69" spans="1:8" ht="12.75" customHeight="1">
      <c r="A69" s="23">
        <v>42859</v>
      </c>
      <c r="B69" s="23"/>
      <c r="C69" s="24">
        <f>ROUND(9.28,5)</f>
        <v>9.28</v>
      </c>
      <c r="D69" s="24">
        <f>F69</f>
        <v>9.38664</v>
      </c>
      <c r="E69" s="24">
        <f>F69</f>
        <v>9.38664</v>
      </c>
      <c r="F69" s="24">
        <f>ROUND(9.38664,5)</f>
        <v>9.38664</v>
      </c>
      <c r="G69" s="25"/>
      <c r="H69" s="26"/>
    </row>
    <row r="70" spans="1:8" ht="12.75" customHeight="1">
      <c r="A70" s="23">
        <v>42950</v>
      </c>
      <c r="B70" s="23"/>
      <c r="C70" s="24">
        <f>ROUND(9.28,5)</f>
        <v>9.28</v>
      </c>
      <c r="D70" s="24">
        <f>F70</f>
        <v>9.40691</v>
      </c>
      <c r="E70" s="24">
        <f>F70</f>
        <v>9.40691</v>
      </c>
      <c r="F70" s="24">
        <f>ROUND(9.40691,5)</f>
        <v>9.40691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ROUND(1.89,5)</f>
        <v>1.89</v>
      </c>
      <c r="D72" s="24">
        <f>F72</f>
        <v>133.34648</v>
      </c>
      <c r="E72" s="24">
        <f>F72</f>
        <v>133.34648</v>
      </c>
      <c r="F72" s="24">
        <f>ROUND(133.34648,5)</f>
        <v>133.34648</v>
      </c>
      <c r="G72" s="25"/>
      <c r="H72" s="26"/>
    </row>
    <row r="73" spans="1:8" ht="12.75" customHeight="1">
      <c r="A73" s="23">
        <v>42677</v>
      </c>
      <c r="B73" s="23"/>
      <c r="C73" s="24">
        <f>ROUND(1.89,5)</f>
        <v>1.89</v>
      </c>
      <c r="D73" s="24">
        <f>F73</f>
        <v>135.86335</v>
      </c>
      <c r="E73" s="24">
        <f>F73</f>
        <v>135.86335</v>
      </c>
      <c r="F73" s="24">
        <f>ROUND(135.86335,5)</f>
        <v>135.86335</v>
      </c>
      <c r="G73" s="25"/>
      <c r="H73" s="26"/>
    </row>
    <row r="74" spans="1:8" ht="12.75" customHeight="1">
      <c r="A74" s="23">
        <v>42768</v>
      </c>
      <c r="B74" s="23"/>
      <c r="C74" s="24">
        <f>ROUND(1.89,5)</f>
        <v>1.89</v>
      </c>
      <c r="D74" s="24">
        <f>F74</f>
        <v>137.0961</v>
      </c>
      <c r="E74" s="24">
        <f>F74</f>
        <v>137.0961</v>
      </c>
      <c r="F74" s="24">
        <f>ROUND(137.0961,5)</f>
        <v>137.0961</v>
      </c>
      <c r="G74" s="25"/>
      <c r="H74" s="26"/>
    </row>
    <row r="75" spans="1:8" ht="12.75" customHeight="1">
      <c r="A75" s="23">
        <v>42859</v>
      </c>
      <c r="B75" s="23"/>
      <c r="C75" s="24">
        <f>ROUND(1.89,5)</f>
        <v>1.89</v>
      </c>
      <c r="D75" s="24">
        <f>F75</f>
        <v>139.93252</v>
      </c>
      <c r="E75" s="24">
        <f>F75</f>
        <v>139.93252</v>
      </c>
      <c r="F75" s="24">
        <f>ROUND(139.93252,5)</f>
        <v>139.93252</v>
      </c>
      <c r="G75" s="25"/>
      <c r="H75" s="26"/>
    </row>
    <row r="76" spans="1:8" ht="12.75" customHeight="1">
      <c r="A76" s="23">
        <v>42950</v>
      </c>
      <c r="B76" s="23"/>
      <c r="C76" s="24">
        <f>ROUND(1.89,5)</f>
        <v>1.89</v>
      </c>
      <c r="D76" s="24">
        <f>F76</f>
        <v>142.89637</v>
      </c>
      <c r="E76" s="24">
        <f>F76</f>
        <v>142.89637</v>
      </c>
      <c r="F76" s="24">
        <f>ROUND(142.89637,5)</f>
        <v>142.89637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ROUND(9.305,5)</f>
        <v>9.305</v>
      </c>
      <c r="D78" s="24">
        <f>F78</f>
        <v>9.30793</v>
      </c>
      <c r="E78" s="24">
        <f>F78</f>
        <v>9.30793</v>
      </c>
      <c r="F78" s="24">
        <f>ROUND(9.30793,5)</f>
        <v>9.30793</v>
      </c>
      <c r="G78" s="25"/>
      <c r="H78" s="26"/>
    </row>
    <row r="79" spans="1:8" ht="12.75" customHeight="1">
      <c r="A79" s="23">
        <v>42677</v>
      </c>
      <c r="B79" s="23"/>
      <c r="C79" s="24">
        <f>ROUND(9.305,5)</f>
        <v>9.305</v>
      </c>
      <c r="D79" s="24">
        <f>F79</f>
        <v>9.34693</v>
      </c>
      <c r="E79" s="24">
        <f>F79</f>
        <v>9.34693</v>
      </c>
      <c r="F79" s="24">
        <f>ROUND(9.34693,5)</f>
        <v>9.34693</v>
      </c>
      <c r="G79" s="25"/>
      <c r="H79" s="26"/>
    </row>
    <row r="80" spans="1:8" ht="12.75" customHeight="1">
      <c r="A80" s="23">
        <v>42768</v>
      </c>
      <c r="B80" s="23"/>
      <c r="C80" s="24">
        <f>ROUND(9.305,5)</f>
        <v>9.305</v>
      </c>
      <c r="D80" s="24">
        <f>F80</f>
        <v>9.38177</v>
      </c>
      <c r="E80" s="24">
        <f>F80</f>
        <v>9.38177</v>
      </c>
      <c r="F80" s="24">
        <f>ROUND(9.38177,5)</f>
        <v>9.38177</v>
      </c>
      <c r="G80" s="25"/>
      <c r="H80" s="26"/>
    </row>
    <row r="81" spans="1:8" ht="12.75" customHeight="1">
      <c r="A81" s="23">
        <v>42859</v>
      </c>
      <c r="B81" s="23"/>
      <c r="C81" s="24">
        <f>ROUND(9.305,5)</f>
        <v>9.305</v>
      </c>
      <c r="D81" s="24">
        <f>F81</f>
        <v>9.41024</v>
      </c>
      <c r="E81" s="24">
        <f>F81</f>
        <v>9.41024</v>
      </c>
      <c r="F81" s="24">
        <f>ROUND(9.41024,5)</f>
        <v>9.41024</v>
      </c>
      <c r="G81" s="25"/>
      <c r="H81" s="26"/>
    </row>
    <row r="82" spans="1:8" ht="12.75" customHeight="1">
      <c r="A82" s="23">
        <v>42950</v>
      </c>
      <c r="B82" s="23"/>
      <c r="C82" s="24">
        <f>ROUND(9.305,5)</f>
        <v>9.305</v>
      </c>
      <c r="D82" s="24">
        <f>F82</f>
        <v>9.43047</v>
      </c>
      <c r="E82" s="24">
        <f>F82</f>
        <v>9.43047</v>
      </c>
      <c r="F82" s="24">
        <f>ROUND(9.43047,5)</f>
        <v>9.43047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ROUND(9.35,5)</f>
        <v>9.35</v>
      </c>
      <c r="D84" s="24">
        <f>F84</f>
        <v>9.35289</v>
      </c>
      <c r="E84" s="24">
        <f>F84</f>
        <v>9.35289</v>
      </c>
      <c r="F84" s="24">
        <f>ROUND(9.35289,5)</f>
        <v>9.35289</v>
      </c>
      <c r="G84" s="25"/>
      <c r="H84" s="26"/>
    </row>
    <row r="85" spans="1:8" ht="12.75" customHeight="1">
      <c r="A85" s="23">
        <v>42677</v>
      </c>
      <c r="B85" s="23"/>
      <c r="C85" s="24">
        <f>ROUND(9.35,5)</f>
        <v>9.35</v>
      </c>
      <c r="D85" s="24">
        <f>F85</f>
        <v>9.39142</v>
      </c>
      <c r="E85" s="24">
        <f>F85</f>
        <v>9.39142</v>
      </c>
      <c r="F85" s="24">
        <f>ROUND(9.39142,5)</f>
        <v>9.39142</v>
      </c>
      <c r="G85" s="25"/>
      <c r="H85" s="26"/>
    </row>
    <row r="86" spans="1:8" ht="12.75" customHeight="1">
      <c r="A86" s="23">
        <v>42768</v>
      </c>
      <c r="B86" s="23"/>
      <c r="C86" s="24">
        <f>ROUND(9.35,5)</f>
        <v>9.35</v>
      </c>
      <c r="D86" s="24">
        <f>F86</f>
        <v>9.42595</v>
      </c>
      <c r="E86" s="24">
        <f>F86</f>
        <v>9.42595</v>
      </c>
      <c r="F86" s="24">
        <f>ROUND(9.42595,5)</f>
        <v>9.42595</v>
      </c>
      <c r="G86" s="25"/>
      <c r="H86" s="26"/>
    </row>
    <row r="87" spans="1:8" ht="12.75" customHeight="1">
      <c r="A87" s="23">
        <v>42859</v>
      </c>
      <c r="B87" s="23"/>
      <c r="C87" s="24">
        <f>ROUND(9.35,5)</f>
        <v>9.35</v>
      </c>
      <c r="D87" s="24">
        <f>F87</f>
        <v>9.45434</v>
      </c>
      <c r="E87" s="24">
        <f>F87</f>
        <v>9.45434</v>
      </c>
      <c r="F87" s="24">
        <f>ROUND(9.45434,5)</f>
        <v>9.45434</v>
      </c>
      <c r="G87" s="25"/>
      <c r="H87" s="26"/>
    </row>
    <row r="88" spans="1:8" ht="12.75" customHeight="1">
      <c r="A88" s="23">
        <v>42950</v>
      </c>
      <c r="B88" s="23"/>
      <c r="C88" s="24">
        <f>ROUND(9.35,5)</f>
        <v>9.35</v>
      </c>
      <c r="D88" s="24">
        <f>F88</f>
        <v>9.47485</v>
      </c>
      <c r="E88" s="24">
        <f>F88</f>
        <v>9.47485</v>
      </c>
      <c r="F88" s="24">
        <f>ROUND(9.47485,5)</f>
        <v>9.47485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ROUND(133.74796,5)</f>
        <v>133.74796</v>
      </c>
      <c r="D90" s="24">
        <f>F90</f>
        <v>133.90952</v>
      </c>
      <c r="E90" s="24">
        <f>F90</f>
        <v>133.90952</v>
      </c>
      <c r="F90" s="24">
        <f>ROUND(133.90952,5)</f>
        <v>133.90952</v>
      </c>
      <c r="G90" s="25"/>
      <c r="H90" s="26"/>
    </row>
    <row r="91" spans="1:8" ht="12.75" customHeight="1">
      <c r="A91" s="23">
        <v>42677</v>
      </c>
      <c r="B91" s="23"/>
      <c r="C91" s="24">
        <f>ROUND(133.74796,5)</f>
        <v>133.74796</v>
      </c>
      <c r="D91" s="24">
        <f>F91</f>
        <v>134.93543</v>
      </c>
      <c r="E91" s="24">
        <f>F91</f>
        <v>134.93543</v>
      </c>
      <c r="F91" s="24">
        <f>ROUND(134.93543,5)</f>
        <v>134.93543</v>
      </c>
      <c r="G91" s="25"/>
      <c r="H91" s="26"/>
    </row>
    <row r="92" spans="1:8" ht="12.75" customHeight="1">
      <c r="A92" s="23">
        <v>42768</v>
      </c>
      <c r="B92" s="23"/>
      <c r="C92" s="24">
        <f>ROUND(133.74796,5)</f>
        <v>133.74796</v>
      </c>
      <c r="D92" s="24">
        <f>F92</f>
        <v>137.5965</v>
      </c>
      <c r="E92" s="24">
        <f>F92</f>
        <v>137.5965</v>
      </c>
      <c r="F92" s="24">
        <f>ROUND(137.5965,5)</f>
        <v>137.5965</v>
      </c>
      <c r="G92" s="25"/>
      <c r="H92" s="26"/>
    </row>
    <row r="93" spans="1:8" ht="12.75" customHeight="1">
      <c r="A93" s="23">
        <v>42859</v>
      </c>
      <c r="B93" s="23"/>
      <c r="C93" s="24">
        <f>ROUND(133.74796,5)</f>
        <v>133.74796</v>
      </c>
      <c r="D93" s="24">
        <f>F93</f>
        <v>138.9125</v>
      </c>
      <c r="E93" s="24">
        <f>F93</f>
        <v>138.9125</v>
      </c>
      <c r="F93" s="24">
        <f>ROUND(138.9125,5)</f>
        <v>138.9125</v>
      </c>
      <c r="G93" s="25"/>
      <c r="H93" s="26"/>
    </row>
    <row r="94" spans="1:8" ht="12.75" customHeight="1">
      <c r="A94" s="23">
        <v>42950</v>
      </c>
      <c r="B94" s="23"/>
      <c r="C94" s="24">
        <f>ROUND(133.74796,5)</f>
        <v>133.74796</v>
      </c>
      <c r="D94" s="24">
        <f>F94</f>
        <v>141.85502</v>
      </c>
      <c r="E94" s="24">
        <f>F94</f>
        <v>141.85502</v>
      </c>
      <c r="F94" s="24">
        <f>ROUND(141.85502,5)</f>
        <v>141.85502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ROUND(1.96,5)</f>
        <v>1.96</v>
      </c>
      <c r="D96" s="24">
        <f>F96</f>
        <v>142.42604</v>
      </c>
      <c r="E96" s="24">
        <f>F96</f>
        <v>142.42604</v>
      </c>
      <c r="F96" s="24">
        <f>ROUND(142.42604,5)</f>
        <v>142.42604</v>
      </c>
      <c r="G96" s="25"/>
      <c r="H96" s="26"/>
    </row>
    <row r="97" spans="1:8" ht="12.75" customHeight="1">
      <c r="A97" s="23">
        <v>42677</v>
      </c>
      <c r="B97" s="23"/>
      <c r="C97" s="24">
        <f>ROUND(1.96,5)</f>
        <v>1.96</v>
      </c>
      <c r="D97" s="24">
        <f>F97</f>
        <v>145.1147</v>
      </c>
      <c r="E97" s="24">
        <f>F97</f>
        <v>145.1147</v>
      </c>
      <c r="F97" s="24">
        <f>ROUND(145.1147,5)</f>
        <v>145.1147</v>
      </c>
      <c r="G97" s="25"/>
      <c r="H97" s="26"/>
    </row>
    <row r="98" spans="1:8" ht="12.75" customHeight="1">
      <c r="A98" s="23">
        <v>42768</v>
      </c>
      <c r="B98" s="23"/>
      <c r="C98" s="24">
        <f>ROUND(1.96,5)</f>
        <v>1.96</v>
      </c>
      <c r="D98" s="24">
        <f>F98</f>
        <v>146.36339</v>
      </c>
      <c r="E98" s="24">
        <f>F98</f>
        <v>146.36339</v>
      </c>
      <c r="F98" s="24">
        <f>ROUND(146.36339,5)</f>
        <v>146.36339</v>
      </c>
      <c r="G98" s="25"/>
      <c r="H98" s="26"/>
    </row>
    <row r="99" spans="1:8" ht="12.75" customHeight="1">
      <c r="A99" s="23">
        <v>42859</v>
      </c>
      <c r="B99" s="23"/>
      <c r="C99" s="24">
        <f>ROUND(1.96,5)</f>
        <v>1.96</v>
      </c>
      <c r="D99" s="24">
        <f>F99</f>
        <v>149.39148</v>
      </c>
      <c r="E99" s="24">
        <f>F99</f>
        <v>149.39148</v>
      </c>
      <c r="F99" s="24">
        <f>ROUND(149.39148,5)</f>
        <v>149.39148</v>
      </c>
      <c r="G99" s="25"/>
      <c r="H99" s="26"/>
    </row>
    <row r="100" spans="1:8" ht="12.75" customHeight="1">
      <c r="A100" s="23">
        <v>42950</v>
      </c>
      <c r="B100" s="23"/>
      <c r="C100" s="24">
        <f>ROUND(1.96,5)</f>
        <v>1.96</v>
      </c>
      <c r="D100" s="24">
        <f>F100</f>
        <v>152.55561</v>
      </c>
      <c r="E100" s="24">
        <f>F100</f>
        <v>152.55561</v>
      </c>
      <c r="F100" s="24">
        <f>ROUND(152.55561,5)</f>
        <v>152.55561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ROUND(2.33,5)</f>
        <v>2.33</v>
      </c>
      <c r="D102" s="24">
        <f>F102</f>
        <v>131.17592</v>
      </c>
      <c r="E102" s="24">
        <f>F102</f>
        <v>131.17592</v>
      </c>
      <c r="F102" s="24">
        <f>ROUND(131.17592,5)</f>
        <v>131.17592</v>
      </c>
      <c r="G102" s="25"/>
      <c r="H102" s="26"/>
    </row>
    <row r="103" spans="1:8" ht="12.75" customHeight="1">
      <c r="A103" s="23">
        <v>42677</v>
      </c>
      <c r="B103" s="23"/>
      <c r="C103" s="24">
        <f>ROUND(2.33,5)</f>
        <v>2.33</v>
      </c>
      <c r="D103" s="24">
        <f>F103</f>
        <v>131.99155</v>
      </c>
      <c r="E103" s="24">
        <f>F103</f>
        <v>131.99155</v>
      </c>
      <c r="F103" s="24">
        <f>ROUND(131.99155,5)</f>
        <v>131.99155</v>
      </c>
      <c r="G103" s="25"/>
      <c r="H103" s="26"/>
    </row>
    <row r="104" spans="1:8" ht="12.75" customHeight="1">
      <c r="A104" s="23">
        <v>42768</v>
      </c>
      <c r="B104" s="23"/>
      <c r="C104" s="24">
        <f>ROUND(2.33,5)</f>
        <v>2.33</v>
      </c>
      <c r="D104" s="24">
        <f>F104</f>
        <v>134.59476</v>
      </c>
      <c r="E104" s="24">
        <f>F104</f>
        <v>134.59476</v>
      </c>
      <c r="F104" s="24">
        <f>ROUND(134.59476,5)</f>
        <v>134.59476</v>
      </c>
      <c r="G104" s="25"/>
      <c r="H104" s="26"/>
    </row>
    <row r="105" spans="1:8" ht="12.75" customHeight="1">
      <c r="A105" s="23">
        <v>42859</v>
      </c>
      <c r="B105" s="23"/>
      <c r="C105" s="24">
        <f>ROUND(2.33,5)</f>
        <v>2.33</v>
      </c>
      <c r="D105" s="24">
        <f>F105</f>
        <v>137.37929</v>
      </c>
      <c r="E105" s="24">
        <f>F105</f>
        <v>137.37929</v>
      </c>
      <c r="F105" s="24">
        <f>ROUND(137.37929,5)</f>
        <v>137.37929</v>
      </c>
      <c r="G105" s="25"/>
      <c r="H105" s="26"/>
    </row>
    <row r="106" spans="1:8" ht="12.75" customHeight="1">
      <c r="A106" s="23">
        <v>42950</v>
      </c>
      <c r="B106" s="23"/>
      <c r="C106" s="24">
        <f>ROUND(2.33,5)</f>
        <v>2.33</v>
      </c>
      <c r="D106" s="24">
        <f>F106</f>
        <v>140.2889</v>
      </c>
      <c r="E106" s="24">
        <f>F106</f>
        <v>140.2889</v>
      </c>
      <c r="F106" s="24">
        <f>ROUND(140.2889,5)</f>
        <v>140.2889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ROUND(10.155,5)</f>
        <v>10.155</v>
      </c>
      <c r="D108" s="24">
        <f>F108</f>
        <v>10.16</v>
      </c>
      <c r="E108" s="24">
        <f>F108</f>
        <v>10.16</v>
      </c>
      <c r="F108" s="24">
        <f>ROUND(10.16,5)</f>
        <v>10.16</v>
      </c>
      <c r="G108" s="25"/>
      <c r="H108" s="26"/>
    </row>
    <row r="109" spans="1:8" ht="12.75" customHeight="1">
      <c r="A109" s="23">
        <v>42677</v>
      </c>
      <c r="B109" s="23"/>
      <c r="C109" s="24">
        <f>ROUND(10.155,5)</f>
        <v>10.155</v>
      </c>
      <c r="D109" s="24">
        <f>F109</f>
        <v>10.23108</v>
      </c>
      <c r="E109" s="24">
        <f>F109</f>
        <v>10.23108</v>
      </c>
      <c r="F109" s="24">
        <f>ROUND(10.23108,5)</f>
        <v>10.23108</v>
      </c>
      <c r="G109" s="25"/>
      <c r="H109" s="26"/>
    </row>
    <row r="110" spans="1:8" ht="12.75" customHeight="1">
      <c r="A110" s="23">
        <v>42768</v>
      </c>
      <c r="B110" s="23"/>
      <c r="C110" s="24">
        <f>ROUND(10.155,5)</f>
        <v>10.155</v>
      </c>
      <c r="D110" s="24">
        <f>F110</f>
        <v>10.30032</v>
      </c>
      <c r="E110" s="24">
        <f>F110</f>
        <v>10.30032</v>
      </c>
      <c r="F110" s="24">
        <f>ROUND(10.30032,5)</f>
        <v>10.30032</v>
      </c>
      <c r="G110" s="25"/>
      <c r="H110" s="26"/>
    </row>
    <row r="111" spans="1:8" ht="12.75" customHeight="1">
      <c r="A111" s="23">
        <v>42859</v>
      </c>
      <c r="B111" s="23"/>
      <c r="C111" s="24">
        <f>ROUND(10.155,5)</f>
        <v>10.155</v>
      </c>
      <c r="D111" s="24">
        <f>F111</f>
        <v>10.35694</v>
      </c>
      <c r="E111" s="24">
        <f>F111</f>
        <v>10.35694</v>
      </c>
      <c r="F111" s="24">
        <f>ROUND(10.35694,5)</f>
        <v>10.35694</v>
      </c>
      <c r="G111" s="25"/>
      <c r="H111" s="26"/>
    </row>
    <row r="112" spans="1:8" ht="12.75" customHeight="1">
      <c r="A112" s="23">
        <v>42950</v>
      </c>
      <c r="B112" s="23"/>
      <c r="C112" s="24">
        <f>ROUND(10.155,5)</f>
        <v>10.155</v>
      </c>
      <c r="D112" s="24">
        <f>F112</f>
        <v>10.40318</v>
      </c>
      <c r="E112" s="24">
        <f>F112</f>
        <v>10.40318</v>
      </c>
      <c r="F112" s="24">
        <f>ROUND(10.40318,5)</f>
        <v>10.40318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ROUND(10.265,5)</f>
        <v>10.265</v>
      </c>
      <c r="D114" s="24">
        <f>F114</f>
        <v>10.26987</v>
      </c>
      <c r="E114" s="24">
        <f>F114</f>
        <v>10.26987</v>
      </c>
      <c r="F114" s="24">
        <f>ROUND(10.26987,5)</f>
        <v>10.26987</v>
      </c>
      <c r="G114" s="25"/>
      <c r="H114" s="26"/>
    </row>
    <row r="115" spans="1:8" ht="12.75" customHeight="1">
      <c r="A115" s="23">
        <v>42677</v>
      </c>
      <c r="B115" s="23"/>
      <c r="C115" s="24">
        <f>ROUND(10.265,5)</f>
        <v>10.265</v>
      </c>
      <c r="D115" s="24">
        <f>F115</f>
        <v>10.33822</v>
      </c>
      <c r="E115" s="24">
        <f>F115</f>
        <v>10.33822</v>
      </c>
      <c r="F115" s="24">
        <f>ROUND(10.33822,5)</f>
        <v>10.33822</v>
      </c>
      <c r="G115" s="25"/>
      <c r="H115" s="26"/>
    </row>
    <row r="116" spans="1:8" ht="12.75" customHeight="1">
      <c r="A116" s="23">
        <v>42768</v>
      </c>
      <c r="B116" s="23"/>
      <c r="C116" s="24">
        <f>ROUND(10.265,5)</f>
        <v>10.265</v>
      </c>
      <c r="D116" s="24">
        <f>F116</f>
        <v>10.4026</v>
      </c>
      <c r="E116" s="24">
        <f>F116</f>
        <v>10.4026</v>
      </c>
      <c r="F116" s="24">
        <f>ROUND(10.4026,5)</f>
        <v>10.4026</v>
      </c>
      <c r="G116" s="25"/>
      <c r="H116" s="26"/>
    </row>
    <row r="117" spans="1:8" ht="12.75" customHeight="1">
      <c r="A117" s="23">
        <v>42859</v>
      </c>
      <c r="B117" s="23"/>
      <c r="C117" s="24">
        <f>ROUND(10.265,5)</f>
        <v>10.265</v>
      </c>
      <c r="D117" s="24">
        <f>F117</f>
        <v>10.45906</v>
      </c>
      <c r="E117" s="24">
        <f>F117</f>
        <v>10.45906</v>
      </c>
      <c r="F117" s="24">
        <f>ROUND(10.45906,5)</f>
        <v>10.45906</v>
      </c>
      <c r="G117" s="25"/>
      <c r="H117" s="26"/>
    </row>
    <row r="118" spans="1:8" ht="12.75" customHeight="1">
      <c r="A118" s="23">
        <v>42950</v>
      </c>
      <c r="B118" s="23"/>
      <c r="C118" s="24">
        <f>ROUND(10.265,5)</f>
        <v>10.265</v>
      </c>
      <c r="D118" s="24">
        <f>F118</f>
        <v>10.50516</v>
      </c>
      <c r="E118" s="24">
        <f>F118</f>
        <v>10.50516</v>
      </c>
      <c r="F118" s="24">
        <f>ROUND(10.50516,5)</f>
        <v>10.50516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ROUND(152.4550688,5)</f>
        <v>152.45507</v>
      </c>
      <c r="D120" s="24">
        <f>F120</f>
        <v>152.63938</v>
      </c>
      <c r="E120" s="24">
        <f>F120</f>
        <v>152.63938</v>
      </c>
      <c r="F120" s="24">
        <f>ROUND(152.63938,5)</f>
        <v>152.63938</v>
      </c>
      <c r="G120" s="25"/>
      <c r="H120" s="26"/>
    </row>
    <row r="121" spans="1:8" ht="12.75" customHeight="1">
      <c r="A121" s="23">
        <v>42677</v>
      </c>
      <c r="B121" s="23"/>
      <c r="C121" s="24">
        <f>ROUND(152.4550688,5)</f>
        <v>152.45507</v>
      </c>
      <c r="D121" s="24">
        <f>F121</f>
        <v>155.52055</v>
      </c>
      <c r="E121" s="24">
        <f>F121</f>
        <v>155.52055</v>
      </c>
      <c r="F121" s="24">
        <f>ROUND(155.52055,5)</f>
        <v>155.52055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ROUND(8.33,5)</f>
        <v>8.33</v>
      </c>
      <c r="D123" s="24">
        <f>F123</f>
        <v>8.33246</v>
      </c>
      <c r="E123" s="24">
        <f>F123</f>
        <v>8.33246</v>
      </c>
      <c r="F123" s="24">
        <f>ROUND(8.33246,5)</f>
        <v>8.33246</v>
      </c>
      <c r="G123" s="25"/>
      <c r="H123" s="26"/>
    </row>
    <row r="124" spans="1:8" ht="12.75" customHeight="1">
      <c r="A124" s="23">
        <v>42677</v>
      </c>
      <c r="B124" s="23"/>
      <c r="C124" s="24">
        <f>ROUND(8.33,5)</f>
        <v>8.33</v>
      </c>
      <c r="D124" s="24">
        <f>F124</f>
        <v>8.365</v>
      </c>
      <c r="E124" s="24">
        <f>F124</f>
        <v>8.365</v>
      </c>
      <c r="F124" s="24">
        <f>ROUND(8.365,5)</f>
        <v>8.365</v>
      </c>
      <c r="G124" s="25"/>
      <c r="H124" s="26"/>
    </row>
    <row r="125" spans="1:8" ht="12.75" customHeight="1">
      <c r="A125" s="23">
        <v>42768</v>
      </c>
      <c r="B125" s="23"/>
      <c r="C125" s="24">
        <f>ROUND(8.33,5)</f>
        <v>8.33</v>
      </c>
      <c r="D125" s="24">
        <f>F125</f>
        <v>8.38967</v>
      </c>
      <c r="E125" s="24">
        <f>F125</f>
        <v>8.38967</v>
      </c>
      <c r="F125" s="24">
        <f>ROUND(8.38967,5)</f>
        <v>8.38967</v>
      </c>
      <c r="G125" s="25"/>
      <c r="H125" s="26"/>
    </row>
    <row r="126" spans="1:8" ht="12.75" customHeight="1">
      <c r="A126" s="23">
        <v>42859</v>
      </c>
      <c r="B126" s="23"/>
      <c r="C126" s="24">
        <f>ROUND(8.33,5)</f>
        <v>8.33</v>
      </c>
      <c r="D126" s="24">
        <f>F126</f>
        <v>8.38899</v>
      </c>
      <c r="E126" s="24">
        <f>F126</f>
        <v>8.38899</v>
      </c>
      <c r="F126" s="24">
        <f>ROUND(8.38899,5)</f>
        <v>8.38899</v>
      </c>
      <c r="G126" s="25"/>
      <c r="H126" s="26"/>
    </row>
    <row r="127" spans="1:8" ht="12.75" customHeight="1">
      <c r="A127" s="23">
        <v>42950</v>
      </c>
      <c r="B127" s="23"/>
      <c r="C127" s="24">
        <f>ROUND(8.33,5)</f>
        <v>8.33</v>
      </c>
      <c r="D127" s="24">
        <f>F127</f>
        <v>8.36669</v>
      </c>
      <c r="E127" s="24">
        <f>F127</f>
        <v>8.36669</v>
      </c>
      <c r="F127" s="24">
        <f>ROUND(8.36669,5)</f>
        <v>8.36669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ROUND(9.225,5)</f>
        <v>9.225</v>
      </c>
      <c r="D129" s="24">
        <f>F129</f>
        <v>9.22803</v>
      </c>
      <c r="E129" s="24">
        <f>F129</f>
        <v>9.22803</v>
      </c>
      <c r="F129" s="24">
        <f>ROUND(9.22803,5)</f>
        <v>9.22803</v>
      </c>
      <c r="G129" s="25"/>
      <c r="H129" s="26"/>
    </row>
    <row r="130" spans="1:8" ht="12.75" customHeight="1">
      <c r="A130" s="23">
        <v>42677</v>
      </c>
      <c r="B130" s="23"/>
      <c r="C130" s="24">
        <f>ROUND(9.225,5)</f>
        <v>9.225</v>
      </c>
      <c r="D130" s="24">
        <f>F130</f>
        <v>9.27085</v>
      </c>
      <c r="E130" s="24">
        <f>F130</f>
        <v>9.27085</v>
      </c>
      <c r="F130" s="24">
        <f>ROUND(9.27085,5)</f>
        <v>9.27085</v>
      </c>
      <c r="G130" s="25"/>
      <c r="H130" s="26"/>
    </row>
    <row r="131" spans="1:8" ht="12.75" customHeight="1">
      <c r="A131" s="23">
        <v>42768</v>
      </c>
      <c r="B131" s="23"/>
      <c r="C131" s="24">
        <f>ROUND(9.225,5)</f>
        <v>9.225</v>
      </c>
      <c r="D131" s="24">
        <f>F131</f>
        <v>9.31018</v>
      </c>
      <c r="E131" s="24">
        <f>F131</f>
        <v>9.31018</v>
      </c>
      <c r="F131" s="24">
        <f>ROUND(9.31018,5)</f>
        <v>9.31018</v>
      </c>
      <c r="G131" s="25"/>
      <c r="H131" s="26"/>
    </row>
    <row r="132" spans="1:8" ht="12.75" customHeight="1">
      <c r="A132" s="23">
        <v>42859</v>
      </c>
      <c r="B132" s="23"/>
      <c r="C132" s="24">
        <f>ROUND(9.225,5)</f>
        <v>9.225</v>
      </c>
      <c r="D132" s="24">
        <f>F132</f>
        <v>9.33567</v>
      </c>
      <c r="E132" s="24">
        <f>F132</f>
        <v>9.33567</v>
      </c>
      <c r="F132" s="24">
        <f>ROUND(9.33567,5)</f>
        <v>9.33567</v>
      </c>
      <c r="G132" s="25"/>
      <c r="H132" s="26"/>
    </row>
    <row r="133" spans="1:8" ht="12.75" customHeight="1">
      <c r="A133" s="23">
        <v>42950</v>
      </c>
      <c r="B133" s="23"/>
      <c r="C133" s="24">
        <f>ROUND(9.225,5)</f>
        <v>9.225</v>
      </c>
      <c r="D133" s="24">
        <f>F133</f>
        <v>9.35115</v>
      </c>
      <c r="E133" s="24">
        <f>F133</f>
        <v>9.35115</v>
      </c>
      <c r="F133" s="24">
        <f>ROUND(9.35115,5)</f>
        <v>9.35115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ROUND(8.64,5)</f>
        <v>8.64</v>
      </c>
      <c r="D135" s="24">
        <f>F135</f>
        <v>8.64284</v>
      </c>
      <c r="E135" s="24">
        <f>F135</f>
        <v>8.64284</v>
      </c>
      <c r="F135" s="24">
        <f>ROUND(8.64284,5)</f>
        <v>8.64284</v>
      </c>
      <c r="G135" s="25"/>
      <c r="H135" s="26"/>
    </row>
    <row r="136" spans="1:8" ht="12.75" customHeight="1">
      <c r="A136" s="23">
        <v>42677</v>
      </c>
      <c r="B136" s="23"/>
      <c r="C136" s="24">
        <f>ROUND(8.64,5)</f>
        <v>8.64</v>
      </c>
      <c r="D136" s="24">
        <f>F136</f>
        <v>8.67787</v>
      </c>
      <c r="E136" s="24">
        <f>F136</f>
        <v>8.67787</v>
      </c>
      <c r="F136" s="24">
        <f>ROUND(8.67787,5)</f>
        <v>8.67787</v>
      </c>
      <c r="G136" s="25"/>
      <c r="H136" s="26"/>
    </row>
    <row r="137" spans="1:8" ht="12.75" customHeight="1">
      <c r="A137" s="23">
        <v>42768</v>
      </c>
      <c r="B137" s="23"/>
      <c r="C137" s="24">
        <f>ROUND(8.64,5)</f>
        <v>8.64</v>
      </c>
      <c r="D137" s="24">
        <f>F137</f>
        <v>8.70591</v>
      </c>
      <c r="E137" s="24">
        <f>F137</f>
        <v>8.70591</v>
      </c>
      <c r="F137" s="24">
        <f>ROUND(8.70591,5)</f>
        <v>8.70591</v>
      </c>
      <c r="G137" s="25"/>
      <c r="H137" s="26"/>
    </row>
    <row r="138" spans="1:8" ht="12.75" customHeight="1">
      <c r="A138" s="23">
        <v>42859</v>
      </c>
      <c r="B138" s="23"/>
      <c r="C138" s="24">
        <f>ROUND(8.64,5)</f>
        <v>8.64</v>
      </c>
      <c r="D138" s="24">
        <f>F138</f>
        <v>8.72046</v>
      </c>
      <c r="E138" s="24">
        <f>F138</f>
        <v>8.72046</v>
      </c>
      <c r="F138" s="24">
        <f>ROUND(8.72046,5)</f>
        <v>8.72046</v>
      </c>
      <c r="G138" s="25"/>
      <c r="H138" s="26"/>
    </row>
    <row r="139" spans="1:8" ht="12.75" customHeight="1">
      <c r="A139" s="23">
        <v>42950</v>
      </c>
      <c r="B139" s="23"/>
      <c r="C139" s="24">
        <f>ROUND(8.64,5)</f>
        <v>8.64</v>
      </c>
      <c r="D139" s="24">
        <f>F139</f>
        <v>8.72041</v>
      </c>
      <c r="E139" s="24">
        <f>F139</f>
        <v>8.72041</v>
      </c>
      <c r="F139" s="24">
        <f>ROUND(8.72041,5)</f>
        <v>8.72041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ROUND(1.76,5)</f>
        <v>1.76</v>
      </c>
      <c r="D141" s="24">
        <f>F141</f>
        <v>299.07863</v>
      </c>
      <c r="E141" s="24">
        <f>F141</f>
        <v>299.07863</v>
      </c>
      <c r="F141" s="24">
        <f>ROUND(299.07863,5)</f>
        <v>299.07863</v>
      </c>
      <c r="G141" s="25"/>
      <c r="H141" s="26"/>
    </row>
    <row r="142" spans="1:8" ht="12.75" customHeight="1">
      <c r="A142" s="23">
        <v>42677</v>
      </c>
      <c r="B142" s="23"/>
      <c r="C142" s="24">
        <f>ROUND(1.76,5)</f>
        <v>1.76</v>
      </c>
      <c r="D142" s="24">
        <f>F142</f>
        <v>304.72397</v>
      </c>
      <c r="E142" s="24">
        <f>F142</f>
        <v>304.72397</v>
      </c>
      <c r="F142" s="24">
        <f>ROUND(304.72397,5)</f>
        <v>304.72397</v>
      </c>
      <c r="G142" s="25"/>
      <c r="H142" s="26"/>
    </row>
    <row r="143" spans="1:8" ht="12.75" customHeight="1">
      <c r="A143" s="23">
        <v>42768</v>
      </c>
      <c r="B143" s="23"/>
      <c r="C143" s="24">
        <f>ROUND(1.76,5)</f>
        <v>1.76</v>
      </c>
      <c r="D143" s="24">
        <f>F143</f>
        <v>304.00828</v>
      </c>
      <c r="E143" s="24">
        <f>F143</f>
        <v>304.00828</v>
      </c>
      <c r="F143" s="24">
        <f>ROUND(304.00828,5)</f>
        <v>304.00828</v>
      </c>
      <c r="G143" s="25"/>
      <c r="H143" s="26"/>
    </row>
    <row r="144" spans="1:8" ht="12.75" customHeight="1">
      <c r="A144" s="23">
        <v>42859</v>
      </c>
      <c r="B144" s="23"/>
      <c r="C144" s="24">
        <f>ROUND(1.76,5)</f>
        <v>1.76</v>
      </c>
      <c r="D144" s="24">
        <f>F144</f>
        <v>310.29882</v>
      </c>
      <c r="E144" s="24">
        <f>F144</f>
        <v>310.29882</v>
      </c>
      <c r="F144" s="24">
        <f>ROUND(310.29882,5)</f>
        <v>310.29882</v>
      </c>
      <c r="G144" s="25"/>
      <c r="H144" s="26"/>
    </row>
    <row r="145" spans="1:8" ht="12.75" customHeight="1">
      <c r="A145" s="23">
        <v>42950</v>
      </c>
      <c r="B145" s="23"/>
      <c r="C145" s="24">
        <f>ROUND(1.76,5)</f>
        <v>1.76</v>
      </c>
      <c r="D145" s="24">
        <f>F145</f>
        <v>316.87148</v>
      </c>
      <c r="E145" s="24">
        <f>F145</f>
        <v>316.87148</v>
      </c>
      <c r="F145" s="24">
        <f>ROUND(316.87148,5)</f>
        <v>316.87148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ROUND(1.86,5)</f>
        <v>1.86</v>
      </c>
      <c r="D147" s="24">
        <f>F147</f>
        <v>248.24379</v>
      </c>
      <c r="E147" s="24">
        <f>F147</f>
        <v>248.24379</v>
      </c>
      <c r="F147" s="24">
        <f>ROUND(248.24379,5)</f>
        <v>248.24379</v>
      </c>
      <c r="G147" s="25"/>
      <c r="H147" s="26"/>
    </row>
    <row r="148" spans="1:8" ht="12.75" customHeight="1">
      <c r="A148" s="23">
        <v>42677</v>
      </c>
      <c r="B148" s="23"/>
      <c r="C148" s="24">
        <f>ROUND(1.86,5)</f>
        <v>1.86</v>
      </c>
      <c r="D148" s="24">
        <f>F148</f>
        <v>252.9297</v>
      </c>
      <c r="E148" s="24">
        <f>F148</f>
        <v>252.9297</v>
      </c>
      <c r="F148" s="24">
        <f>ROUND(252.9297,5)</f>
        <v>252.9297</v>
      </c>
      <c r="G148" s="25"/>
      <c r="H148" s="26"/>
    </row>
    <row r="149" spans="1:8" ht="12.75" customHeight="1">
      <c r="A149" s="23">
        <v>42768</v>
      </c>
      <c r="B149" s="23"/>
      <c r="C149" s="24">
        <f>ROUND(1.86,5)</f>
        <v>1.86</v>
      </c>
      <c r="D149" s="24">
        <f>F149</f>
        <v>254.34572</v>
      </c>
      <c r="E149" s="24">
        <f>F149</f>
        <v>254.34572</v>
      </c>
      <c r="F149" s="24">
        <f>ROUND(254.34572,5)</f>
        <v>254.34572</v>
      </c>
      <c r="G149" s="25"/>
      <c r="H149" s="26"/>
    </row>
    <row r="150" spans="1:8" ht="12.75" customHeight="1">
      <c r="A150" s="23">
        <v>42859</v>
      </c>
      <c r="B150" s="23"/>
      <c r="C150" s="24">
        <f>ROUND(1.86,5)</f>
        <v>1.86</v>
      </c>
      <c r="D150" s="24">
        <f>F150</f>
        <v>259.60803</v>
      </c>
      <c r="E150" s="24">
        <f>F150</f>
        <v>259.60803</v>
      </c>
      <c r="F150" s="24">
        <f>ROUND(259.60803,5)</f>
        <v>259.60803</v>
      </c>
      <c r="G150" s="25"/>
      <c r="H150" s="26"/>
    </row>
    <row r="151" spans="1:8" ht="12.75" customHeight="1">
      <c r="A151" s="23">
        <v>42950</v>
      </c>
      <c r="B151" s="23"/>
      <c r="C151" s="24">
        <f>ROUND(1.86,5)</f>
        <v>1.86</v>
      </c>
      <c r="D151" s="24">
        <f>F151</f>
        <v>265.1066</v>
      </c>
      <c r="E151" s="24">
        <f>F151</f>
        <v>265.1066</v>
      </c>
      <c r="F151" s="24">
        <f>ROUND(265.1066,5)</f>
        <v>265.1066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ROUND(7.495,5)</f>
        <v>7.495</v>
      </c>
      <c r="D153" s="24">
        <f>F153</f>
        <v>7.49456</v>
      </c>
      <c r="E153" s="24">
        <f>F153</f>
        <v>7.49456</v>
      </c>
      <c r="F153" s="24">
        <f>ROUND(7.49456,5)</f>
        <v>7.49456</v>
      </c>
      <c r="G153" s="25"/>
      <c r="H153" s="26"/>
    </row>
    <row r="154" spans="1:8" ht="12.75" customHeight="1">
      <c r="A154" s="23">
        <v>42677</v>
      </c>
      <c r="B154" s="23"/>
      <c r="C154" s="24">
        <f>ROUND(7.495,5)</f>
        <v>7.495</v>
      </c>
      <c r="D154" s="24">
        <f>F154</f>
        <v>7.43516</v>
      </c>
      <c r="E154" s="24">
        <f>F154</f>
        <v>7.43516</v>
      </c>
      <c r="F154" s="24">
        <f>ROUND(7.43516,5)</f>
        <v>7.43516</v>
      </c>
      <c r="G154" s="25"/>
      <c r="H154" s="26"/>
    </row>
    <row r="155" spans="1:8" ht="12.75" customHeight="1">
      <c r="A155" s="23">
        <v>42768</v>
      </c>
      <c r="B155" s="23"/>
      <c r="C155" s="24">
        <f>ROUND(7.495,5)</f>
        <v>7.495</v>
      </c>
      <c r="D155" s="24">
        <f>F155</f>
        <v>7.23454</v>
      </c>
      <c r="E155" s="24">
        <f>F155</f>
        <v>7.23454</v>
      </c>
      <c r="F155" s="24">
        <f>ROUND(7.23454,5)</f>
        <v>7.23454</v>
      </c>
      <c r="G155" s="25"/>
      <c r="H155" s="26"/>
    </row>
    <row r="156" spans="1:8" ht="12.75" customHeight="1">
      <c r="A156" s="23">
        <v>42859</v>
      </c>
      <c r="B156" s="23"/>
      <c r="C156" s="24">
        <f>ROUND(7.495,5)</f>
        <v>7.495</v>
      </c>
      <c r="D156" s="24">
        <f>F156</f>
        <v>6.33079</v>
      </c>
      <c r="E156" s="24">
        <f>F156</f>
        <v>6.33079</v>
      </c>
      <c r="F156" s="24">
        <f>ROUND(6.33079,5)</f>
        <v>6.33079</v>
      </c>
      <c r="G156" s="25"/>
      <c r="H156" s="26"/>
    </row>
    <row r="157" spans="1:8" ht="12.75" customHeight="1">
      <c r="A157" s="23">
        <v>42950</v>
      </c>
      <c r="B157" s="23"/>
      <c r="C157" s="24">
        <f>ROUND(7.495,5)</f>
        <v>7.495</v>
      </c>
      <c r="D157" s="24">
        <f>F157</f>
        <v>0.81658</v>
      </c>
      <c r="E157" s="24">
        <f>F157</f>
        <v>0.81658</v>
      </c>
      <c r="F157" s="24">
        <v>0.81658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ROUND(7.725,5)</f>
        <v>7.725</v>
      </c>
      <c r="D159" s="24">
        <f>F159</f>
        <v>7.72684</v>
      </c>
      <c r="E159" s="24">
        <f>F159</f>
        <v>7.72684</v>
      </c>
      <c r="F159" s="24">
        <f>ROUND(7.72684,5)</f>
        <v>7.72684</v>
      </c>
      <c r="G159" s="25"/>
      <c r="H159" s="26"/>
    </row>
    <row r="160" spans="1:8" ht="12.75" customHeight="1">
      <c r="A160" s="23">
        <v>42677</v>
      </c>
      <c r="B160" s="23"/>
      <c r="C160" s="24">
        <f>ROUND(7.725,5)</f>
        <v>7.725</v>
      </c>
      <c r="D160" s="24">
        <f>F160</f>
        <v>7.72701</v>
      </c>
      <c r="E160" s="24">
        <f>F160</f>
        <v>7.72701</v>
      </c>
      <c r="F160" s="24">
        <f>ROUND(7.72701,5)</f>
        <v>7.72701</v>
      </c>
      <c r="G160" s="25"/>
      <c r="H160" s="26"/>
    </row>
    <row r="161" spans="1:8" ht="12.75" customHeight="1">
      <c r="A161" s="23">
        <v>42768</v>
      </c>
      <c r="B161" s="23"/>
      <c r="C161" s="24">
        <f>ROUND(7.725,5)</f>
        <v>7.725</v>
      </c>
      <c r="D161" s="24">
        <f>F161</f>
        <v>7.69276</v>
      </c>
      <c r="E161" s="24">
        <f>F161</f>
        <v>7.69276</v>
      </c>
      <c r="F161" s="24">
        <f>ROUND(7.69276,5)</f>
        <v>7.69276</v>
      </c>
      <c r="G161" s="25"/>
      <c r="H161" s="26"/>
    </row>
    <row r="162" spans="1:8" ht="12.75" customHeight="1">
      <c r="A162" s="23">
        <v>42859</v>
      </c>
      <c r="B162" s="23"/>
      <c r="C162" s="24">
        <f>ROUND(7.725,5)</f>
        <v>7.725</v>
      </c>
      <c r="D162" s="24">
        <f>F162</f>
        <v>7.5852</v>
      </c>
      <c r="E162" s="24">
        <f>F162</f>
        <v>7.5852</v>
      </c>
      <c r="F162" s="24">
        <f>ROUND(7.5852,5)</f>
        <v>7.5852</v>
      </c>
      <c r="G162" s="25"/>
      <c r="H162" s="26"/>
    </row>
    <row r="163" spans="1:8" ht="12.75" customHeight="1">
      <c r="A163" s="23">
        <v>42950</v>
      </c>
      <c r="B163" s="23"/>
      <c r="C163" s="24">
        <f>ROUND(7.725,5)</f>
        <v>7.725</v>
      </c>
      <c r="D163" s="24">
        <f>F163</f>
        <v>7.36632</v>
      </c>
      <c r="E163" s="24">
        <f>F163</f>
        <v>7.36632</v>
      </c>
      <c r="F163" s="24">
        <f>ROUND(7.36632,5)</f>
        <v>7.36632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ROUND(7.945,5)</f>
        <v>7.945</v>
      </c>
      <c r="D165" s="24">
        <f>F165</f>
        <v>7.94724</v>
      </c>
      <c r="E165" s="24">
        <f>F165</f>
        <v>7.94724</v>
      </c>
      <c r="F165" s="24">
        <f>ROUND(7.94724,5)</f>
        <v>7.94724</v>
      </c>
      <c r="G165" s="25"/>
      <c r="H165" s="26"/>
    </row>
    <row r="166" spans="1:8" ht="12.75" customHeight="1">
      <c r="A166" s="23">
        <v>42677</v>
      </c>
      <c r="B166" s="23"/>
      <c r="C166" s="24">
        <f>ROUND(7.945,5)</f>
        <v>7.945</v>
      </c>
      <c r="D166" s="24">
        <f>F166</f>
        <v>7.96267</v>
      </c>
      <c r="E166" s="24">
        <f>F166</f>
        <v>7.96267</v>
      </c>
      <c r="F166" s="24">
        <f>ROUND(7.96267,5)</f>
        <v>7.96267</v>
      </c>
      <c r="G166" s="25"/>
      <c r="H166" s="26"/>
    </row>
    <row r="167" spans="1:8" ht="12.75" customHeight="1">
      <c r="A167" s="23">
        <v>42768</v>
      </c>
      <c r="B167" s="23"/>
      <c r="C167" s="24">
        <f>ROUND(7.945,5)</f>
        <v>7.945</v>
      </c>
      <c r="D167" s="24">
        <f>F167</f>
        <v>7.95933</v>
      </c>
      <c r="E167" s="24">
        <f>F167</f>
        <v>7.95933</v>
      </c>
      <c r="F167" s="24">
        <f>ROUND(7.95933,5)</f>
        <v>7.95933</v>
      </c>
      <c r="G167" s="25"/>
      <c r="H167" s="26"/>
    </row>
    <row r="168" spans="1:8" ht="12.75" customHeight="1">
      <c r="A168" s="23">
        <v>42859</v>
      </c>
      <c r="B168" s="23"/>
      <c r="C168" s="24">
        <f>ROUND(7.945,5)</f>
        <v>7.945</v>
      </c>
      <c r="D168" s="24">
        <f>F168</f>
        <v>7.92459</v>
      </c>
      <c r="E168" s="24">
        <f>F168</f>
        <v>7.92459</v>
      </c>
      <c r="F168" s="24">
        <f>ROUND(7.92459,5)</f>
        <v>7.92459</v>
      </c>
      <c r="G168" s="25"/>
      <c r="H168" s="26"/>
    </row>
    <row r="169" spans="1:8" ht="12.75" customHeight="1">
      <c r="A169" s="23">
        <v>42950</v>
      </c>
      <c r="B169" s="23"/>
      <c r="C169" s="24">
        <f>ROUND(7.945,5)</f>
        <v>7.945</v>
      </c>
      <c r="D169" s="24">
        <f>F169</f>
        <v>7.83893</v>
      </c>
      <c r="E169" s="24">
        <f>F169</f>
        <v>7.83893</v>
      </c>
      <c r="F169" s="24">
        <f>ROUND(7.83893,5)</f>
        <v>7.83893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ROUND(8.105,5)</f>
        <v>8.105</v>
      </c>
      <c r="D171" s="24">
        <f>F171</f>
        <v>8.1076</v>
      </c>
      <c r="E171" s="24">
        <f>F171</f>
        <v>8.1076</v>
      </c>
      <c r="F171" s="24">
        <f>ROUND(8.1076,5)</f>
        <v>8.1076</v>
      </c>
      <c r="G171" s="25"/>
      <c r="H171" s="26"/>
    </row>
    <row r="172" spans="1:8" ht="12.75" customHeight="1">
      <c r="A172" s="23">
        <v>42677</v>
      </c>
      <c r="B172" s="23"/>
      <c r="C172" s="24">
        <f>ROUND(8.105,5)</f>
        <v>8.105</v>
      </c>
      <c r="D172" s="24">
        <f>F172</f>
        <v>8.13394</v>
      </c>
      <c r="E172" s="24">
        <f>F172</f>
        <v>8.13394</v>
      </c>
      <c r="F172" s="24">
        <f>ROUND(8.13394,5)</f>
        <v>8.13394</v>
      </c>
      <c r="G172" s="25"/>
      <c r="H172" s="26"/>
    </row>
    <row r="173" spans="1:8" ht="12.75" customHeight="1">
      <c r="A173" s="23">
        <v>42768</v>
      </c>
      <c r="B173" s="23"/>
      <c r="C173" s="24">
        <f>ROUND(8.105,5)</f>
        <v>8.105</v>
      </c>
      <c r="D173" s="24">
        <f>F173</f>
        <v>8.14725</v>
      </c>
      <c r="E173" s="24">
        <f>F173</f>
        <v>8.14725</v>
      </c>
      <c r="F173" s="24">
        <f>ROUND(8.14725,5)</f>
        <v>8.14725</v>
      </c>
      <c r="G173" s="25"/>
      <c r="H173" s="26"/>
    </row>
    <row r="174" spans="1:8" ht="12.75" customHeight="1">
      <c r="A174" s="23">
        <v>42859</v>
      </c>
      <c r="B174" s="23"/>
      <c r="C174" s="24">
        <f>ROUND(8.105,5)</f>
        <v>8.105</v>
      </c>
      <c r="D174" s="24">
        <f>F174</f>
        <v>8.13158</v>
      </c>
      <c r="E174" s="24">
        <f>F174</f>
        <v>8.13158</v>
      </c>
      <c r="F174" s="24">
        <f>ROUND(8.13158,5)</f>
        <v>8.13158</v>
      </c>
      <c r="G174" s="25"/>
      <c r="H174" s="26"/>
    </row>
    <row r="175" spans="1:8" ht="12.75" customHeight="1">
      <c r="A175" s="23">
        <v>42950</v>
      </c>
      <c r="B175" s="23"/>
      <c r="C175" s="24">
        <f>ROUND(8.105,5)</f>
        <v>8.105</v>
      </c>
      <c r="D175" s="24">
        <f>F175</f>
        <v>8.08418</v>
      </c>
      <c r="E175" s="24">
        <f>F175</f>
        <v>8.08418</v>
      </c>
      <c r="F175" s="24">
        <f>ROUND(8.08418,5)</f>
        <v>8.08418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ROUND(9.185,5)</f>
        <v>9.185</v>
      </c>
      <c r="D177" s="24">
        <f>F177</f>
        <v>9.18783</v>
      </c>
      <c r="E177" s="24">
        <f>F177</f>
        <v>9.18783</v>
      </c>
      <c r="F177" s="24">
        <f>ROUND(9.18783,5)</f>
        <v>9.18783</v>
      </c>
      <c r="G177" s="25"/>
      <c r="H177" s="26"/>
    </row>
    <row r="178" spans="1:8" ht="12.75" customHeight="1">
      <c r="A178" s="23">
        <v>42677</v>
      </c>
      <c r="B178" s="23"/>
      <c r="C178" s="24">
        <f>ROUND(9.185,5)</f>
        <v>9.185</v>
      </c>
      <c r="D178" s="24">
        <f>F178</f>
        <v>9.22516</v>
      </c>
      <c r="E178" s="24">
        <f>F178</f>
        <v>9.22516</v>
      </c>
      <c r="F178" s="24">
        <f>ROUND(9.22516,5)</f>
        <v>9.22516</v>
      </c>
      <c r="G178" s="25"/>
      <c r="H178" s="26"/>
    </row>
    <row r="179" spans="1:8" ht="12.75" customHeight="1">
      <c r="A179" s="23">
        <v>42768</v>
      </c>
      <c r="B179" s="23"/>
      <c r="C179" s="24">
        <f>ROUND(9.185,5)</f>
        <v>9.185</v>
      </c>
      <c r="D179" s="24">
        <f>F179</f>
        <v>9.25799</v>
      </c>
      <c r="E179" s="24">
        <f>F179</f>
        <v>9.25799</v>
      </c>
      <c r="F179" s="24">
        <f>ROUND(9.25799,5)</f>
        <v>9.25799</v>
      </c>
      <c r="G179" s="25"/>
      <c r="H179" s="26"/>
    </row>
    <row r="180" spans="1:8" ht="12.75" customHeight="1">
      <c r="A180" s="23">
        <v>42859</v>
      </c>
      <c r="B180" s="23"/>
      <c r="C180" s="24">
        <f>ROUND(9.185,5)</f>
        <v>9.185</v>
      </c>
      <c r="D180" s="24">
        <f>F180</f>
        <v>9.28111</v>
      </c>
      <c r="E180" s="24">
        <f>F180</f>
        <v>9.28111</v>
      </c>
      <c r="F180" s="24">
        <f>ROUND(9.28111,5)</f>
        <v>9.28111</v>
      </c>
      <c r="G180" s="25"/>
      <c r="H180" s="26"/>
    </row>
    <row r="181" spans="1:8" ht="12.75" customHeight="1">
      <c r="A181" s="23">
        <v>42950</v>
      </c>
      <c r="B181" s="23"/>
      <c r="C181" s="24">
        <f>ROUND(9.185,5)</f>
        <v>9.185</v>
      </c>
      <c r="D181" s="24">
        <f>F181</f>
        <v>9.29488</v>
      </c>
      <c r="E181" s="24">
        <f>F181</f>
        <v>9.29488</v>
      </c>
      <c r="F181" s="24">
        <f>ROUND(9.29488,5)</f>
        <v>9.29488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ROUND(1.83,5)</f>
        <v>1.83</v>
      </c>
      <c r="D183" s="24">
        <f>F183</f>
        <v>187.6478</v>
      </c>
      <c r="E183" s="24">
        <f>F183</f>
        <v>187.6478</v>
      </c>
      <c r="F183" s="24">
        <f>ROUND(187.6478,5)</f>
        <v>187.6478</v>
      </c>
      <c r="G183" s="25"/>
      <c r="H183" s="26"/>
    </row>
    <row r="184" spans="1:8" ht="12.75" customHeight="1">
      <c r="A184" s="23">
        <v>42677</v>
      </c>
      <c r="B184" s="23"/>
      <c r="C184" s="24">
        <f>ROUND(1.83,5)</f>
        <v>1.83</v>
      </c>
      <c r="D184" s="24">
        <f>F184</f>
        <v>188.91275</v>
      </c>
      <c r="E184" s="24">
        <f>F184</f>
        <v>188.91275</v>
      </c>
      <c r="F184" s="24">
        <f>ROUND(188.91275,5)</f>
        <v>188.91275</v>
      </c>
      <c r="G184" s="25"/>
      <c r="H184" s="26"/>
    </row>
    <row r="185" spans="1:8" ht="12.75" customHeight="1">
      <c r="A185" s="23">
        <v>42768</v>
      </c>
      <c r="B185" s="23"/>
      <c r="C185" s="24">
        <f>ROUND(1.83,5)</f>
        <v>1.83</v>
      </c>
      <c r="D185" s="24">
        <f>F185</f>
        <v>192.63869</v>
      </c>
      <c r="E185" s="24">
        <f>F185</f>
        <v>192.63869</v>
      </c>
      <c r="F185" s="24">
        <f>ROUND(192.63869,5)</f>
        <v>192.63869</v>
      </c>
      <c r="G185" s="25"/>
      <c r="H185" s="26"/>
    </row>
    <row r="186" spans="1:8" ht="12.75" customHeight="1">
      <c r="A186" s="23">
        <v>42859</v>
      </c>
      <c r="B186" s="23"/>
      <c r="C186" s="24">
        <f>ROUND(1.83,5)</f>
        <v>1.83</v>
      </c>
      <c r="D186" s="24">
        <f>F186</f>
        <v>194.30366</v>
      </c>
      <c r="E186" s="24">
        <f>F186</f>
        <v>194.30366</v>
      </c>
      <c r="F186" s="24">
        <f>ROUND(194.30366,5)</f>
        <v>194.30366</v>
      </c>
      <c r="G186" s="25"/>
      <c r="H186" s="26"/>
    </row>
    <row r="187" spans="1:8" ht="12.75" customHeight="1">
      <c r="A187" s="23">
        <v>42950</v>
      </c>
      <c r="B187" s="23"/>
      <c r="C187" s="24">
        <f>ROUND(1.83,5)</f>
        <v>1.83</v>
      </c>
      <c r="D187" s="24">
        <f>F187</f>
        <v>198.41958</v>
      </c>
      <c r="E187" s="24">
        <f>F187</f>
        <v>198.41958</v>
      </c>
      <c r="F187" s="24">
        <f>ROUND(198.41958,5)</f>
        <v>198.41958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ROUND(1.55,5)</f>
        <v>1.55</v>
      </c>
      <c r="D189" s="24">
        <f>F189</f>
        <v>139.90553</v>
      </c>
      <c r="E189" s="24">
        <f>F189</f>
        <v>139.90553</v>
      </c>
      <c r="F189" s="24">
        <f>ROUND(139.90553,5)</f>
        <v>139.90553</v>
      </c>
      <c r="G189" s="25"/>
      <c r="H189" s="26"/>
    </row>
    <row r="190" spans="1:8" ht="12.75" customHeight="1">
      <c r="A190" s="23">
        <v>42677</v>
      </c>
      <c r="B190" s="23"/>
      <c r="C190" s="24">
        <f>ROUND(1.55,5)</f>
        <v>1.55</v>
      </c>
      <c r="D190" s="24">
        <f>F190</f>
        <v>142.54634</v>
      </c>
      <c r="E190" s="24">
        <f>F190</f>
        <v>142.54634</v>
      </c>
      <c r="F190" s="24">
        <f>ROUND(142.54634,5)</f>
        <v>142.54634</v>
      </c>
      <c r="G190" s="25"/>
      <c r="H190" s="26"/>
    </row>
    <row r="191" spans="1:8" ht="12.75" customHeight="1">
      <c r="A191" s="23">
        <v>42768</v>
      </c>
      <c r="B191" s="23"/>
      <c r="C191" s="24">
        <f>ROUND(1.55,5)</f>
        <v>1.55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ROUND(1.55,5)</f>
        <v>1.55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ROUND(1.55,5)</f>
        <v>1.55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ROUND(1.73,5)</f>
        <v>1.73</v>
      </c>
      <c r="D195" s="24">
        <f>F195</f>
        <v>146.36428</v>
      </c>
      <c r="E195" s="24">
        <f>F195</f>
        <v>146.36428</v>
      </c>
      <c r="F195" s="24">
        <f>ROUND(146.36428,5)</f>
        <v>146.36428</v>
      </c>
      <c r="G195" s="25"/>
      <c r="H195" s="26"/>
    </row>
    <row r="196" spans="1:8" ht="12.75" customHeight="1">
      <c r="A196" s="23">
        <v>42677</v>
      </c>
      <c r="B196" s="23"/>
      <c r="C196" s="24">
        <f>ROUND(1.73,5)</f>
        <v>1.73</v>
      </c>
      <c r="D196" s="24">
        <f>F196</f>
        <v>149.12705</v>
      </c>
      <c r="E196" s="24">
        <f>F196</f>
        <v>149.12705</v>
      </c>
      <c r="F196" s="24">
        <f>ROUND(149.12705,5)</f>
        <v>149.12705</v>
      </c>
      <c r="G196" s="25"/>
      <c r="H196" s="26"/>
    </row>
    <row r="197" spans="1:8" ht="12.75" customHeight="1">
      <c r="A197" s="23">
        <v>42768</v>
      </c>
      <c r="B197" s="23"/>
      <c r="C197" s="24">
        <f>ROUND(1.73,5)</f>
        <v>1.73</v>
      </c>
      <c r="D197" s="24">
        <f>F197</f>
        <v>150.10845</v>
      </c>
      <c r="E197" s="24">
        <f>F197</f>
        <v>150.10845</v>
      </c>
      <c r="F197" s="24">
        <f>ROUND(150.10845,5)</f>
        <v>150.10845</v>
      </c>
      <c r="G197" s="25"/>
      <c r="H197" s="26"/>
    </row>
    <row r="198" spans="1:8" ht="12.75" customHeight="1">
      <c r="A198" s="23">
        <v>42859</v>
      </c>
      <c r="B198" s="23"/>
      <c r="C198" s="24">
        <f>ROUND(1.73,5)</f>
        <v>1.73</v>
      </c>
      <c r="D198" s="24">
        <f>F198</f>
        <v>153.21435</v>
      </c>
      <c r="E198" s="24">
        <f>F198</f>
        <v>153.21435</v>
      </c>
      <c r="F198" s="24">
        <f>ROUND(153.21435,5)</f>
        <v>153.21435</v>
      </c>
      <c r="G198" s="25"/>
      <c r="H198" s="26"/>
    </row>
    <row r="199" spans="1:8" ht="12.75" customHeight="1">
      <c r="A199" s="23">
        <v>42950</v>
      </c>
      <c r="B199" s="23"/>
      <c r="C199" s="24">
        <f>ROUND(1.73,5)</f>
        <v>1.73</v>
      </c>
      <c r="D199" s="24">
        <f>F199</f>
        <v>156.45961</v>
      </c>
      <c r="E199" s="24">
        <f>F199</f>
        <v>156.45961</v>
      </c>
      <c r="F199" s="24">
        <f>ROUND(156.45961,5)</f>
        <v>156.45961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ROUND(9.06,5)</f>
        <v>9.06</v>
      </c>
      <c r="D201" s="24">
        <f>F201</f>
        <v>9.06286</v>
      </c>
      <c r="E201" s="24">
        <f>F201</f>
        <v>9.06286</v>
      </c>
      <c r="F201" s="24">
        <f>ROUND(9.06286,5)</f>
        <v>9.06286</v>
      </c>
      <c r="G201" s="25"/>
      <c r="H201" s="26"/>
    </row>
    <row r="202" spans="1:8" ht="12.75" customHeight="1">
      <c r="A202" s="23">
        <v>42677</v>
      </c>
      <c r="B202" s="23"/>
      <c r="C202" s="24">
        <f>ROUND(9.06,5)</f>
        <v>9.06</v>
      </c>
      <c r="D202" s="24">
        <f>F202</f>
        <v>9.1031</v>
      </c>
      <c r="E202" s="24">
        <f>F202</f>
        <v>9.1031</v>
      </c>
      <c r="F202" s="24">
        <f>ROUND(9.1031,5)</f>
        <v>9.1031</v>
      </c>
      <c r="G202" s="25"/>
      <c r="H202" s="26"/>
    </row>
    <row r="203" spans="1:8" ht="12.75" customHeight="1">
      <c r="A203" s="23">
        <v>42768</v>
      </c>
      <c r="B203" s="23"/>
      <c r="C203" s="24">
        <f>ROUND(9.06,5)</f>
        <v>9.06</v>
      </c>
      <c r="D203" s="24">
        <f>F203</f>
        <v>9.13948</v>
      </c>
      <c r="E203" s="24">
        <f>F203</f>
        <v>9.13948</v>
      </c>
      <c r="F203" s="24">
        <f>ROUND(9.13948,5)</f>
        <v>9.13948</v>
      </c>
      <c r="G203" s="25"/>
      <c r="H203" s="26"/>
    </row>
    <row r="204" spans="1:8" ht="12.75" customHeight="1">
      <c r="A204" s="23">
        <v>42859</v>
      </c>
      <c r="B204" s="23"/>
      <c r="C204" s="24">
        <f>ROUND(9.06,5)</f>
        <v>9.06</v>
      </c>
      <c r="D204" s="24">
        <f>F204</f>
        <v>9.16139</v>
      </c>
      <c r="E204" s="24">
        <f>F204</f>
        <v>9.16139</v>
      </c>
      <c r="F204" s="24">
        <f>ROUND(9.16139,5)</f>
        <v>9.16139</v>
      </c>
      <c r="G204" s="25"/>
      <c r="H204" s="26"/>
    </row>
    <row r="205" spans="1:8" ht="12.75" customHeight="1">
      <c r="A205" s="23">
        <v>42950</v>
      </c>
      <c r="B205" s="23"/>
      <c r="C205" s="24">
        <f>ROUND(9.06,5)</f>
        <v>9.06</v>
      </c>
      <c r="D205" s="24">
        <f>F205</f>
        <v>9.17256</v>
      </c>
      <c r="E205" s="24">
        <f>F205</f>
        <v>9.17256</v>
      </c>
      <c r="F205" s="24">
        <f>ROUND(9.17256,5)</f>
        <v>9.17256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ROUND(9.265,5)</f>
        <v>9.265</v>
      </c>
      <c r="D207" s="24">
        <f>F207</f>
        <v>9.26769</v>
      </c>
      <c r="E207" s="24">
        <f>F207</f>
        <v>9.26769</v>
      </c>
      <c r="F207" s="24">
        <f>ROUND(9.26769,5)</f>
        <v>9.26769</v>
      </c>
      <c r="G207" s="25"/>
      <c r="H207" s="26"/>
    </row>
    <row r="208" spans="1:8" ht="12.75" customHeight="1">
      <c r="A208" s="23">
        <v>42677</v>
      </c>
      <c r="B208" s="23"/>
      <c r="C208" s="24">
        <f>ROUND(9.265,5)</f>
        <v>9.265</v>
      </c>
      <c r="D208" s="24">
        <f>F208</f>
        <v>9.30562</v>
      </c>
      <c r="E208" s="24">
        <f>F208</f>
        <v>9.30562</v>
      </c>
      <c r="F208" s="24">
        <f>ROUND(9.30562,5)</f>
        <v>9.30562</v>
      </c>
      <c r="G208" s="25"/>
      <c r="H208" s="26"/>
    </row>
    <row r="209" spans="1:8" ht="12.75" customHeight="1">
      <c r="A209" s="23">
        <v>42768</v>
      </c>
      <c r="B209" s="23"/>
      <c r="C209" s="24">
        <f>ROUND(9.265,5)</f>
        <v>9.265</v>
      </c>
      <c r="D209" s="24">
        <f>F209</f>
        <v>9.34034</v>
      </c>
      <c r="E209" s="24">
        <f>F209</f>
        <v>9.34034</v>
      </c>
      <c r="F209" s="24">
        <f>ROUND(9.34034,5)</f>
        <v>9.34034</v>
      </c>
      <c r="G209" s="25"/>
      <c r="H209" s="26"/>
    </row>
    <row r="210" spans="1:8" ht="12.75" customHeight="1">
      <c r="A210" s="23">
        <v>42859</v>
      </c>
      <c r="B210" s="23"/>
      <c r="C210" s="24">
        <f>ROUND(9.265,5)</f>
        <v>9.265</v>
      </c>
      <c r="D210" s="24">
        <f>F210</f>
        <v>9.36297</v>
      </c>
      <c r="E210" s="24">
        <f>F210</f>
        <v>9.36297</v>
      </c>
      <c r="F210" s="24">
        <f>ROUND(9.36297,5)</f>
        <v>9.36297</v>
      </c>
      <c r="G210" s="25"/>
      <c r="H210" s="26"/>
    </row>
    <row r="211" spans="1:8" ht="12.75" customHeight="1">
      <c r="A211" s="23">
        <v>42950</v>
      </c>
      <c r="B211" s="23"/>
      <c r="C211" s="24">
        <f>ROUND(9.265,5)</f>
        <v>9.265</v>
      </c>
      <c r="D211" s="24">
        <f>F211</f>
        <v>9.3769</v>
      </c>
      <c r="E211" s="24">
        <f>F211</f>
        <v>9.3769</v>
      </c>
      <c r="F211" s="24">
        <f>ROUND(9.3769,5)</f>
        <v>9.3769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ROUND(9.34,5)</f>
        <v>9.34</v>
      </c>
      <c r="D213" s="24">
        <f>F213</f>
        <v>9.34283</v>
      </c>
      <c r="E213" s="24">
        <f>F213</f>
        <v>9.34283</v>
      </c>
      <c r="F213" s="24">
        <f>ROUND(9.34283,5)</f>
        <v>9.34283</v>
      </c>
      <c r="G213" s="25"/>
      <c r="H213" s="26"/>
    </row>
    <row r="214" spans="1:8" ht="12.75" customHeight="1">
      <c r="A214" s="23">
        <v>42677</v>
      </c>
      <c r="B214" s="23"/>
      <c r="C214" s="24">
        <f>ROUND(9.34,5)</f>
        <v>9.34</v>
      </c>
      <c r="D214" s="24">
        <f>F214</f>
        <v>9.38278</v>
      </c>
      <c r="E214" s="24">
        <f>F214</f>
        <v>9.38278</v>
      </c>
      <c r="F214" s="24">
        <f>ROUND(9.38278,5)</f>
        <v>9.38278</v>
      </c>
      <c r="G214" s="25"/>
      <c r="H214" s="26"/>
    </row>
    <row r="215" spans="1:8" ht="12.75" customHeight="1">
      <c r="A215" s="23">
        <v>42768</v>
      </c>
      <c r="B215" s="23"/>
      <c r="C215" s="24">
        <f>ROUND(9.34,5)</f>
        <v>9.34</v>
      </c>
      <c r="D215" s="24">
        <f>F215</f>
        <v>9.41963</v>
      </c>
      <c r="E215" s="24">
        <f>F215</f>
        <v>9.41963</v>
      </c>
      <c r="F215" s="24">
        <f>ROUND(9.41963,5)</f>
        <v>9.41963</v>
      </c>
      <c r="G215" s="25"/>
      <c r="H215" s="26"/>
    </row>
    <row r="216" spans="1:8" ht="12.75" customHeight="1">
      <c r="A216" s="23">
        <v>42859</v>
      </c>
      <c r="B216" s="23"/>
      <c r="C216" s="24">
        <f>ROUND(9.34,5)</f>
        <v>9.34</v>
      </c>
      <c r="D216" s="24">
        <f>F216</f>
        <v>9.44429</v>
      </c>
      <c r="E216" s="24">
        <f>F216</f>
        <v>9.44429</v>
      </c>
      <c r="F216" s="24">
        <f>ROUND(9.44429,5)</f>
        <v>9.44429</v>
      </c>
      <c r="G216" s="25"/>
      <c r="H216" s="26"/>
    </row>
    <row r="217" spans="1:8" ht="12.75" customHeight="1">
      <c r="A217" s="23">
        <v>42950</v>
      </c>
      <c r="B217" s="23"/>
      <c r="C217" s="24">
        <f>ROUND(9.34,5)</f>
        <v>9.34</v>
      </c>
      <c r="D217" s="24">
        <f>F217</f>
        <v>9.46027</v>
      </c>
      <c r="E217" s="24">
        <f>F217</f>
        <v>9.46027</v>
      </c>
      <c r="F217" s="24">
        <f>ROUND(9.46027,5)</f>
        <v>9.46027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42580</v>
      </c>
      <c r="B219" s="23"/>
      <c r="C219" s="28">
        <f>ROUND(15.4826123166667,4)</f>
        <v>15.4826</v>
      </c>
      <c r="D219" s="28">
        <f>F219</f>
        <v>15.584</v>
      </c>
      <c r="E219" s="28">
        <f>F219</f>
        <v>15.584</v>
      </c>
      <c r="F219" s="28">
        <f>ROUND(15.584,4)</f>
        <v>15.584</v>
      </c>
      <c r="G219" s="25"/>
      <c r="H219" s="26"/>
    </row>
    <row r="220" spans="1:8" ht="12.75" customHeight="1">
      <c r="A220" s="23">
        <v>42597</v>
      </c>
      <c r="B220" s="23"/>
      <c r="C220" s="28">
        <f>ROUND(15.4826123166667,4)</f>
        <v>15.4826</v>
      </c>
      <c r="D220" s="28">
        <f>F220</f>
        <v>15.5273</v>
      </c>
      <c r="E220" s="28">
        <f>F220</f>
        <v>15.5273</v>
      </c>
      <c r="F220" s="28">
        <f>ROUND(15.5273,4)</f>
        <v>15.5273</v>
      </c>
      <c r="G220" s="25"/>
      <c r="H220" s="26"/>
    </row>
    <row r="221" spans="1:8" ht="12.75" customHeight="1">
      <c r="A221" s="23">
        <v>42608</v>
      </c>
      <c r="B221" s="23"/>
      <c r="C221" s="28">
        <f>ROUND(15.4826123166667,4)</f>
        <v>15.4826</v>
      </c>
      <c r="D221" s="28">
        <f>F221</f>
        <v>15.5668</v>
      </c>
      <c r="E221" s="28">
        <f>F221</f>
        <v>15.5668</v>
      </c>
      <c r="F221" s="28">
        <f>ROUND(15.5668,4)</f>
        <v>15.5668</v>
      </c>
      <c r="G221" s="25"/>
      <c r="H221" s="26"/>
    </row>
    <row r="222" spans="1:8" ht="12.75" customHeight="1">
      <c r="A222" s="23">
        <v>42643</v>
      </c>
      <c r="B222" s="23"/>
      <c r="C222" s="28">
        <f>ROUND(15.4826123166667,4)</f>
        <v>15.4826</v>
      </c>
      <c r="D222" s="28">
        <f>F222</f>
        <v>15.7027</v>
      </c>
      <c r="E222" s="28">
        <f>F222</f>
        <v>15.7027</v>
      </c>
      <c r="F222" s="28">
        <f>ROUND(15.7027,4)</f>
        <v>15.7027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42597</v>
      </c>
      <c r="B224" s="23"/>
      <c r="C224" s="28">
        <f>ROUND(18.3780672916667,4)</f>
        <v>18.3781</v>
      </c>
      <c r="D224" s="28">
        <f>F224</f>
        <v>18.4261</v>
      </c>
      <c r="E224" s="28">
        <f>F224</f>
        <v>18.4261</v>
      </c>
      <c r="F224" s="28">
        <f>ROUND(18.4261,4)</f>
        <v>18.4261</v>
      </c>
      <c r="G224" s="25"/>
      <c r="H224" s="26"/>
    </row>
    <row r="225" spans="1:8" ht="12.75" customHeight="1">
      <c r="A225" s="23">
        <v>42600</v>
      </c>
      <c r="B225" s="23"/>
      <c r="C225" s="28">
        <f>ROUND(18.3780672916667,4)</f>
        <v>18.3781</v>
      </c>
      <c r="D225" s="28">
        <f>F225</f>
        <v>18.4382</v>
      </c>
      <c r="E225" s="28">
        <f>F225</f>
        <v>18.4382</v>
      </c>
      <c r="F225" s="28">
        <f>ROUND(18.4382,4)</f>
        <v>18.4382</v>
      </c>
      <c r="G225" s="25"/>
      <c r="H225" s="26"/>
    </row>
    <row r="226" spans="1:8" ht="12.75" customHeight="1">
      <c r="A226" s="23">
        <v>42613</v>
      </c>
      <c r="B226" s="23"/>
      <c r="C226" s="28">
        <f>ROUND(18.3780672916667,4)</f>
        <v>18.3781</v>
      </c>
      <c r="D226" s="28">
        <f>F226</f>
        <v>18.4906</v>
      </c>
      <c r="E226" s="28">
        <f>F226</f>
        <v>18.4906</v>
      </c>
      <c r="F226" s="28">
        <f>ROUND(18.4906,4)</f>
        <v>18.4906</v>
      </c>
      <c r="G226" s="25"/>
      <c r="H226" s="26"/>
    </row>
    <row r="227" spans="1:8" ht="12.75" customHeight="1">
      <c r="A227" s="23">
        <v>42621</v>
      </c>
      <c r="B227" s="23"/>
      <c r="C227" s="28">
        <f>ROUND(18.3780672916667,4)</f>
        <v>18.3781</v>
      </c>
      <c r="D227" s="28">
        <f>F227</f>
        <v>18.5241</v>
      </c>
      <c r="E227" s="28">
        <f>F227</f>
        <v>18.5241</v>
      </c>
      <c r="F227" s="28">
        <f>ROUND(18.5241,4)</f>
        <v>18.5241</v>
      </c>
      <c r="G227" s="25"/>
      <c r="H227" s="26"/>
    </row>
    <row r="228" spans="1:8" ht="12.75" customHeight="1">
      <c r="A228" s="23">
        <v>42850</v>
      </c>
      <c r="B228" s="23"/>
      <c r="C228" s="28">
        <f>ROUND(18.3780672916667,4)</f>
        <v>18.3781</v>
      </c>
      <c r="D228" s="28">
        <f>F228</f>
        <v>19.4509</v>
      </c>
      <c r="E228" s="28">
        <f>F228</f>
        <v>19.4509</v>
      </c>
      <c r="F228" s="28">
        <f>ROUND(19.4509,4)</f>
        <v>19.4509</v>
      </c>
      <c r="G228" s="25"/>
      <c r="H228" s="26"/>
    </row>
    <row r="229" spans="1:8" ht="12.75" customHeight="1">
      <c r="A229" s="23" t="s">
        <v>62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42580</v>
      </c>
      <c r="B230" s="23"/>
      <c r="C230" s="28">
        <f>ROUND(13.8571666666667,4)</f>
        <v>13.8572</v>
      </c>
      <c r="D230" s="28">
        <f>F230</f>
        <v>13.9608</v>
      </c>
      <c r="E230" s="28">
        <f>F230</f>
        <v>13.9608</v>
      </c>
      <c r="F230" s="28">
        <f>ROUND(13.9608,4)</f>
        <v>13.9608</v>
      </c>
      <c r="G230" s="25"/>
      <c r="H230" s="26"/>
    </row>
    <row r="231" spans="1:8" ht="12.75" customHeight="1">
      <c r="A231" s="23">
        <v>42583</v>
      </c>
      <c r="B231" s="23"/>
      <c r="C231" s="28">
        <f>ROUND(13.8571666666667,4)</f>
        <v>13.8572</v>
      </c>
      <c r="D231" s="28">
        <f>F231</f>
        <v>13.86</v>
      </c>
      <c r="E231" s="28">
        <f>F231</f>
        <v>13.86</v>
      </c>
      <c r="F231" s="28">
        <f>ROUND(13.86,4)</f>
        <v>13.86</v>
      </c>
      <c r="G231" s="25"/>
      <c r="H231" s="26"/>
    </row>
    <row r="232" spans="1:8" ht="12.75" customHeight="1">
      <c r="A232" s="23">
        <v>42584</v>
      </c>
      <c r="B232" s="23"/>
      <c r="C232" s="28">
        <f>ROUND(13.8571666666667,4)</f>
        <v>13.8572</v>
      </c>
      <c r="D232" s="28">
        <f>F232</f>
        <v>13.86</v>
      </c>
      <c r="E232" s="28">
        <f>F232</f>
        <v>13.86</v>
      </c>
      <c r="F232" s="28">
        <f>ROUND(13.86,4)</f>
        <v>13.86</v>
      </c>
      <c r="G232" s="25"/>
      <c r="H232" s="26"/>
    </row>
    <row r="233" spans="1:8" ht="12.75" customHeight="1">
      <c r="A233" s="23">
        <v>42587</v>
      </c>
      <c r="B233" s="23"/>
      <c r="C233" s="28">
        <f>ROUND(13.8571666666667,4)</f>
        <v>13.8572</v>
      </c>
      <c r="D233" s="28">
        <f>F233</f>
        <v>13.8653</v>
      </c>
      <c r="E233" s="28">
        <f>F233</f>
        <v>13.8653</v>
      </c>
      <c r="F233" s="28">
        <f>ROUND(13.8653,4)</f>
        <v>13.8653</v>
      </c>
      <c r="G233" s="25"/>
      <c r="H233" s="26"/>
    </row>
    <row r="234" spans="1:8" ht="12.75" customHeight="1">
      <c r="A234" s="23">
        <v>42593</v>
      </c>
      <c r="B234" s="23"/>
      <c r="C234" s="28">
        <f>ROUND(13.8571666666667,4)</f>
        <v>13.8572</v>
      </c>
      <c r="D234" s="28">
        <f>F234</f>
        <v>13.8798</v>
      </c>
      <c r="E234" s="28">
        <f>F234</f>
        <v>13.8798</v>
      </c>
      <c r="F234" s="28">
        <f>ROUND(13.8798,4)</f>
        <v>13.8798</v>
      </c>
      <c r="G234" s="25"/>
      <c r="H234" s="26"/>
    </row>
    <row r="235" spans="1:8" ht="12.75" customHeight="1">
      <c r="A235" s="23">
        <v>42594</v>
      </c>
      <c r="B235" s="23"/>
      <c r="C235" s="28">
        <f>ROUND(13.8571666666667,4)</f>
        <v>13.8572</v>
      </c>
      <c r="D235" s="28">
        <f>F235</f>
        <v>13.8827</v>
      </c>
      <c r="E235" s="28">
        <f>F235</f>
        <v>13.8827</v>
      </c>
      <c r="F235" s="28">
        <f>ROUND(13.8827,4)</f>
        <v>13.8827</v>
      </c>
      <c r="G235" s="25"/>
      <c r="H235" s="26"/>
    </row>
    <row r="236" spans="1:8" ht="12.75" customHeight="1">
      <c r="A236" s="23">
        <v>42597</v>
      </c>
      <c r="B236" s="23"/>
      <c r="C236" s="28">
        <f>ROUND(13.8571666666667,4)</f>
        <v>13.8572</v>
      </c>
      <c r="D236" s="28">
        <f>F236</f>
        <v>13.8912</v>
      </c>
      <c r="E236" s="28">
        <f>F236</f>
        <v>13.8912</v>
      </c>
      <c r="F236" s="28">
        <f>ROUND(13.8912,4)</f>
        <v>13.8912</v>
      </c>
      <c r="G236" s="25"/>
      <c r="H236" s="26"/>
    </row>
    <row r="237" spans="1:8" ht="12.75" customHeight="1">
      <c r="A237" s="23">
        <v>42598</v>
      </c>
      <c r="B237" s="23"/>
      <c r="C237" s="28">
        <f>ROUND(13.8571666666667,4)</f>
        <v>13.8572</v>
      </c>
      <c r="D237" s="28">
        <f>F237</f>
        <v>13.8941</v>
      </c>
      <c r="E237" s="28">
        <f>F237</f>
        <v>13.8941</v>
      </c>
      <c r="F237" s="28">
        <f>ROUND(13.8941,4)</f>
        <v>13.8941</v>
      </c>
      <c r="G237" s="25"/>
      <c r="H237" s="26"/>
    </row>
    <row r="238" spans="1:8" ht="12.75" customHeight="1">
      <c r="A238" s="23">
        <v>42599</v>
      </c>
      <c r="B238" s="23"/>
      <c r="C238" s="28">
        <f>ROUND(13.8571666666667,4)</f>
        <v>13.8572</v>
      </c>
      <c r="D238" s="28">
        <f>F238</f>
        <v>13.8969</v>
      </c>
      <c r="E238" s="28">
        <f>F238</f>
        <v>13.8969</v>
      </c>
      <c r="F238" s="28">
        <f>ROUND(13.8969,4)</f>
        <v>13.8969</v>
      </c>
      <c r="G238" s="25"/>
      <c r="H238" s="26"/>
    </row>
    <row r="239" spans="1:8" ht="12.75" customHeight="1">
      <c r="A239" s="23">
        <v>42600</v>
      </c>
      <c r="B239" s="23"/>
      <c r="C239" s="28">
        <f>ROUND(13.8571666666667,4)</f>
        <v>13.8572</v>
      </c>
      <c r="D239" s="28">
        <f>F239</f>
        <v>13.8998</v>
      </c>
      <c r="E239" s="28">
        <f>F239</f>
        <v>13.8998</v>
      </c>
      <c r="F239" s="28">
        <f>ROUND(13.8998,4)</f>
        <v>13.8998</v>
      </c>
      <c r="G239" s="25"/>
      <c r="H239" s="26"/>
    </row>
    <row r="240" spans="1:8" ht="12.75" customHeight="1">
      <c r="A240" s="23">
        <v>42605</v>
      </c>
      <c r="B240" s="23"/>
      <c r="C240" s="28">
        <f>ROUND(13.8571666666667,4)</f>
        <v>13.8572</v>
      </c>
      <c r="D240" s="28">
        <f>F240</f>
        <v>13.914</v>
      </c>
      <c r="E240" s="28">
        <f>F240</f>
        <v>13.914</v>
      </c>
      <c r="F240" s="28">
        <f>ROUND(13.914,4)</f>
        <v>13.914</v>
      </c>
      <c r="G240" s="25"/>
      <c r="H240" s="26"/>
    </row>
    <row r="241" spans="1:8" ht="12.75" customHeight="1">
      <c r="A241" s="23">
        <v>42606</v>
      </c>
      <c r="B241" s="23"/>
      <c r="C241" s="28">
        <f>ROUND(13.8571666666667,4)</f>
        <v>13.8572</v>
      </c>
      <c r="D241" s="28">
        <f>F241</f>
        <v>13.9169</v>
      </c>
      <c r="E241" s="28">
        <f>F241</f>
        <v>13.9169</v>
      </c>
      <c r="F241" s="28">
        <f>ROUND(13.9169,4)</f>
        <v>13.9169</v>
      </c>
      <c r="G241" s="25"/>
      <c r="H241" s="26"/>
    </row>
    <row r="242" spans="1:8" ht="12.75" customHeight="1">
      <c r="A242" s="23">
        <v>42608</v>
      </c>
      <c r="B242" s="23"/>
      <c r="C242" s="28">
        <f>ROUND(13.8571666666667,4)</f>
        <v>13.8572</v>
      </c>
      <c r="D242" s="28">
        <f>F242</f>
        <v>13.9226</v>
      </c>
      <c r="E242" s="28">
        <f>F242</f>
        <v>13.9226</v>
      </c>
      <c r="F242" s="28">
        <f>ROUND(13.9226,4)</f>
        <v>13.9226</v>
      </c>
      <c r="G242" s="25"/>
      <c r="H242" s="26"/>
    </row>
    <row r="243" spans="1:8" ht="12.75" customHeight="1">
      <c r="A243" s="23">
        <v>42611</v>
      </c>
      <c r="B243" s="23"/>
      <c r="C243" s="28">
        <f>ROUND(13.8571666666667,4)</f>
        <v>13.8572</v>
      </c>
      <c r="D243" s="28">
        <f>F243</f>
        <v>13.9312</v>
      </c>
      <c r="E243" s="28">
        <f>F243</f>
        <v>13.9312</v>
      </c>
      <c r="F243" s="28">
        <f>ROUND(13.9312,4)</f>
        <v>13.9312</v>
      </c>
      <c r="G243" s="25"/>
      <c r="H243" s="26"/>
    </row>
    <row r="244" spans="1:8" ht="12.75" customHeight="1">
      <c r="A244" s="23">
        <v>42613</v>
      </c>
      <c r="B244" s="23"/>
      <c r="C244" s="28">
        <f>ROUND(13.8571666666667,4)</f>
        <v>13.8572</v>
      </c>
      <c r="D244" s="28">
        <f>F244</f>
        <v>13.9369</v>
      </c>
      <c r="E244" s="28">
        <f>F244</f>
        <v>13.9369</v>
      </c>
      <c r="F244" s="28">
        <f>ROUND(13.9369,4)</f>
        <v>13.9369</v>
      </c>
      <c r="G244" s="25"/>
      <c r="H244" s="26"/>
    </row>
    <row r="245" spans="1:8" ht="12.75" customHeight="1">
      <c r="A245" s="23">
        <v>42619</v>
      </c>
      <c r="B245" s="23"/>
      <c r="C245" s="28">
        <f>ROUND(13.8571666666667,4)</f>
        <v>13.8572</v>
      </c>
      <c r="D245" s="28">
        <f>F245</f>
        <v>13.9535</v>
      </c>
      <c r="E245" s="28">
        <f>F245</f>
        <v>13.9535</v>
      </c>
      <c r="F245" s="28">
        <f>ROUND(13.9535,4)</f>
        <v>13.9535</v>
      </c>
      <c r="G245" s="25"/>
      <c r="H245" s="26"/>
    </row>
    <row r="246" spans="1:8" ht="12.75" customHeight="1">
      <c r="A246" s="23">
        <v>42621</v>
      </c>
      <c r="B246" s="23"/>
      <c r="C246" s="28">
        <f>ROUND(13.8571666666667,4)</f>
        <v>13.8572</v>
      </c>
      <c r="D246" s="28">
        <f>F246</f>
        <v>13.959</v>
      </c>
      <c r="E246" s="28">
        <f>F246</f>
        <v>13.959</v>
      </c>
      <c r="F246" s="28">
        <f>ROUND(13.959,4)</f>
        <v>13.959</v>
      </c>
      <c r="G246" s="25"/>
      <c r="H246" s="26"/>
    </row>
    <row r="247" spans="1:8" ht="12.75" customHeight="1">
      <c r="A247" s="23">
        <v>42622</v>
      </c>
      <c r="B247" s="23"/>
      <c r="C247" s="28">
        <f>ROUND(13.8571666666667,4)</f>
        <v>13.8572</v>
      </c>
      <c r="D247" s="28">
        <f>F247</f>
        <v>13.9617</v>
      </c>
      <c r="E247" s="28">
        <f>F247</f>
        <v>13.9617</v>
      </c>
      <c r="F247" s="28">
        <f>ROUND(13.9617,4)</f>
        <v>13.9617</v>
      </c>
      <c r="G247" s="25"/>
      <c r="H247" s="26"/>
    </row>
    <row r="248" spans="1:8" ht="12.75" customHeight="1">
      <c r="A248" s="23">
        <v>42626</v>
      </c>
      <c r="B248" s="23"/>
      <c r="C248" s="28">
        <f>ROUND(13.8571666666667,4)</f>
        <v>13.8572</v>
      </c>
      <c r="D248" s="28">
        <f>F248</f>
        <v>13.9727</v>
      </c>
      <c r="E248" s="28">
        <f>F248</f>
        <v>13.9727</v>
      </c>
      <c r="F248" s="28">
        <f>ROUND(13.9727,4)</f>
        <v>13.9727</v>
      </c>
      <c r="G248" s="25"/>
      <c r="H248" s="26"/>
    </row>
    <row r="249" spans="1:8" ht="12.75" customHeight="1">
      <c r="A249" s="23">
        <v>42628</v>
      </c>
      <c r="B249" s="23"/>
      <c r="C249" s="28">
        <f>ROUND(13.8571666666667,4)</f>
        <v>13.8572</v>
      </c>
      <c r="D249" s="28">
        <f>F249</f>
        <v>13.9781</v>
      </c>
      <c r="E249" s="28">
        <f>F249</f>
        <v>13.9781</v>
      </c>
      <c r="F249" s="28">
        <f>ROUND(13.9781,4)</f>
        <v>13.9781</v>
      </c>
      <c r="G249" s="25"/>
      <c r="H249" s="26"/>
    </row>
    <row r="250" spans="1:8" ht="12.75" customHeight="1">
      <c r="A250" s="23">
        <v>42640</v>
      </c>
      <c r="B250" s="23"/>
      <c r="C250" s="28">
        <f>ROUND(13.8571666666667,4)</f>
        <v>13.8572</v>
      </c>
      <c r="D250" s="28">
        <f>F250</f>
        <v>14.011</v>
      </c>
      <c r="E250" s="28">
        <f>F250</f>
        <v>14.011</v>
      </c>
      <c r="F250" s="28">
        <f>ROUND(14.011,4)</f>
        <v>14.011</v>
      </c>
      <c r="G250" s="25"/>
      <c r="H250" s="26"/>
    </row>
    <row r="251" spans="1:8" ht="12.75" customHeight="1">
      <c r="A251" s="23">
        <v>42641</v>
      </c>
      <c r="B251" s="23"/>
      <c r="C251" s="28">
        <f>ROUND(13.8571666666667,4)</f>
        <v>13.8572</v>
      </c>
      <c r="D251" s="28">
        <f>F251</f>
        <v>14.0137</v>
      </c>
      <c r="E251" s="28">
        <f>F251</f>
        <v>14.0137</v>
      </c>
      <c r="F251" s="28">
        <f>ROUND(14.0137,4)</f>
        <v>14.0137</v>
      </c>
      <c r="G251" s="25"/>
      <c r="H251" s="26"/>
    </row>
    <row r="252" spans="1:8" ht="12.75" customHeight="1">
      <c r="A252" s="23">
        <v>42643</v>
      </c>
      <c r="B252" s="23"/>
      <c r="C252" s="28">
        <f>ROUND(13.8571666666667,4)</f>
        <v>13.8572</v>
      </c>
      <c r="D252" s="28">
        <f>F252</f>
        <v>14.0192</v>
      </c>
      <c r="E252" s="28">
        <f>F252</f>
        <v>14.0192</v>
      </c>
      <c r="F252" s="28">
        <f>ROUND(14.0192,4)</f>
        <v>14.0192</v>
      </c>
      <c r="G252" s="25"/>
      <c r="H252" s="26"/>
    </row>
    <row r="253" spans="1:8" ht="12.75" customHeight="1">
      <c r="A253" s="23">
        <v>42657</v>
      </c>
      <c r="B253" s="23"/>
      <c r="C253" s="28">
        <f>ROUND(13.8571666666667,4)</f>
        <v>13.8572</v>
      </c>
      <c r="D253" s="28">
        <f>F253</f>
        <v>14.0572</v>
      </c>
      <c r="E253" s="28">
        <f>F253</f>
        <v>14.0572</v>
      </c>
      <c r="F253" s="28">
        <f>ROUND(14.0572,4)</f>
        <v>14.0572</v>
      </c>
      <c r="G253" s="25"/>
      <c r="H253" s="26"/>
    </row>
    <row r="254" spans="1:8" ht="12.75" customHeight="1">
      <c r="A254" s="23">
        <v>42662</v>
      </c>
      <c r="B254" s="23"/>
      <c r="C254" s="28">
        <f>ROUND(13.8571666666667,4)</f>
        <v>13.8572</v>
      </c>
      <c r="D254" s="28">
        <f>F254</f>
        <v>14.0707</v>
      </c>
      <c r="E254" s="28">
        <f>F254</f>
        <v>14.0707</v>
      </c>
      <c r="F254" s="28">
        <f>ROUND(14.0707,4)</f>
        <v>14.0707</v>
      </c>
      <c r="G254" s="25"/>
      <c r="H254" s="26"/>
    </row>
    <row r="255" spans="1:8" ht="12.75" customHeight="1">
      <c r="A255" s="23">
        <v>42669</v>
      </c>
      <c r="B255" s="23"/>
      <c r="C255" s="28">
        <f>ROUND(13.8571666666667,4)</f>
        <v>13.8572</v>
      </c>
      <c r="D255" s="28">
        <f>F255</f>
        <v>14.0897</v>
      </c>
      <c r="E255" s="28">
        <f>F255</f>
        <v>14.0897</v>
      </c>
      <c r="F255" s="28">
        <f>ROUND(14.0897,4)</f>
        <v>14.0897</v>
      </c>
      <c r="G255" s="25"/>
      <c r="H255" s="26"/>
    </row>
    <row r="256" spans="1:8" ht="12.75" customHeight="1">
      <c r="A256" s="23">
        <v>42670</v>
      </c>
      <c r="B256" s="23"/>
      <c r="C256" s="28">
        <f>ROUND(13.8571666666667,4)</f>
        <v>13.8572</v>
      </c>
      <c r="D256" s="28">
        <f>F256</f>
        <v>14.0924</v>
      </c>
      <c r="E256" s="28">
        <f>F256</f>
        <v>14.0924</v>
      </c>
      <c r="F256" s="28">
        <f>ROUND(14.0924,4)</f>
        <v>14.0924</v>
      </c>
      <c r="G256" s="25"/>
      <c r="H256" s="26"/>
    </row>
    <row r="257" spans="1:8" ht="12.75" customHeight="1">
      <c r="A257" s="23">
        <v>42681</v>
      </c>
      <c r="B257" s="23"/>
      <c r="C257" s="28">
        <f>ROUND(13.8571666666667,4)</f>
        <v>13.8572</v>
      </c>
      <c r="D257" s="28">
        <f>F257</f>
        <v>14.1225</v>
      </c>
      <c r="E257" s="28">
        <f>F257</f>
        <v>14.1225</v>
      </c>
      <c r="F257" s="28">
        <f>ROUND(14.1225,4)</f>
        <v>14.1225</v>
      </c>
      <c r="G257" s="25"/>
      <c r="H257" s="26"/>
    </row>
    <row r="258" spans="1:8" ht="12.75" customHeight="1">
      <c r="A258" s="23">
        <v>42691</v>
      </c>
      <c r="B258" s="23"/>
      <c r="C258" s="28">
        <f>ROUND(13.8571666666667,4)</f>
        <v>13.8572</v>
      </c>
      <c r="D258" s="28">
        <f>F258</f>
        <v>14.15</v>
      </c>
      <c r="E258" s="28">
        <f>F258</f>
        <v>14.15</v>
      </c>
      <c r="F258" s="28">
        <f>ROUND(14.15,4)</f>
        <v>14.15</v>
      </c>
      <c r="G258" s="25"/>
      <c r="H258" s="26"/>
    </row>
    <row r="259" spans="1:8" ht="12.75" customHeight="1">
      <c r="A259" s="23">
        <v>42702</v>
      </c>
      <c r="B259" s="23"/>
      <c r="C259" s="28">
        <f>ROUND(13.8571666666667,4)</f>
        <v>13.8572</v>
      </c>
      <c r="D259" s="28">
        <f>F259</f>
        <v>14.1803</v>
      </c>
      <c r="E259" s="28">
        <f>F259</f>
        <v>14.1803</v>
      </c>
      <c r="F259" s="28">
        <f>ROUND(14.1803,4)</f>
        <v>14.1803</v>
      </c>
      <c r="G259" s="25"/>
      <c r="H259" s="26"/>
    </row>
    <row r="260" spans="1:8" ht="12.75" customHeight="1">
      <c r="A260" s="23">
        <v>42718</v>
      </c>
      <c r="B260" s="23"/>
      <c r="C260" s="28">
        <f>ROUND(13.8571666666667,4)</f>
        <v>13.8572</v>
      </c>
      <c r="D260" s="28">
        <f>F260</f>
        <v>14.2243</v>
      </c>
      <c r="E260" s="28">
        <f>F260</f>
        <v>14.2243</v>
      </c>
      <c r="F260" s="28">
        <f>ROUND(14.2243,4)</f>
        <v>14.2243</v>
      </c>
      <c r="G260" s="25"/>
      <c r="H260" s="26"/>
    </row>
    <row r="261" spans="1:8" ht="12.75" customHeight="1">
      <c r="A261" s="23">
        <v>42748</v>
      </c>
      <c r="B261" s="23"/>
      <c r="C261" s="28">
        <f>ROUND(13.8571666666667,4)</f>
        <v>13.8572</v>
      </c>
      <c r="D261" s="28">
        <f>F261</f>
        <v>14.3069</v>
      </c>
      <c r="E261" s="28">
        <f>F261</f>
        <v>14.3069</v>
      </c>
      <c r="F261" s="28">
        <f>ROUND(14.3069,4)</f>
        <v>14.3069</v>
      </c>
      <c r="G261" s="25"/>
      <c r="H261" s="26"/>
    </row>
    <row r="262" spans="1:8" ht="12.75" customHeight="1">
      <c r="A262" s="23">
        <v>42760</v>
      </c>
      <c r="B262" s="23"/>
      <c r="C262" s="28">
        <f>ROUND(13.8571666666667,4)</f>
        <v>13.8572</v>
      </c>
      <c r="D262" s="28">
        <f>F262</f>
        <v>14.34</v>
      </c>
      <c r="E262" s="28">
        <f>F262</f>
        <v>14.34</v>
      </c>
      <c r="F262" s="28">
        <f>ROUND(14.34,4)</f>
        <v>14.34</v>
      </c>
      <c r="G262" s="25"/>
      <c r="H262" s="26"/>
    </row>
    <row r="263" spans="1:8" ht="12.75" customHeight="1">
      <c r="A263" s="23">
        <v>42837</v>
      </c>
      <c r="B263" s="23"/>
      <c r="C263" s="28">
        <f>ROUND(13.8571666666667,4)</f>
        <v>13.8572</v>
      </c>
      <c r="D263" s="28">
        <f>F263</f>
        <v>14.5551</v>
      </c>
      <c r="E263" s="28">
        <f>F263</f>
        <v>14.5551</v>
      </c>
      <c r="F263" s="28">
        <f>ROUND(14.5551,4)</f>
        <v>14.5551</v>
      </c>
      <c r="G263" s="25"/>
      <c r="H263" s="26"/>
    </row>
    <row r="264" spans="1:8" ht="12.75" customHeight="1">
      <c r="A264" s="23">
        <v>42850</v>
      </c>
      <c r="B264" s="23"/>
      <c r="C264" s="28">
        <f>ROUND(13.8571666666667,4)</f>
        <v>13.8572</v>
      </c>
      <c r="D264" s="28">
        <f>F264</f>
        <v>14.5915</v>
      </c>
      <c r="E264" s="28">
        <f>F264</f>
        <v>14.5915</v>
      </c>
      <c r="F264" s="28">
        <f>ROUND(14.5915,4)</f>
        <v>14.5915</v>
      </c>
      <c r="G264" s="25"/>
      <c r="H264" s="26"/>
    </row>
    <row r="265" spans="1:8" ht="12.75" customHeight="1">
      <c r="A265" s="23">
        <v>42928</v>
      </c>
      <c r="B265" s="23"/>
      <c r="C265" s="28">
        <f>ROUND(13.8571666666667,4)</f>
        <v>13.8572</v>
      </c>
      <c r="D265" s="28">
        <f>F265</f>
        <v>14.8131</v>
      </c>
      <c r="E265" s="28">
        <f>F265</f>
        <v>14.8131</v>
      </c>
      <c r="F265" s="28">
        <f>ROUND(14.8131,4)</f>
        <v>14.8131</v>
      </c>
      <c r="G265" s="25"/>
      <c r="H265" s="26"/>
    </row>
    <row r="266" spans="1:8" ht="12.75" customHeight="1">
      <c r="A266" s="23" t="s">
        <v>63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42632</v>
      </c>
      <c r="B267" s="23"/>
      <c r="C267" s="28">
        <f>ROUND(1.1173,4)</f>
        <v>1.1173</v>
      </c>
      <c r="D267" s="28">
        <f>F267</f>
        <v>1.1195</v>
      </c>
      <c r="E267" s="28">
        <f>F267</f>
        <v>1.1195</v>
      </c>
      <c r="F267" s="28">
        <f>ROUND(1.1195,4)</f>
        <v>1.1195</v>
      </c>
      <c r="G267" s="25"/>
      <c r="H267" s="26"/>
    </row>
    <row r="268" spans="1:8" ht="12.75" customHeight="1">
      <c r="A268" s="23">
        <v>42723</v>
      </c>
      <c r="B268" s="23"/>
      <c r="C268" s="28">
        <f>ROUND(1.1173,4)</f>
        <v>1.1173</v>
      </c>
      <c r="D268" s="28">
        <f>F268</f>
        <v>1.124</v>
      </c>
      <c r="E268" s="28">
        <f>F268</f>
        <v>1.124</v>
      </c>
      <c r="F268" s="28">
        <f>ROUND(1.124,4)</f>
        <v>1.124</v>
      </c>
      <c r="G268" s="25"/>
      <c r="H268" s="26"/>
    </row>
    <row r="269" spans="1:8" ht="12.75" customHeight="1">
      <c r="A269" s="23">
        <v>42807</v>
      </c>
      <c r="B269" s="23"/>
      <c r="C269" s="28">
        <f>ROUND(1.1173,4)</f>
        <v>1.1173</v>
      </c>
      <c r="D269" s="28">
        <f>F269</f>
        <v>1.1283</v>
      </c>
      <c r="E269" s="28">
        <f>F269</f>
        <v>1.1283</v>
      </c>
      <c r="F269" s="28">
        <f>ROUND(1.1283,4)</f>
        <v>1.1283</v>
      </c>
      <c r="G269" s="25"/>
      <c r="H269" s="26"/>
    </row>
    <row r="270" spans="1:8" ht="12.75" customHeight="1">
      <c r="A270" s="23">
        <v>42905</v>
      </c>
      <c r="B270" s="23"/>
      <c r="C270" s="28">
        <f>ROUND(1.1173,4)</f>
        <v>1.1173</v>
      </c>
      <c r="D270" s="28">
        <f>F270</f>
        <v>1.1334</v>
      </c>
      <c r="E270" s="28">
        <f>F270</f>
        <v>1.1334</v>
      </c>
      <c r="F270" s="28">
        <f>ROUND(1.1334,4)</f>
        <v>1.1334</v>
      </c>
      <c r="G270" s="25"/>
      <c r="H270" s="26"/>
    </row>
    <row r="271" spans="1:8" ht="12.75" customHeight="1">
      <c r="A271" s="23" t="s">
        <v>64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42632</v>
      </c>
      <c r="B272" s="23"/>
      <c r="C272" s="28">
        <f>ROUND(1.32625,4)</f>
        <v>1.3263</v>
      </c>
      <c r="D272" s="28">
        <f>F272</f>
        <v>1.3273</v>
      </c>
      <c r="E272" s="28">
        <f>F272</f>
        <v>1.3273</v>
      </c>
      <c r="F272" s="28">
        <f>ROUND(1.3273,4)</f>
        <v>1.3273</v>
      </c>
      <c r="G272" s="25"/>
      <c r="H272" s="26"/>
    </row>
    <row r="273" spans="1:8" ht="12.75" customHeight="1">
      <c r="A273" s="23">
        <v>42723</v>
      </c>
      <c r="B273" s="23"/>
      <c r="C273" s="28">
        <f>ROUND(1.32625,4)</f>
        <v>1.3263</v>
      </c>
      <c r="D273" s="28">
        <f>F273</f>
        <v>1.3296</v>
      </c>
      <c r="E273" s="28">
        <f>F273</f>
        <v>1.3296</v>
      </c>
      <c r="F273" s="28">
        <f>ROUND(1.3296,4)</f>
        <v>1.3296</v>
      </c>
      <c r="G273" s="25"/>
      <c r="H273" s="26"/>
    </row>
    <row r="274" spans="1:8" ht="12.75" customHeight="1">
      <c r="A274" s="23">
        <v>42807</v>
      </c>
      <c r="B274" s="23"/>
      <c r="C274" s="28">
        <f>ROUND(1.32625,4)</f>
        <v>1.3263</v>
      </c>
      <c r="D274" s="28">
        <f>F274</f>
        <v>1.3318</v>
      </c>
      <c r="E274" s="28">
        <f>F274</f>
        <v>1.3318</v>
      </c>
      <c r="F274" s="28">
        <f>ROUND(1.3318,4)</f>
        <v>1.3318</v>
      </c>
      <c r="G274" s="25"/>
      <c r="H274" s="26"/>
    </row>
    <row r="275" spans="1:8" ht="12.75" customHeight="1">
      <c r="A275" s="23">
        <v>42905</v>
      </c>
      <c r="B275" s="23"/>
      <c r="C275" s="28">
        <f>ROUND(1.32625,4)</f>
        <v>1.3263</v>
      </c>
      <c r="D275" s="28">
        <f>F275</f>
        <v>1.3345</v>
      </c>
      <c r="E275" s="28">
        <f>F275</f>
        <v>1.3345</v>
      </c>
      <c r="F275" s="28">
        <f>ROUND(1.3345,4)</f>
        <v>1.3345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42632</v>
      </c>
      <c r="B277" s="23"/>
      <c r="C277" s="28">
        <f>ROUND(10.5215156972222,4)</f>
        <v>10.5215</v>
      </c>
      <c r="D277" s="28">
        <f>F277</f>
        <v>10.605</v>
      </c>
      <c r="E277" s="28">
        <f>F277</f>
        <v>10.605</v>
      </c>
      <c r="F277" s="28">
        <f>ROUND(10.605,4)</f>
        <v>10.605</v>
      </c>
      <c r="G277" s="25"/>
      <c r="H277" s="26"/>
    </row>
    <row r="278" spans="1:8" ht="12.75" customHeight="1">
      <c r="A278" s="23">
        <v>42723</v>
      </c>
      <c r="B278" s="23"/>
      <c r="C278" s="28">
        <f>ROUND(10.5215156972222,4)</f>
        <v>10.5215</v>
      </c>
      <c r="D278" s="28">
        <f>F278</f>
        <v>10.7643</v>
      </c>
      <c r="E278" s="28">
        <f>F278</f>
        <v>10.7643</v>
      </c>
      <c r="F278" s="28">
        <f>ROUND(10.7643,4)</f>
        <v>10.7643</v>
      </c>
      <c r="G278" s="25"/>
      <c r="H278" s="26"/>
    </row>
    <row r="279" spans="1:8" ht="12.75" customHeight="1">
      <c r="A279" s="23">
        <v>42807</v>
      </c>
      <c r="B279" s="23"/>
      <c r="C279" s="28">
        <f>ROUND(10.5215156972222,4)</f>
        <v>10.5215</v>
      </c>
      <c r="D279" s="28">
        <f>F279</f>
        <v>10.916</v>
      </c>
      <c r="E279" s="28">
        <f>F279</f>
        <v>10.916</v>
      </c>
      <c r="F279" s="28">
        <f>ROUND(10.916,4)</f>
        <v>10.916</v>
      </c>
      <c r="G279" s="25"/>
      <c r="H279" s="26"/>
    </row>
    <row r="280" spans="1:8" ht="12.75" customHeight="1">
      <c r="A280" s="23">
        <v>42905</v>
      </c>
      <c r="B280" s="23"/>
      <c r="C280" s="28">
        <f>ROUND(10.5215156972222,4)</f>
        <v>10.5215</v>
      </c>
      <c r="D280" s="28">
        <f>F280</f>
        <v>11.0968</v>
      </c>
      <c r="E280" s="28">
        <f>F280</f>
        <v>11.0968</v>
      </c>
      <c r="F280" s="28">
        <f>ROUND(11.0968,4)</f>
        <v>11.0968</v>
      </c>
      <c r="G280" s="25"/>
      <c r="H280" s="26"/>
    </row>
    <row r="281" spans="1:8" ht="12.75" customHeight="1">
      <c r="A281" s="23">
        <v>42996</v>
      </c>
      <c r="B281" s="23"/>
      <c r="C281" s="28">
        <f>ROUND(10.5215156972222,4)</f>
        <v>10.5215</v>
      </c>
      <c r="D281" s="28">
        <f>F281</f>
        <v>11.1794</v>
      </c>
      <c r="E281" s="28">
        <f>F281</f>
        <v>11.1794</v>
      </c>
      <c r="F281" s="28">
        <f>ROUND(11.1794,4)</f>
        <v>11.1794</v>
      </c>
      <c r="G281" s="25"/>
      <c r="H281" s="26"/>
    </row>
    <row r="282" spans="1:8" ht="12.75" customHeight="1">
      <c r="A282" s="23">
        <v>43087</v>
      </c>
      <c r="B282" s="23"/>
      <c r="C282" s="28">
        <f>ROUND(10.5215156972222,4)</f>
        <v>10.5215</v>
      </c>
      <c r="D282" s="28">
        <f>F282</f>
        <v>11.1814</v>
      </c>
      <c r="E282" s="28">
        <f>F282</f>
        <v>11.1814</v>
      </c>
      <c r="F282" s="28">
        <f>ROUND(11.1814,4)</f>
        <v>11.1814</v>
      </c>
      <c r="G282" s="25"/>
      <c r="H282" s="26"/>
    </row>
    <row r="283" spans="1:8" ht="12.75" customHeight="1">
      <c r="A283" s="23">
        <v>43178</v>
      </c>
      <c r="B283" s="23"/>
      <c r="C283" s="28">
        <f>ROUND(10.5215156972222,4)</f>
        <v>10.5215</v>
      </c>
      <c r="D283" s="28">
        <f>F283</f>
        <v>11.1848</v>
      </c>
      <c r="E283" s="28">
        <f>F283</f>
        <v>11.1848</v>
      </c>
      <c r="F283" s="28">
        <f>ROUND(11.1848,4)</f>
        <v>11.1848</v>
      </c>
      <c r="G283" s="25"/>
      <c r="H283" s="26"/>
    </row>
    <row r="284" spans="1:8" ht="12.75" customHeight="1">
      <c r="A284" s="23" t="s">
        <v>66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42632</v>
      </c>
      <c r="B285" s="23"/>
      <c r="C285" s="28">
        <f>ROUND(3.77260806040311,4)</f>
        <v>3.7726</v>
      </c>
      <c r="D285" s="28">
        <f>F285</f>
        <v>4.0738</v>
      </c>
      <c r="E285" s="28">
        <f>F285</f>
        <v>4.0738</v>
      </c>
      <c r="F285" s="28">
        <f>ROUND(4.0738,4)</f>
        <v>4.0738</v>
      </c>
      <c r="G285" s="25"/>
      <c r="H285" s="26"/>
    </row>
    <row r="286" spans="1:8" ht="12.75" customHeight="1">
      <c r="A286" s="23">
        <v>42723</v>
      </c>
      <c r="B286" s="23"/>
      <c r="C286" s="28">
        <f>ROUND(3.77260806040311,4)</f>
        <v>3.7726</v>
      </c>
      <c r="D286" s="28">
        <f>F286</f>
        <v>4.0835</v>
      </c>
      <c r="E286" s="28">
        <f>F286</f>
        <v>4.0835</v>
      </c>
      <c r="F286" s="28">
        <f>ROUND(4.0835,4)</f>
        <v>4.0835</v>
      </c>
      <c r="G286" s="25"/>
      <c r="H286" s="26"/>
    </row>
    <row r="287" spans="1:8" ht="12.75" customHeight="1">
      <c r="A287" s="23">
        <v>42807</v>
      </c>
      <c r="B287" s="23"/>
      <c r="C287" s="28">
        <f>ROUND(3.77260806040311,4)</f>
        <v>3.7726</v>
      </c>
      <c r="D287" s="28">
        <f>F287</f>
        <v>4.1624</v>
      </c>
      <c r="E287" s="28">
        <f>F287</f>
        <v>4.1624</v>
      </c>
      <c r="F287" s="28">
        <f>ROUND(4.1624,4)</f>
        <v>4.1624</v>
      </c>
      <c r="G287" s="25"/>
      <c r="H287" s="26"/>
    </row>
    <row r="288" spans="1:8" ht="12.75" customHeight="1">
      <c r="A288" s="23" t="s">
        <v>67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42632</v>
      </c>
      <c r="B289" s="23"/>
      <c r="C289" s="28">
        <f>ROUND(1.30673081666667,4)</f>
        <v>1.3067</v>
      </c>
      <c r="D289" s="28">
        <f>F289</f>
        <v>1.3172</v>
      </c>
      <c r="E289" s="28">
        <f>F289</f>
        <v>1.3172</v>
      </c>
      <c r="F289" s="28">
        <f>ROUND(1.3172,4)</f>
        <v>1.3172</v>
      </c>
      <c r="G289" s="25"/>
      <c r="H289" s="26"/>
    </row>
    <row r="290" spans="1:8" ht="12.75" customHeight="1">
      <c r="A290" s="23">
        <v>42723</v>
      </c>
      <c r="B290" s="23"/>
      <c r="C290" s="28">
        <f>ROUND(1.30673081666667,4)</f>
        <v>1.3067</v>
      </c>
      <c r="D290" s="28">
        <f>F290</f>
        <v>1.3325</v>
      </c>
      <c r="E290" s="28">
        <f>F290</f>
        <v>1.3325</v>
      </c>
      <c r="F290" s="28">
        <f>ROUND(1.3325,4)</f>
        <v>1.3325</v>
      </c>
      <c r="G290" s="25"/>
      <c r="H290" s="26"/>
    </row>
    <row r="291" spans="1:8" ht="12.75" customHeight="1">
      <c r="A291" s="23">
        <v>42807</v>
      </c>
      <c r="B291" s="23"/>
      <c r="C291" s="28">
        <f>ROUND(1.30673081666667,4)</f>
        <v>1.3067</v>
      </c>
      <c r="D291" s="28">
        <f>F291</f>
        <v>1.3477</v>
      </c>
      <c r="E291" s="28">
        <f>F291</f>
        <v>1.3477</v>
      </c>
      <c r="F291" s="28">
        <f>ROUND(1.3477,4)</f>
        <v>1.3477</v>
      </c>
      <c r="G291" s="25"/>
      <c r="H291" s="26"/>
    </row>
    <row r="292" spans="1:8" ht="12.75" customHeight="1">
      <c r="A292" s="23">
        <v>42905</v>
      </c>
      <c r="B292" s="23"/>
      <c r="C292" s="28">
        <f>ROUND(1.30673081666667,4)</f>
        <v>1.3067</v>
      </c>
      <c r="D292" s="28">
        <f>F292</f>
        <v>1.3613</v>
      </c>
      <c r="E292" s="28">
        <f>F292</f>
        <v>1.3613</v>
      </c>
      <c r="F292" s="28">
        <f>ROUND(1.3613,4)</f>
        <v>1.3613</v>
      </c>
      <c r="G292" s="25"/>
      <c r="H292" s="26"/>
    </row>
    <row r="293" spans="1:8" ht="12.75" customHeight="1">
      <c r="A293" s="23" t="s">
        <v>68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42632</v>
      </c>
      <c r="B294" s="23"/>
      <c r="C294" s="28">
        <f>ROUND(10.6217742347591,4)</f>
        <v>10.6218</v>
      </c>
      <c r="D294" s="28">
        <f>F294</f>
        <v>10.7256</v>
      </c>
      <c r="E294" s="28">
        <f>F294</f>
        <v>10.7256</v>
      </c>
      <c r="F294" s="28">
        <f>ROUND(10.7256,4)</f>
        <v>10.7256</v>
      </c>
      <c r="G294" s="25"/>
      <c r="H294" s="26"/>
    </row>
    <row r="295" spans="1:8" ht="12.75" customHeight="1">
      <c r="A295" s="23">
        <v>42723</v>
      </c>
      <c r="B295" s="23"/>
      <c r="C295" s="28">
        <f>ROUND(10.6217742347591,4)</f>
        <v>10.6218</v>
      </c>
      <c r="D295" s="28">
        <f>F295</f>
        <v>10.9198</v>
      </c>
      <c r="E295" s="28">
        <f>F295</f>
        <v>10.9198</v>
      </c>
      <c r="F295" s="28">
        <f>ROUND(10.9198,4)</f>
        <v>10.9198</v>
      </c>
      <c r="G295" s="25"/>
      <c r="H295" s="26"/>
    </row>
    <row r="296" spans="1:8" ht="12.75" customHeight="1">
      <c r="A296" s="23">
        <v>42807</v>
      </c>
      <c r="B296" s="23"/>
      <c r="C296" s="28">
        <f>ROUND(10.6217742347591,4)</f>
        <v>10.6218</v>
      </c>
      <c r="D296" s="28">
        <f>F296</f>
        <v>11.1014</v>
      </c>
      <c r="E296" s="28">
        <f>F296</f>
        <v>11.1014</v>
      </c>
      <c r="F296" s="28">
        <f>ROUND(11.1014,4)</f>
        <v>11.1014</v>
      </c>
      <c r="G296" s="25"/>
      <c r="H296" s="26"/>
    </row>
    <row r="297" spans="1:8" ht="12.75" customHeight="1">
      <c r="A297" s="23">
        <v>42905</v>
      </c>
      <c r="B297" s="23"/>
      <c r="C297" s="28">
        <f>ROUND(10.6217742347591,4)</f>
        <v>10.6218</v>
      </c>
      <c r="D297" s="28">
        <f>F297</f>
        <v>11.3171</v>
      </c>
      <c r="E297" s="28">
        <f>F297</f>
        <v>11.3171</v>
      </c>
      <c r="F297" s="28">
        <f>ROUND(11.3171,4)</f>
        <v>11.3171</v>
      </c>
      <c r="G297" s="25"/>
      <c r="H297" s="26"/>
    </row>
    <row r="298" spans="1:8" ht="12.75" customHeight="1">
      <c r="A298" s="23" t="s">
        <v>69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42632</v>
      </c>
      <c r="B299" s="23"/>
      <c r="C299" s="28">
        <f>ROUND(2.10745868422242,4)</f>
        <v>2.1075</v>
      </c>
      <c r="D299" s="28">
        <f>F299</f>
        <v>2.1033</v>
      </c>
      <c r="E299" s="28">
        <f>F299</f>
        <v>2.1033</v>
      </c>
      <c r="F299" s="28">
        <f>ROUND(2.1033,4)</f>
        <v>2.1033</v>
      </c>
      <c r="G299" s="25"/>
      <c r="H299" s="26"/>
    </row>
    <row r="300" spans="1:8" ht="12.75" customHeight="1">
      <c r="A300" s="23">
        <v>42723</v>
      </c>
      <c r="B300" s="23"/>
      <c r="C300" s="28">
        <f>ROUND(2.10745868422242,4)</f>
        <v>2.1075</v>
      </c>
      <c r="D300" s="28">
        <f>F300</f>
        <v>2.1313</v>
      </c>
      <c r="E300" s="28">
        <f>F300</f>
        <v>2.1313</v>
      </c>
      <c r="F300" s="28">
        <f>ROUND(2.1313,4)</f>
        <v>2.1313</v>
      </c>
      <c r="G300" s="25"/>
      <c r="H300" s="26"/>
    </row>
    <row r="301" spans="1:8" ht="12.75" customHeight="1">
      <c r="A301" s="23">
        <v>42807</v>
      </c>
      <c r="B301" s="23"/>
      <c r="C301" s="28">
        <f>ROUND(2.10745868422242,4)</f>
        <v>2.1075</v>
      </c>
      <c r="D301" s="28">
        <f>F301</f>
        <v>2.1561</v>
      </c>
      <c r="E301" s="28">
        <f>F301</f>
        <v>2.1561</v>
      </c>
      <c r="F301" s="28">
        <f>ROUND(2.1561,4)</f>
        <v>2.1561</v>
      </c>
      <c r="G301" s="25"/>
      <c r="H301" s="26"/>
    </row>
    <row r="302" spans="1:8" ht="12.75" customHeight="1">
      <c r="A302" s="23">
        <v>42905</v>
      </c>
      <c r="B302" s="23"/>
      <c r="C302" s="28">
        <f>ROUND(2.10745868422242,4)</f>
        <v>2.1075</v>
      </c>
      <c r="D302" s="28">
        <f>F302</f>
        <v>2.1848</v>
      </c>
      <c r="E302" s="28">
        <f>F302</f>
        <v>2.1848</v>
      </c>
      <c r="F302" s="28">
        <f>ROUND(2.1848,4)</f>
        <v>2.1848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42632</v>
      </c>
      <c r="B304" s="23"/>
      <c r="C304" s="28">
        <f>ROUND(2.08221888304533,4)</f>
        <v>2.0822</v>
      </c>
      <c r="D304" s="28">
        <f>F304</f>
        <v>2.109</v>
      </c>
      <c r="E304" s="28">
        <f>F304</f>
        <v>2.109</v>
      </c>
      <c r="F304" s="28">
        <f>ROUND(2.109,4)</f>
        <v>2.109</v>
      </c>
      <c r="G304" s="25"/>
      <c r="H304" s="26"/>
    </row>
    <row r="305" spans="1:8" ht="12.75" customHeight="1">
      <c r="A305" s="23">
        <v>42723</v>
      </c>
      <c r="B305" s="23"/>
      <c r="C305" s="28">
        <f>ROUND(2.08221888304533,4)</f>
        <v>2.0822</v>
      </c>
      <c r="D305" s="28">
        <f>F305</f>
        <v>2.1561</v>
      </c>
      <c r="E305" s="28">
        <f>F305</f>
        <v>2.1561</v>
      </c>
      <c r="F305" s="28">
        <f>ROUND(2.1561,4)</f>
        <v>2.1561</v>
      </c>
      <c r="G305" s="25"/>
      <c r="H305" s="26"/>
    </row>
    <row r="306" spans="1:8" ht="12.75" customHeight="1">
      <c r="A306" s="23">
        <v>42807</v>
      </c>
      <c r="B306" s="23"/>
      <c r="C306" s="28">
        <f>ROUND(2.08221888304533,4)</f>
        <v>2.0822</v>
      </c>
      <c r="D306" s="28">
        <f>F306</f>
        <v>2.2</v>
      </c>
      <c r="E306" s="28">
        <f>F306</f>
        <v>2.2</v>
      </c>
      <c r="F306" s="28">
        <f>ROUND(2.2,4)</f>
        <v>2.2</v>
      </c>
      <c r="G306" s="25"/>
      <c r="H306" s="26"/>
    </row>
    <row r="307" spans="1:8" ht="12.75" customHeight="1">
      <c r="A307" s="23">
        <v>42905</v>
      </c>
      <c r="B307" s="23"/>
      <c r="C307" s="28">
        <f>ROUND(2.08221888304533,4)</f>
        <v>2.0822</v>
      </c>
      <c r="D307" s="28">
        <f>F307</f>
        <v>2.2534</v>
      </c>
      <c r="E307" s="28">
        <f>F307</f>
        <v>2.2534</v>
      </c>
      <c r="F307" s="28">
        <f>ROUND(2.2534,4)</f>
        <v>2.2534</v>
      </c>
      <c r="G307" s="25"/>
      <c r="H307" s="26"/>
    </row>
    <row r="308" spans="1:8" ht="12.75" customHeight="1">
      <c r="A308" s="23" t="s">
        <v>71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42632</v>
      </c>
      <c r="B309" s="23"/>
      <c r="C309" s="28">
        <f>ROUND(15.4826123166667,4)</f>
        <v>15.4826</v>
      </c>
      <c r="D309" s="28">
        <f>F309</f>
        <v>15.6609</v>
      </c>
      <c r="E309" s="28">
        <f>F309</f>
        <v>15.6609</v>
      </c>
      <c r="F309" s="28">
        <f>ROUND(15.6609,4)</f>
        <v>15.6609</v>
      </c>
      <c r="G309" s="25"/>
      <c r="H309" s="26"/>
    </row>
    <row r="310" spans="1:8" ht="12.75" customHeight="1">
      <c r="A310" s="23">
        <v>42723</v>
      </c>
      <c r="B310" s="23"/>
      <c r="C310" s="28">
        <f>ROUND(15.4826123166667,4)</f>
        <v>15.4826</v>
      </c>
      <c r="D310" s="28">
        <f>F310</f>
        <v>16.0042</v>
      </c>
      <c r="E310" s="28">
        <f>F310</f>
        <v>16.0042</v>
      </c>
      <c r="F310" s="28">
        <f>ROUND(16.0042,4)</f>
        <v>16.0042</v>
      </c>
      <c r="G310" s="25"/>
      <c r="H310" s="26"/>
    </row>
    <row r="311" spans="1:8" ht="12.75" customHeight="1">
      <c r="A311" s="23">
        <v>42807</v>
      </c>
      <c r="B311" s="23"/>
      <c r="C311" s="28">
        <f>ROUND(15.4826123166667,4)</f>
        <v>15.4826</v>
      </c>
      <c r="D311" s="28">
        <f>F311</f>
        <v>16.3278</v>
      </c>
      <c r="E311" s="28">
        <f>F311</f>
        <v>16.3278</v>
      </c>
      <c r="F311" s="28">
        <f>ROUND(16.3278,4)</f>
        <v>16.3278</v>
      </c>
      <c r="G311" s="25"/>
      <c r="H311" s="26"/>
    </row>
    <row r="312" spans="1:8" ht="12.75" customHeight="1">
      <c r="A312" s="23">
        <v>42905</v>
      </c>
      <c r="B312" s="23"/>
      <c r="C312" s="28">
        <f>ROUND(15.4826123166667,4)</f>
        <v>15.4826</v>
      </c>
      <c r="D312" s="28">
        <f>F312</f>
        <v>16.7143</v>
      </c>
      <c r="E312" s="28">
        <f>F312</f>
        <v>16.7143</v>
      </c>
      <c r="F312" s="28">
        <f>ROUND(16.7143,4)</f>
        <v>16.7143</v>
      </c>
      <c r="G312" s="25"/>
      <c r="H312" s="26"/>
    </row>
    <row r="313" spans="1:8" ht="12.75" customHeight="1">
      <c r="A313" s="23">
        <v>42996</v>
      </c>
      <c r="B313" s="23"/>
      <c r="C313" s="28">
        <f>ROUND(15.4826123166667,4)</f>
        <v>15.4826</v>
      </c>
      <c r="D313" s="28">
        <f>F313</f>
        <v>16.9302</v>
      </c>
      <c r="E313" s="28">
        <f>F313</f>
        <v>16.9302</v>
      </c>
      <c r="F313" s="28">
        <f>ROUND(16.9302,4)</f>
        <v>16.9302</v>
      </c>
      <c r="G313" s="25"/>
      <c r="H313" s="26"/>
    </row>
    <row r="314" spans="1:8" ht="12.75" customHeight="1">
      <c r="A314" s="23">
        <v>43087</v>
      </c>
      <c r="B314" s="23"/>
      <c r="C314" s="28">
        <f>ROUND(15.4826123166667,4)</f>
        <v>15.4826</v>
      </c>
      <c r="D314" s="28">
        <f>F314</f>
        <v>17.0448</v>
      </c>
      <c r="E314" s="28">
        <f>F314</f>
        <v>17.0448</v>
      </c>
      <c r="F314" s="28">
        <f>ROUND(17.0448,4)</f>
        <v>17.0448</v>
      </c>
      <c r="G314" s="25"/>
      <c r="H314" s="26"/>
    </row>
    <row r="315" spans="1:8" ht="12.75" customHeight="1">
      <c r="A315" s="23">
        <v>43178</v>
      </c>
      <c r="B315" s="23"/>
      <c r="C315" s="28">
        <f>ROUND(15.4826123166667,4)</f>
        <v>15.4826</v>
      </c>
      <c r="D315" s="28">
        <f>F315</f>
        <v>17.1964</v>
      </c>
      <c r="E315" s="28">
        <f>F315</f>
        <v>17.1964</v>
      </c>
      <c r="F315" s="28">
        <f>ROUND(17.1964,4)</f>
        <v>17.1964</v>
      </c>
      <c r="G315" s="25"/>
      <c r="H315" s="26"/>
    </row>
    <row r="316" spans="1:8" ht="12.75" customHeight="1">
      <c r="A316" s="23" t="s">
        <v>72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42632</v>
      </c>
      <c r="B317" s="23"/>
      <c r="C317" s="28">
        <f>ROUND(14.3174734376883,4)</f>
        <v>14.3175</v>
      </c>
      <c r="D317" s="28">
        <f>F317</f>
        <v>14.491</v>
      </c>
      <c r="E317" s="28">
        <f>F317</f>
        <v>14.491</v>
      </c>
      <c r="F317" s="28">
        <f>ROUND(14.491,4)</f>
        <v>14.491</v>
      </c>
      <c r="G317" s="25"/>
      <c r="H317" s="26"/>
    </row>
    <row r="318" spans="1:8" ht="12.75" customHeight="1">
      <c r="A318" s="23">
        <v>42723</v>
      </c>
      <c r="B318" s="23"/>
      <c r="C318" s="28">
        <f>ROUND(14.3174734376883,4)</f>
        <v>14.3175</v>
      </c>
      <c r="D318" s="28">
        <f>F318</f>
        <v>14.8268</v>
      </c>
      <c r="E318" s="28">
        <f>F318</f>
        <v>14.8268</v>
      </c>
      <c r="F318" s="28">
        <f>ROUND(14.8268,4)</f>
        <v>14.8268</v>
      </c>
      <c r="G318" s="25"/>
      <c r="H318" s="26"/>
    </row>
    <row r="319" spans="1:8" ht="12.75" customHeight="1">
      <c r="A319" s="23">
        <v>42807</v>
      </c>
      <c r="B319" s="23"/>
      <c r="C319" s="28">
        <f>ROUND(14.3174734376883,4)</f>
        <v>14.3175</v>
      </c>
      <c r="D319" s="28">
        <f>F319</f>
        <v>15.1448</v>
      </c>
      <c r="E319" s="28">
        <f>F319</f>
        <v>15.1448</v>
      </c>
      <c r="F319" s="28">
        <f>ROUND(15.1448,4)</f>
        <v>15.1448</v>
      </c>
      <c r="G319" s="25"/>
      <c r="H319" s="26"/>
    </row>
    <row r="320" spans="1:8" ht="12.75" customHeight="1">
      <c r="A320" s="23">
        <v>42905</v>
      </c>
      <c r="B320" s="23"/>
      <c r="C320" s="28">
        <f>ROUND(14.3174734376883,4)</f>
        <v>14.3175</v>
      </c>
      <c r="D320" s="28">
        <f>F320</f>
        <v>15.5245</v>
      </c>
      <c r="E320" s="28">
        <f>F320</f>
        <v>15.5245</v>
      </c>
      <c r="F320" s="28">
        <f>ROUND(15.5245,4)</f>
        <v>15.5245</v>
      </c>
      <c r="G320" s="25"/>
      <c r="H320" s="26"/>
    </row>
    <row r="321" spans="1:8" ht="12.75" customHeight="1">
      <c r="A321" s="23">
        <v>42996</v>
      </c>
      <c r="B321" s="23"/>
      <c r="C321" s="28">
        <f>ROUND(14.3174734376883,4)</f>
        <v>14.3175</v>
      </c>
      <c r="D321" s="28">
        <f>F321</f>
        <v>15.7394</v>
      </c>
      <c r="E321" s="28">
        <f>F321</f>
        <v>15.7394</v>
      </c>
      <c r="F321" s="28">
        <f>ROUND(15.7394,4)</f>
        <v>15.7394</v>
      </c>
      <c r="G321" s="25"/>
      <c r="H321" s="26"/>
    </row>
    <row r="322" spans="1:8" ht="12.75" customHeight="1">
      <c r="A322" s="23" t="s">
        <v>73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42632</v>
      </c>
      <c r="B323" s="23"/>
      <c r="C323" s="28">
        <f>ROUND(18.3780672916667,4)</f>
        <v>18.3781</v>
      </c>
      <c r="D323" s="28">
        <f>F323</f>
        <v>18.5681</v>
      </c>
      <c r="E323" s="28">
        <f>F323</f>
        <v>18.5681</v>
      </c>
      <c r="F323" s="28">
        <f>ROUND(18.5681,4)</f>
        <v>18.5681</v>
      </c>
      <c r="G323" s="25"/>
      <c r="H323" s="26"/>
    </row>
    <row r="324" spans="1:8" ht="12.75" customHeight="1">
      <c r="A324" s="23">
        <v>42723</v>
      </c>
      <c r="B324" s="23"/>
      <c r="C324" s="28">
        <f>ROUND(18.3780672916667,4)</f>
        <v>18.3781</v>
      </c>
      <c r="D324" s="28">
        <f>F324</f>
        <v>18.9312</v>
      </c>
      <c r="E324" s="28">
        <f>F324</f>
        <v>18.9312</v>
      </c>
      <c r="F324" s="28">
        <f>ROUND(18.9312,4)</f>
        <v>18.9312</v>
      </c>
      <c r="G324" s="25"/>
      <c r="H324" s="26"/>
    </row>
    <row r="325" spans="1:8" ht="12.75" customHeight="1">
      <c r="A325" s="23">
        <v>42807</v>
      </c>
      <c r="B325" s="23"/>
      <c r="C325" s="28">
        <f>ROUND(18.3780672916667,4)</f>
        <v>18.3781</v>
      </c>
      <c r="D325" s="28">
        <f>F325</f>
        <v>19.2724</v>
      </c>
      <c r="E325" s="28">
        <f>F325</f>
        <v>19.2724</v>
      </c>
      <c r="F325" s="28">
        <f>ROUND(19.2724,4)</f>
        <v>19.2724</v>
      </c>
      <c r="G325" s="25"/>
      <c r="H325" s="26"/>
    </row>
    <row r="326" spans="1:8" ht="12.75" customHeight="1">
      <c r="A326" s="23">
        <v>42905</v>
      </c>
      <c r="B326" s="23"/>
      <c r="C326" s="28">
        <f>ROUND(18.3780672916667,4)</f>
        <v>18.3781</v>
      </c>
      <c r="D326" s="28">
        <f>F326</f>
        <v>19.6809</v>
      </c>
      <c r="E326" s="28">
        <f>F326</f>
        <v>19.6809</v>
      </c>
      <c r="F326" s="28">
        <f>ROUND(19.6809,4)</f>
        <v>19.6809</v>
      </c>
      <c r="G326" s="25"/>
      <c r="H326" s="26"/>
    </row>
    <row r="327" spans="1:8" ht="12.75" customHeight="1">
      <c r="A327" s="23">
        <v>42996</v>
      </c>
      <c r="B327" s="23"/>
      <c r="C327" s="28">
        <f>ROUND(18.3780672916667,4)</f>
        <v>18.3781</v>
      </c>
      <c r="D327" s="28">
        <f>F327</f>
        <v>19.9132</v>
      </c>
      <c r="E327" s="28">
        <f>F327</f>
        <v>19.9132</v>
      </c>
      <c r="F327" s="28">
        <f>ROUND(19.9132,4)</f>
        <v>19.9132</v>
      </c>
      <c r="G327" s="25"/>
      <c r="H327" s="26"/>
    </row>
    <row r="328" spans="1:8" ht="12.75" customHeight="1">
      <c r="A328" s="23">
        <v>43087</v>
      </c>
      <c r="B328" s="23"/>
      <c r="C328" s="28">
        <f>ROUND(18.3780672916667,4)</f>
        <v>18.3781</v>
      </c>
      <c r="D328" s="28">
        <f>F328</f>
        <v>20.003</v>
      </c>
      <c r="E328" s="28">
        <f>F328</f>
        <v>20.003</v>
      </c>
      <c r="F328" s="28">
        <f>ROUND(20.003,4)</f>
        <v>20.003</v>
      </c>
      <c r="G328" s="25"/>
      <c r="H328" s="26"/>
    </row>
    <row r="329" spans="1:8" ht="12.75" customHeight="1">
      <c r="A329" s="23">
        <v>43178</v>
      </c>
      <c r="B329" s="23"/>
      <c r="C329" s="28">
        <f>ROUND(18.3780672916667,4)</f>
        <v>18.3781</v>
      </c>
      <c r="D329" s="28">
        <f>F329</f>
        <v>20.0443</v>
      </c>
      <c r="E329" s="28">
        <f>F329</f>
        <v>20.0443</v>
      </c>
      <c r="F329" s="28">
        <f>ROUND(20.0443,4)</f>
        <v>20.0443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42632</v>
      </c>
      <c r="B331" s="23"/>
      <c r="C331" s="28">
        <f>ROUND(1.78592448436889,4)</f>
        <v>1.7859</v>
      </c>
      <c r="D331" s="28">
        <f>F331</f>
        <v>1.804</v>
      </c>
      <c r="E331" s="28">
        <f>F331</f>
        <v>1.804</v>
      </c>
      <c r="F331" s="28">
        <f>ROUND(1.804,4)</f>
        <v>1.804</v>
      </c>
      <c r="G331" s="25"/>
      <c r="H331" s="26"/>
    </row>
    <row r="332" spans="1:8" ht="12.75" customHeight="1">
      <c r="A332" s="23">
        <v>42723</v>
      </c>
      <c r="B332" s="23"/>
      <c r="C332" s="28">
        <f>ROUND(1.78592448436889,4)</f>
        <v>1.7859</v>
      </c>
      <c r="D332" s="28">
        <f>F332</f>
        <v>1.8377</v>
      </c>
      <c r="E332" s="28">
        <f>F332</f>
        <v>1.8377</v>
      </c>
      <c r="F332" s="28">
        <f>ROUND(1.8377,4)</f>
        <v>1.8377</v>
      </c>
      <c r="G332" s="25"/>
      <c r="H332" s="26"/>
    </row>
    <row r="333" spans="1:8" ht="12.75" customHeight="1">
      <c r="A333" s="23">
        <v>42807</v>
      </c>
      <c r="B333" s="23"/>
      <c r="C333" s="28">
        <f>ROUND(1.78592448436889,4)</f>
        <v>1.7859</v>
      </c>
      <c r="D333" s="28">
        <f>F333</f>
        <v>1.8687</v>
      </c>
      <c r="E333" s="28">
        <f>F333</f>
        <v>1.8687</v>
      </c>
      <c r="F333" s="28">
        <f>ROUND(1.8687,4)</f>
        <v>1.8687</v>
      </c>
      <c r="G333" s="25"/>
      <c r="H333" s="26"/>
    </row>
    <row r="334" spans="1:8" ht="12.75" customHeight="1">
      <c r="A334" s="23">
        <v>42905</v>
      </c>
      <c r="B334" s="23"/>
      <c r="C334" s="28">
        <f>ROUND(1.78592448436889,4)</f>
        <v>1.7859</v>
      </c>
      <c r="D334" s="28">
        <f>F334</f>
        <v>1.9046</v>
      </c>
      <c r="E334" s="28">
        <f>F334</f>
        <v>1.9046</v>
      </c>
      <c r="F334" s="28">
        <f>ROUND(1.9046,4)</f>
        <v>1.9046</v>
      </c>
      <c r="G334" s="25"/>
      <c r="H334" s="26"/>
    </row>
    <row r="335" spans="1:8" ht="12.75" customHeight="1">
      <c r="A335" s="23" t="s">
        <v>75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42632</v>
      </c>
      <c r="B336" s="23"/>
      <c r="C336" s="30">
        <f>ROUND(0.135106192820813,6)</f>
        <v>0.135106</v>
      </c>
      <c r="D336" s="30">
        <f>F336</f>
        <v>0.136635</v>
      </c>
      <c r="E336" s="30">
        <f>F336</f>
        <v>0.136635</v>
      </c>
      <c r="F336" s="30">
        <f>ROUND(0.136635,6)</f>
        <v>0.136635</v>
      </c>
      <c r="G336" s="25"/>
      <c r="H336" s="26"/>
    </row>
    <row r="337" spans="1:8" ht="12.75" customHeight="1">
      <c r="A337" s="23">
        <v>42723</v>
      </c>
      <c r="B337" s="23"/>
      <c r="C337" s="30">
        <f>ROUND(0.135106192820813,6)</f>
        <v>0.135106</v>
      </c>
      <c r="D337" s="30">
        <f>F337</f>
        <v>0.139595</v>
      </c>
      <c r="E337" s="30">
        <f>F337</f>
        <v>0.139595</v>
      </c>
      <c r="F337" s="30">
        <f>ROUND(0.139595,6)</f>
        <v>0.139595</v>
      </c>
      <c r="G337" s="25"/>
      <c r="H337" s="26"/>
    </row>
    <row r="338" spans="1:8" ht="12.75" customHeight="1">
      <c r="A338" s="23">
        <v>42807</v>
      </c>
      <c r="B338" s="23"/>
      <c r="C338" s="30">
        <f>ROUND(0.135106192820813,6)</f>
        <v>0.135106</v>
      </c>
      <c r="D338" s="30">
        <f>F338</f>
        <v>0.142403</v>
      </c>
      <c r="E338" s="30">
        <f>F338</f>
        <v>0.142403</v>
      </c>
      <c r="F338" s="30">
        <f>ROUND(0.142403,6)</f>
        <v>0.142403</v>
      </c>
      <c r="G338" s="25"/>
      <c r="H338" s="26"/>
    </row>
    <row r="339" spans="1:8" ht="12.75" customHeight="1">
      <c r="A339" s="23">
        <v>42905</v>
      </c>
      <c r="B339" s="23"/>
      <c r="C339" s="30">
        <f>ROUND(0.135106192820813,6)</f>
        <v>0.135106</v>
      </c>
      <c r="D339" s="30">
        <f>F339</f>
        <v>0.145782</v>
      </c>
      <c r="E339" s="30">
        <f>F339</f>
        <v>0.145782</v>
      </c>
      <c r="F339" s="30">
        <f>ROUND(0.145782,6)</f>
        <v>0.145782</v>
      </c>
      <c r="G339" s="25"/>
      <c r="H339" s="26"/>
    </row>
    <row r="340" spans="1:8" ht="12.75" customHeight="1">
      <c r="A340" s="23">
        <v>42996</v>
      </c>
      <c r="B340" s="23"/>
      <c r="C340" s="30">
        <f>ROUND(0.135106192820813,6)</f>
        <v>0.135106</v>
      </c>
      <c r="D340" s="30">
        <f>F340</f>
        <v>0.14784</v>
      </c>
      <c r="E340" s="30">
        <f>F340</f>
        <v>0.14784</v>
      </c>
      <c r="F340" s="30">
        <f>ROUND(0.14784,6)</f>
        <v>0.14784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42632</v>
      </c>
      <c r="B342" s="23"/>
      <c r="C342" s="28">
        <f>ROUND(0.136641604010025,4)</f>
        <v>0.1366</v>
      </c>
      <c r="D342" s="28">
        <f>F342</f>
        <v>0.1368</v>
      </c>
      <c r="E342" s="28">
        <f>F342</f>
        <v>0.1368</v>
      </c>
      <c r="F342" s="28">
        <f>ROUND(0.1368,4)</f>
        <v>0.1368</v>
      </c>
      <c r="G342" s="25"/>
      <c r="H342" s="26"/>
    </row>
    <row r="343" spans="1:8" ht="12.75" customHeight="1">
      <c r="A343" s="23">
        <v>42723</v>
      </c>
      <c r="B343" s="23"/>
      <c r="C343" s="28">
        <f>ROUND(0.136641604010025,4)</f>
        <v>0.1366</v>
      </c>
      <c r="D343" s="28">
        <f>F343</f>
        <v>0.1368</v>
      </c>
      <c r="E343" s="28">
        <f>F343</f>
        <v>0.1368</v>
      </c>
      <c r="F343" s="28">
        <f>ROUND(0.1368,4)</f>
        <v>0.1368</v>
      </c>
      <c r="G343" s="25"/>
      <c r="H343" s="26"/>
    </row>
    <row r="344" spans="1:8" ht="12.75" customHeight="1">
      <c r="A344" s="23">
        <v>42807</v>
      </c>
      <c r="B344" s="23"/>
      <c r="C344" s="28">
        <f>ROUND(0.136641604010025,4)</f>
        <v>0.1366</v>
      </c>
      <c r="D344" s="28">
        <f>F344</f>
        <v>0.1369</v>
      </c>
      <c r="E344" s="28">
        <f>F344</f>
        <v>0.1369</v>
      </c>
      <c r="F344" s="28">
        <f>ROUND(0.1369,4)</f>
        <v>0.1369</v>
      </c>
      <c r="G344" s="25"/>
      <c r="H344" s="26"/>
    </row>
    <row r="345" spans="1:8" ht="12.75" customHeight="1">
      <c r="A345" s="23">
        <v>42905</v>
      </c>
      <c r="B345" s="23"/>
      <c r="C345" s="28">
        <f>ROUND(0.136641604010025,4)</f>
        <v>0.1366</v>
      </c>
      <c r="D345" s="28">
        <f>F345</f>
        <v>0.1364</v>
      </c>
      <c r="E345" s="28">
        <f>F345</f>
        <v>0.1364</v>
      </c>
      <c r="F345" s="28">
        <f>ROUND(0.1364,4)</f>
        <v>0.1364</v>
      </c>
      <c r="G345" s="25"/>
      <c r="H345" s="26"/>
    </row>
    <row r="346" spans="1:8" ht="12.75" customHeight="1">
      <c r="A346" s="23" t="s">
        <v>77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42632</v>
      </c>
      <c r="B347" s="23"/>
      <c r="C347" s="28">
        <f>ROUND(0.0696165117642133,4)</f>
        <v>0.0696</v>
      </c>
      <c r="D347" s="28">
        <f>F347</f>
        <v>0.0406</v>
      </c>
      <c r="E347" s="28">
        <f>F347</f>
        <v>0.0406</v>
      </c>
      <c r="F347" s="28">
        <f>ROUND(0.0406,4)</f>
        <v>0.0406</v>
      </c>
      <c r="G347" s="25"/>
      <c r="H347" s="26"/>
    </row>
    <row r="348" spans="1:8" ht="12.75" customHeight="1">
      <c r="A348" s="23">
        <v>42723</v>
      </c>
      <c r="B348" s="23"/>
      <c r="C348" s="28">
        <f>ROUND(0.0696165117642133,4)</f>
        <v>0.0696</v>
      </c>
      <c r="D348" s="28">
        <f>F348</f>
        <v>0.0397</v>
      </c>
      <c r="E348" s="28">
        <f>F348</f>
        <v>0.0397</v>
      </c>
      <c r="F348" s="28">
        <f>ROUND(0.0397,4)</f>
        <v>0.0397</v>
      </c>
      <c r="G348" s="25"/>
      <c r="H348" s="26"/>
    </row>
    <row r="349" spans="1:8" ht="12.75" customHeight="1">
      <c r="A349" s="23">
        <v>42807</v>
      </c>
      <c r="B349" s="23"/>
      <c r="C349" s="28">
        <f>ROUND(0.0696165117642133,4)</f>
        <v>0.0696</v>
      </c>
      <c r="D349" s="28">
        <f>F349</f>
        <v>0.0392</v>
      </c>
      <c r="E349" s="28">
        <f>F349</f>
        <v>0.0392</v>
      </c>
      <c r="F349" s="28">
        <f>ROUND(0.0392,4)</f>
        <v>0.0392</v>
      </c>
      <c r="G349" s="25"/>
      <c r="H349" s="26"/>
    </row>
    <row r="350" spans="1:8" ht="12.75" customHeight="1">
      <c r="A350" s="23">
        <v>42905</v>
      </c>
      <c r="B350" s="23"/>
      <c r="C350" s="28">
        <f>ROUND(0.0696165117642133,4)</f>
        <v>0.0696</v>
      </c>
      <c r="D350" s="28">
        <f>F350</f>
        <v>0.0388</v>
      </c>
      <c r="E350" s="28">
        <f>F350</f>
        <v>0.0388</v>
      </c>
      <c r="F350" s="28">
        <f>ROUND(0.0388,4)</f>
        <v>0.0388</v>
      </c>
      <c r="G350" s="25"/>
      <c r="H350" s="26"/>
    </row>
    <row r="351" spans="1:8" ht="12.75" customHeight="1">
      <c r="A351" s="23">
        <v>42996</v>
      </c>
      <c r="B351" s="23"/>
      <c r="C351" s="28">
        <f>ROUND(0.0696165117642133,4)</f>
        <v>0.0696</v>
      </c>
      <c r="D351" s="28">
        <f>F351</f>
        <v>0.0381</v>
      </c>
      <c r="E351" s="28">
        <f>F351</f>
        <v>0.0381</v>
      </c>
      <c r="F351" s="28">
        <f>ROUND(0.0381,4)</f>
        <v>0.0381</v>
      </c>
      <c r="G351" s="25"/>
      <c r="H351" s="26"/>
    </row>
    <row r="352" spans="1:8" ht="12.75" customHeight="1">
      <c r="A352" s="23" t="s">
        <v>78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42632</v>
      </c>
      <c r="B353" s="23"/>
      <c r="C353" s="28">
        <f>ROUND(9.9937886,4)</f>
        <v>9.9938</v>
      </c>
      <c r="D353" s="28">
        <f>F353</f>
        <v>10.067</v>
      </c>
      <c r="E353" s="28">
        <f>F353</f>
        <v>10.067</v>
      </c>
      <c r="F353" s="28">
        <f>ROUND(10.067,4)</f>
        <v>10.067</v>
      </c>
      <c r="G353" s="25"/>
      <c r="H353" s="26"/>
    </row>
    <row r="354" spans="1:8" ht="12.75" customHeight="1">
      <c r="A354" s="23">
        <v>42723</v>
      </c>
      <c r="B354" s="23"/>
      <c r="C354" s="28">
        <f>ROUND(9.9937886,4)</f>
        <v>9.9938</v>
      </c>
      <c r="D354" s="28">
        <f>F354</f>
        <v>10.208</v>
      </c>
      <c r="E354" s="28">
        <f>F354</f>
        <v>10.208</v>
      </c>
      <c r="F354" s="28">
        <f>ROUND(10.208,4)</f>
        <v>10.208</v>
      </c>
      <c r="G354" s="25"/>
      <c r="H354" s="26"/>
    </row>
    <row r="355" spans="1:8" ht="12.75" customHeight="1">
      <c r="A355" s="23">
        <v>42807</v>
      </c>
      <c r="B355" s="23"/>
      <c r="C355" s="28">
        <f>ROUND(9.9937886,4)</f>
        <v>9.9938</v>
      </c>
      <c r="D355" s="28">
        <f>F355</f>
        <v>10.3438</v>
      </c>
      <c r="E355" s="28">
        <f>F355</f>
        <v>10.3438</v>
      </c>
      <c r="F355" s="28">
        <f>ROUND(10.3438,4)</f>
        <v>10.3438</v>
      </c>
      <c r="G355" s="25"/>
      <c r="H355" s="26"/>
    </row>
    <row r="356" spans="1:8" ht="12.75" customHeight="1">
      <c r="A356" s="23">
        <v>42905</v>
      </c>
      <c r="B356" s="23"/>
      <c r="C356" s="28">
        <f>ROUND(9.9937886,4)</f>
        <v>9.9938</v>
      </c>
      <c r="D356" s="28">
        <f>F356</f>
        <v>10.505</v>
      </c>
      <c r="E356" s="28">
        <f>F356</f>
        <v>10.505</v>
      </c>
      <c r="F356" s="28">
        <f>ROUND(10.505,4)</f>
        <v>10.505</v>
      </c>
      <c r="G356" s="25"/>
      <c r="H356" s="26"/>
    </row>
    <row r="357" spans="1:8" ht="12.75" customHeight="1">
      <c r="A357" s="23" t="s">
        <v>79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42632</v>
      </c>
      <c r="B358" s="23"/>
      <c r="C358" s="28">
        <f>ROUND(10.3180689997518,4)</f>
        <v>10.3181</v>
      </c>
      <c r="D358" s="28">
        <f>F358</f>
        <v>10.4126</v>
      </c>
      <c r="E358" s="28">
        <f>F358</f>
        <v>10.4126</v>
      </c>
      <c r="F358" s="28">
        <f>ROUND(10.4126,4)</f>
        <v>10.4126</v>
      </c>
      <c r="G358" s="25"/>
      <c r="H358" s="26"/>
    </row>
    <row r="359" spans="1:8" ht="12.75" customHeight="1">
      <c r="A359" s="23">
        <v>42723</v>
      </c>
      <c r="B359" s="23"/>
      <c r="C359" s="28">
        <f>ROUND(10.3180689997518,4)</f>
        <v>10.3181</v>
      </c>
      <c r="D359" s="28">
        <f>F359</f>
        <v>10.5907</v>
      </c>
      <c r="E359" s="28">
        <f>F359</f>
        <v>10.5907</v>
      </c>
      <c r="F359" s="28">
        <f>ROUND(10.5907,4)</f>
        <v>10.5907</v>
      </c>
      <c r="G359" s="25"/>
      <c r="H359" s="26"/>
    </row>
    <row r="360" spans="1:8" ht="12.75" customHeight="1">
      <c r="A360" s="23">
        <v>42807</v>
      </c>
      <c r="B360" s="23"/>
      <c r="C360" s="28">
        <f>ROUND(10.3180689997518,4)</f>
        <v>10.3181</v>
      </c>
      <c r="D360" s="28">
        <f>F360</f>
        <v>10.758</v>
      </c>
      <c r="E360" s="28">
        <f>F360</f>
        <v>10.758</v>
      </c>
      <c r="F360" s="28">
        <f>ROUND(10.758,4)</f>
        <v>10.758</v>
      </c>
      <c r="G360" s="25"/>
      <c r="H360" s="26"/>
    </row>
    <row r="361" spans="1:8" ht="12.75" customHeight="1">
      <c r="A361" s="23">
        <v>42905</v>
      </c>
      <c r="B361" s="23"/>
      <c r="C361" s="28">
        <f>ROUND(10.3180689997518,4)</f>
        <v>10.3181</v>
      </c>
      <c r="D361" s="28">
        <f>F361</f>
        <v>10.9568</v>
      </c>
      <c r="E361" s="28">
        <f>F361</f>
        <v>10.9568</v>
      </c>
      <c r="F361" s="28">
        <f>ROUND(10.9568,4)</f>
        <v>10.9568</v>
      </c>
      <c r="G361" s="25"/>
      <c r="H361" s="26"/>
    </row>
    <row r="362" spans="1:8" ht="12.75" customHeight="1">
      <c r="A362" s="23" t="s">
        <v>80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42632</v>
      </c>
      <c r="B363" s="23"/>
      <c r="C363" s="28">
        <f>ROUND(4.6314059714795,4)</f>
        <v>4.6314</v>
      </c>
      <c r="D363" s="28">
        <f>F363</f>
        <v>4.6235</v>
      </c>
      <c r="E363" s="28">
        <f>F363</f>
        <v>4.6235</v>
      </c>
      <c r="F363" s="28">
        <f>ROUND(4.6235,4)</f>
        <v>4.6235</v>
      </c>
      <c r="G363" s="25"/>
      <c r="H363" s="26"/>
    </row>
    <row r="364" spans="1:8" ht="12.75" customHeight="1">
      <c r="A364" s="23">
        <v>42723</v>
      </c>
      <c r="B364" s="23"/>
      <c r="C364" s="28">
        <f>ROUND(4.6314059714795,4)</f>
        <v>4.6314</v>
      </c>
      <c r="D364" s="28">
        <f>F364</f>
        <v>4.6115</v>
      </c>
      <c r="E364" s="28">
        <f>F364</f>
        <v>4.6115</v>
      </c>
      <c r="F364" s="28">
        <f>ROUND(4.6115,4)</f>
        <v>4.6115</v>
      </c>
      <c r="G364" s="25"/>
      <c r="H364" s="26"/>
    </row>
    <row r="365" spans="1:8" ht="12.75" customHeight="1">
      <c r="A365" s="23">
        <v>42807</v>
      </c>
      <c r="B365" s="23"/>
      <c r="C365" s="28">
        <f>ROUND(4.6314059714795,4)</f>
        <v>4.6314</v>
      </c>
      <c r="D365" s="28">
        <f>F365</f>
        <v>4.6009</v>
      </c>
      <c r="E365" s="28">
        <f>F365</f>
        <v>4.6009</v>
      </c>
      <c r="F365" s="28">
        <f>ROUND(4.6009,4)</f>
        <v>4.6009</v>
      </c>
      <c r="G365" s="25"/>
      <c r="H365" s="26"/>
    </row>
    <row r="366" spans="1:8" ht="12.75" customHeight="1">
      <c r="A366" s="23" t="s">
        <v>81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42632</v>
      </c>
      <c r="B367" s="23"/>
      <c r="C367" s="28">
        <f>ROUND(13.8571666666667,4)</f>
        <v>13.8572</v>
      </c>
      <c r="D367" s="28">
        <f>F367</f>
        <v>13.9891</v>
      </c>
      <c r="E367" s="28">
        <f>F367</f>
        <v>13.9891</v>
      </c>
      <c r="F367" s="28">
        <f>ROUND(13.9891,4)</f>
        <v>13.9891</v>
      </c>
      <c r="G367" s="25"/>
      <c r="H367" s="26"/>
    </row>
    <row r="368" spans="1:8" ht="12.75" customHeight="1">
      <c r="A368" s="23">
        <v>42723</v>
      </c>
      <c r="B368" s="23"/>
      <c r="C368" s="28">
        <f>ROUND(13.8571666666667,4)</f>
        <v>13.8572</v>
      </c>
      <c r="D368" s="28">
        <f>F368</f>
        <v>14.2381</v>
      </c>
      <c r="E368" s="28">
        <f>F368</f>
        <v>14.2381</v>
      </c>
      <c r="F368" s="28">
        <f>ROUND(14.2381,4)</f>
        <v>14.2381</v>
      </c>
      <c r="G368" s="25"/>
      <c r="H368" s="26"/>
    </row>
    <row r="369" spans="1:8" ht="12.75" customHeight="1">
      <c r="A369" s="23">
        <v>42807</v>
      </c>
      <c r="B369" s="23"/>
      <c r="C369" s="28">
        <f>ROUND(13.8571666666667,4)</f>
        <v>13.8572</v>
      </c>
      <c r="D369" s="28">
        <f>F369</f>
        <v>14.4711</v>
      </c>
      <c r="E369" s="28">
        <f>F369</f>
        <v>14.4711</v>
      </c>
      <c r="F369" s="28">
        <f>ROUND(14.4711,4)</f>
        <v>14.4711</v>
      </c>
      <c r="G369" s="25"/>
      <c r="H369" s="26"/>
    </row>
    <row r="370" spans="1:8" ht="12.75" customHeight="1">
      <c r="A370" s="23">
        <v>42905</v>
      </c>
      <c r="B370" s="23"/>
      <c r="C370" s="28">
        <f>ROUND(13.8571666666667,4)</f>
        <v>13.8572</v>
      </c>
      <c r="D370" s="28">
        <f>F370</f>
        <v>14.7477</v>
      </c>
      <c r="E370" s="28">
        <f>F370</f>
        <v>14.7477</v>
      </c>
      <c r="F370" s="28">
        <f>ROUND(14.7477,4)</f>
        <v>14.7477</v>
      </c>
      <c r="G370" s="25"/>
      <c r="H370" s="26"/>
    </row>
    <row r="371" spans="1:8" ht="12.75" customHeight="1">
      <c r="A371" s="23">
        <v>42996</v>
      </c>
      <c r="B371" s="23"/>
      <c r="C371" s="28">
        <f>ROUND(13.8571666666667,4)</f>
        <v>13.8572</v>
      </c>
      <c r="D371" s="28">
        <f>F371</f>
        <v>14.8915</v>
      </c>
      <c r="E371" s="28">
        <f>F371</f>
        <v>14.8915</v>
      </c>
      <c r="F371" s="28">
        <f>ROUND(14.8915,4)</f>
        <v>14.8915</v>
      </c>
      <c r="G371" s="25"/>
      <c r="H371" s="26"/>
    </row>
    <row r="372" spans="1:8" ht="12.75" customHeight="1">
      <c r="A372" s="23" t="s">
        <v>82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42632</v>
      </c>
      <c r="B373" s="23"/>
      <c r="C373" s="28">
        <f>ROUND(13.8571666666667,4)</f>
        <v>13.8572</v>
      </c>
      <c r="D373" s="28">
        <f>F373</f>
        <v>13.9891</v>
      </c>
      <c r="E373" s="28">
        <f>F373</f>
        <v>13.9891</v>
      </c>
      <c r="F373" s="28">
        <f>ROUND(13.9891,4)</f>
        <v>13.9891</v>
      </c>
      <c r="G373" s="25"/>
      <c r="H373" s="26"/>
    </row>
    <row r="374" spans="1:8" ht="12.75" customHeight="1">
      <c r="A374" s="23">
        <v>42723</v>
      </c>
      <c r="B374" s="23"/>
      <c r="C374" s="28">
        <f>ROUND(13.8571666666667,4)</f>
        <v>13.8572</v>
      </c>
      <c r="D374" s="28">
        <f>F374</f>
        <v>14.2381</v>
      </c>
      <c r="E374" s="28">
        <f>F374</f>
        <v>14.2381</v>
      </c>
      <c r="F374" s="28">
        <f>ROUND(14.2381,4)</f>
        <v>14.2381</v>
      </c>
      <c r="G374" s="25"/>
      <c r="H374" s="26"/>
    </row>
    <row r="375" spans="1:8" ht="12.75" customHeight="1">
      <c r="A375" s="23">
        <v>42807</v>
      </c>
      <c r="B375" s="23"/>
      <c r="C375" s="28">
        <f>ROUND(13.8571666666667,4)</f>
        <v>13.8572</v>
      </c>
      <c r="D375" s="28">
        <f>F375</f>
        <v>14.4711</v>
      </c>
      <c r="E375" s="28">
        <f>F375</f>
        <v>14.4711</v>
      </c>
      <c r="F375" s="28">
        <f>ROUND(14.4711,4)</f>
        <v>14.4711</v>
      </c>
      <c r="G375" s="25"/>
      <c r="H375" s="26"/>
    </row>
    <row r="376" spans="1:8" ht="12.75" customHeight="1">
      <c r="A376" s="23">
        <v>42905</v>
      </c>
      <c r="B376" s="23"/>
      <c r="C376" s="28">
        <f>ROUND(13.8571666666667,4)</f>
        <v>13.8572</v>
      </c>
      <c r="D376" s="28">
        <f>F376</f>
        <v>14.7477</v>
      </c>
      <c r="E376" s="28">
        <f>F376</f>
        <v>14.7477</v>
      </c>
      <c r="F376" s="28">
        <f>ROUND(14.7477,4)</f>
        <v>14.7477</v>
      </c>
      <c r="G376" s="25"/>
      <c r="H376" s="26"/>
    </row>
    <row r="377" spans="1:8" ht="12.75" customHeight="1">
      <c r="A377" s="23">
        <v>42996</v>
      </c>
      <c r="B377" s="23"/>
      <c r="C377" s="28">
        <f>ROUND(13.8571666666667,4)</f>
        <v>13.8572</v>
      </c>
      <c r="D377" s="28">
        <f>F377</f>
        <v>14.8915</v>
      </c>
      <c r="E377" s="28">
        <f>F377</f>
        <v>14.8915</v>
      </c>
      <c r="F377" s="28">
        <f>ROUND(14.8915,4)</f>
        <v>14.8915</v>
      </c>
      <c r="G377" s="25"/>
      <c r="H377" s="26"/>
    </row>
    <row r="378" spans="1:8" ht="12.75" customHeight="1">
      <c r="A378" s="23">
        <v>43087</v>
      </c>
      <c r="B378" s="23"/>
      <c r="C378" s="28">
        <f>ROUND(13.8571666666667,4)</f>
        <v>13.8572</v>
      </c>
      <c r="D378" s="28">
        <f>F378</f>
        <v>14.9274</v>
      </c>
      <c r="E378" s="28">
        <f>F378</f>
        <v>14.9274</v>
      </c>
      <c r="F378" s="28">
        <f>ROUND(14.9274,4)</f>
        <v>14.9274</v>
      </c>
      <c r="G378" s="25"/>
      <c r="H378" s="26"/>
    </row>
    <row r="379" spans="1:8" ht="12.75" customHeight="1">
      <c r="A379" s="23">
        <v>43175</v>
      </c>
      <c r="B379" s="23"/>
      <c r="C379" s="28">
        <f>ROUND(13.8571666666667,4)</f>
        <v>13.8572</v>
      </c>
      <c r="D379" s="28">
        <f>F379</f>
        <v>17.5004</v>
      </c>
      <c r="E379" s="28">
        <f>F379</f>
        <v>17.5004</v>
      </c>
      <c r="F379" s="28">
        <f>ROUND(17.5004,4)</f>
        <v>17.5004</v>
      </c>
      <c r="G379" s="25"/>
      <c r="H379" s="26"/>
    </row>
    <row r="380" spans="1:8" ht="12.75" customHeight="1">
      <c r="A380" s="23">
        <v>43178</v>
      </c>
      <c r="B380" s="23"/>
      <c r="C380" s="28">
        <f>ROUND(13.8571666666667,4)</f>
        <v>13.8572</v>
      </c>
      <c r="D380" s="28">
        <f>F380</f>
        <v>14.9633</v>
      </c>
      <c r="E380" s="28">
        <f>F380</f>
        <v>14.9633</v>
      </c>
      <c r="F380" s="28">
        <f>ROUND(14.9633,4)</f>
        <v>14.9633</v>
      </c>
      <c r="G380" s="25"/>
      <c r="H380" s="26"/>
    </row>
    <row r="381" spans="1:8" ht="12.75" customHeight="1">
      <c r="A381" s="23">
        <v>43269</v>
      </c>
      <c r="B381" s="23"/>
      <c r="C381" s="28">
        <f>ROUND(13.8571666666667,4)</f>
        <v>13.8572</v>
      </c>
      <c r="D381" s="28">
        <f>F381</f>
        <v>14.9992</v>
      </c>
      <c r="E381" s="28">
        <f>F381</f>
        <v>14.9992</v>
      </c>
      <c r="F381" s="28">
        <f>ROUND(14.9992,4)</f>
        <v>14.9992</v>
      </c>
      <c r="G381" s="25"/>
      <c r="H381" s="26"/>
    </row>
    <row r="382" spans="1:8" ht="12.75" customHeight="1">
      <c r="A382" s="23">
        <v>43360</v>
      </c>
      <c r="B382" s="23"/>
      <c r="C382" s="28">
        <f>ROUND(13.8571666666667,4)</f>
        <v>13.8572</v>
      </c>
      <c r="D382" s="28">
        <f>F382</f>
        <v>15.289</v>
      </c>
      <c r="E382" s="28">
        <f>F382</f>
        <v>15.289</v>
      </c>
      <c r="F382" s="28">
        <f>ROUND(15.289,4)</f>
        <v>15.289</v>
      </c>
      <c r="G382" s="25"/>
      <c r="H382" s="26"/>
    </row>
    <row r="383" spans="1:8" ht="12.75" customHeight="1">
      <c r="A383" s="23">
        <v>43448</v>
      </c>
      <c r="B383" s="23"/>
      <c r="C383" s="28">
        <f>ROUND(13.8571666666667,4)</f>
        <v>13.8572</v>
      </c>
      <c r="D383" s="28">
        <f>F383</f>
        <v>15.8093</v>
      </c>
      <c r="E383" s="28">
        <f>F383</f>
        <v>15.8093</v>
      </c>
      <c r="F383" s="28">
        <f>ROUND(15.8093,4)</f>
        <v>15.8093</v>
      </c>
      <c r="G383" s="25"/>
      <c r="H383" s="26"/>
    </row>
    <row r="384" spans="1:8" ht="12.75" customHeight="1">
      <c r="A384" s="23">
        <v>43542</v>
      </c>
      <c r="B384" s="23"/>
      <c r="C384" s="28">
        <f>ROUND(13.8571666666667,4)</f>
        <v>13.8572</v>
      </c>
      <c r="D384" s="28">
        <f>F384</f>
        <v>16.3651</v>
      </c>
      <c r="E384" s="28">
        <f>F384</f>
        <v>16.3651</v>
      </c>
      <c r="F384" s="28">
        <f>ROUND(16.3651,4)</f>
        <v>16.3651</v>
      </c>
      <c r="G384" s="25"/>
      <c r="H384" s="26"/>
    </row>
    <row r="385" spans="1:8" ht="12.75" customHeight="1">
      <c r="A385" s="23">
        <v>43630</v>
      </c>
      <c r="B385" s="23"/>
      <c r="C385" s="28">
        <f>ROUND(13.8571666666667,4)</f>
        <v>13.8572</v>
      </c>
      <c r="D385" s="28">
        <f>F385</f>
        <v>16.8854</v>
      </c>
      <c r="E385" s="28">
        <f>F385</f>
        <v>16.8854</v>
      </c>
      <c r="F385" s="28">
        <f>ROUND(16.8854,4)</f>
        <v>16.8854</v>
      </c>
      <c r="G385" s="25"/>
      <c r="H385" s="26"/>
    </row>
    <row r="386" spans="1:8" ht="12.75" customHeight="1">
      <c r="A386" s="23">
        <v>43724</v>
      </c>
      <c r="B386" s="23"/>
      <c r="C386" s="28">
        <f>ROUND(13.8571666666667,4)</f>
        <v>13.8572</v>
      </c>
      <c r="D386" s="28">
        <f>F386</f>
        <v>17.4412</v>
      </c>
      <c r="E386" s="28">
        <f>F386</f>
        <v>17.4412</v>
      </c>
      <c r="F386" s="28">
        <f>ROUND(17.4412,4)</f>
        <v>17.4412</v>
      </c>
      <c r="G386" s="25"/>
      <c r="H386" s="26"/>
    </row>
    <row r="387" spans="1:8" ht="12.75" customHeight="1">
      <c r="A387" s="23" t="s">
        <v>83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42632</v>
      </c>
      <c r="B388" s="23"/>
      <c r="C388" s="28">
        <f>ROUND(1.35390001628399,4)</f>
        <v>1.3539</v>
      </c>
      <c r="D388" s="28">
        <f>F388</f>
        <v>1.3259</v>
      </c>
      <c r="E388" s="28">
        <f>F388</f>
        <v>1.3259</v>
      </c>
      <c r="F388" s="28">
        <f>ROUND(1.3259,4)</f>
        <v>1.3259</v>
      </c>
      <c r="G388" s="25"/>
      <c r="H388" s="26"/>
    </row>
    <row r="389" spans="1:8" ht="12.75" customHeight="1">
      <c r="A389" s="23">
        <v>42723</v>
      </c>
      <c r="B389" s="23"/>
      <c r="C389" s="28">
        <f>ROUND(1.35390001628399,4)</f>
        <v>1.3539</v>
      </c>
      <c r="D389" s="28">
        <f>F389</f>
        <v>1.2631</v>
      </c>
      <c r="E389" s="28">
        <f>F389</f>
        <v>1.2631</v>
      </c>
      <c r="F389" s="28">
        <f>ROUND(1.2631,4)</f>
        <v>1.2631</v>
      </c>
      <c r="G389" s="25"/>
      <c r="H389" s="26"/>
    </row>
    <row r="390" spans="1:8" ht="12.75" customHeight="1">
      <c r="A390" s="23">
        <v>42807</v>
      </c>
      <c r="B390" s="23"/>
      <c r="C390" s="28">
        <f>ROUND(1.35390001628399,4)</f>
        <v>1.3539</v>
      </c>
      <c r="D390" s="28">
        <f>F390</f>
        <v>1.2146</v>
      </c>
      <c r="E390" s="28">
        <f>F390</f>
        <v>1.2146</v>
      </c>
      <c r="F390" s="28">
        <f>ROUND(1.2146,4)</f>
        <v>1.2146</v>
      </c>
      <c r="G390" s="25"/>
      <c r="H390" s="26"/>
    </row>
    <row r="391" spans="1:8" ht="12.75" customHeight="1">
      <c r="A391" s="23">
        <v>42905</v>
      </c>
      <c r="B391" s="23"/>
      <c r="C391" s="28">
        <f>ROUND(1.35390001628399,4)</f>
        <v>1.3539</v>
      </c>
      <c r="D391" s="28">
        <f>F391</f>
        <v>1.171</v>
      </c>
      <c r="E391" s="28">
        <f>F391</f>
        <v>1.171</v>
      </c>
      <c r="F391" s="28">
        <f>ROUND(1.171,4)</f>
        <v>1.171</v>
      </c>
      <c r="G391" s="25"/>
      <c r="H391" s="26"/>
    </row>
    <row r="392" spans="1:8" ht="12.75" customHeight="1">
      <c r="A392" s="23" t="s">
        <v>84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42586</v>
      </c>
      <c r="B393" s="23"/>
      <c r="C393" s="29">
        <f>ROUND(576.296,3)</f>
        <v>576.296</v>
      </c>
      <c r="D393" s="29">
        <f>F393</f>
        <v>576.99</v>
      </c>
      <c r="E393" s="29">
        <f>F393</f>
        <v>576.99</v>
      </c>
      <c r="F393" s="29">
        <f>ROUND(576.99,3)</f>
        <v>576.99</v>
      </c>
      <c r="G393" s="25"/>
      <c r="H393" s="26"/>
    </row>
    <row r="394" spans="1:8" ht="12.75" customHeight="1">
      <c r="A394" s="23">
        <v>42677</v>
      </c>
      <c r="B394" s="23"/>
      <c r="C394" s="29">
        <f>ROUND(576.296,3)</f>
        <v>576.296</v>
      </c>
      <c r="D394" s="29">
        <f>F394</f>
        <v>587.966</v>
      </c>
      <c r="E394" s="29">
        <f>F394</f>
        <v>587.966</v>
      </c>
      <c r="F394" s="29">
        <f>ROUND(587.966,3)</f>
        <v>587.966</v>
      </c>
      <c r="G394" s="25"/>
      <c r="H394" s="26"/>
    </row>
    <row r="395" spans="1:8" ht="12.75" customHeight="1">
      <c r="A395" s="23">
        <v>42768</v>
      </c>
      <c r="B395" s="23"/>
      <c r="C395" s="29">
        <f>ROUND(576.296,3)</f>
        <v>576.296</v>
      </c>
      <c r="D395" s="29">
        <f>F395</f>
        <v>599.528</v>
      </c>
      <c r="E395" s="29">
        <f>F395</f>
        <v>599.528</v>
      </c>
      <c r="F395" s="29">
        <f>ROUND(599.528,3)</f>
        <v>599.528</v>
      </c>
      <c r="G395" s="25"/>
      <c r="H395" s="26"/>
    </row>
    <row r="396" spans="1:8" ht="12.75" customHeight="1">
      <c r="A396" s="23">
        <v>42859</v>
      </c>
      <c r="B396" s="23"/>
      <c r="C396" s="29">
        <f>ROUND(576.296,3)</f>
        <v>576.296</v>
      </c>
      <c r="D396" s="29">
        <f>F396</f>
        <v>611.896</v>
      </c>
      <c r="E396" s="29">
        <f>F396</f>
        <v>611.896</v>
      </c>
      <c r="F396" s="29">
        <f>ROUND(611.896,3)</f>
        <v>611.896</v>
      </c>
      <c r="G396" s="25"/>
      <c r="H396" s="26"/>
    </row>
    <row r="397" spans="1:8" ht="12.75" customHeight="1">
      <c r="A397" s="23" t="s">
        <v>85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42586</v>
      </c>
      <c r="B398" s="23"/>
      <c r="C398" s="29">
        <f>ROUND(495.902,3)</f>
        <v>495.902</v>
      </c>
      <c r="D398" s="29">
        <f>F398</f>
        <v>496.499</v>
      </c>
      <c r="E398" s="29">
        <f>F398</f>
        <v>496.499</v>
      </c>
      <c r="F398" s="29">
        <f>ROUND(496.499,3)</f>
        <v>496.499</v>
      </c>
      <c r="G398" s="25"/>
      <c r="H398" s="26"/>
    </row>
    <row r="399" spans="1:8" ht="12.75" customHeight="1">
      <c r="A399" s="23">
        <v>42677</v>
      </c>
      <c r="B399" s="23"/>
      <c r="C399" s="29">
        <f>ROUND(495.902,3)</f>
        <v>495.902</v>
      </c>
      <c r="D399" s="29">
        <f>F399</f>
        <v>505.944</v>
      </c>
      <c r="E399" s="29">
        <f>F399</f>
        <v>505.944</v>
      </c>
      <c r="F399" s="29">
        <f>ROUND(505.944,3)</f>
        <v>505.944</v>
      </c>
      <c r="G399" s="25"/>
      <c r="H399" s="26"/>
    </row>
    <row r="400" spans="1:8" ht="12.75" customHeight="1">
      <c r="A400" s="23">
        <v>42768</v>
      </c>
      <c r="B400" s="23"/>
      <c r="C400" s="29">
        <f>ROUND(495.902,3)</f>
        <v>495.902</v>
      </c>
      <c r="D400" s="29">
        <f>F400</f>
        <v>515.893</v>
      </c>
      <c r="E400" s="29">
        <f>F400</f>
        <v>515.893</v>
      </c>
      <c r="F400" s="29">
        <f>ROUND(515.893,3)</f>
        <v>515.893</v>
      </c>
      <c r="G400" s="25"/>
      <c r="H400" s="26"/>
    </row>
    <row r="401" spans="1:8" ht="12.75" customHeight="1">
      <c r="A401" s="23">
        <v>42859</v>
      </c>
      <c r="B401" s="23"/>
      <c r="C401" s="29">
        <f>ROUND(495.902,3)</f>
        <v>495.902</v>
      </c>
      <c r="D401" s="29">
        <f>F401</f>
        <v>526.536</v>
      </c>
      <c r="E401" s="29">
        <f>F401</f>
        <v>526.536</v>
      </c>
      <c r="F401" s="29">
        <f>ROUND(526.536,3)</f>
        <v>526.536</v>
      </c>
      <c r="G401" s="25"/>
      <c r="H401" s="26"/>
    </row>
    <row r="402" spans="1:8" ht="12.75" customHeight="1">
      <c r="A402" s="23" t="s">
        <v>86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42586</v>
      </c>
      <c r="B403" s="23"/>
      <c r="C403" s="29">
        <f>ROUND(576.19,3)</f>
        <v>576.19</v>
      </c>
      <c r="D403" s="29">
        <f>F403</f>
        <v>576.884</v>
      </c>
      <c r="E403" s="29">
        <f>F403</f>
        <v>576.884</v>
      </c>
      <c r="F403" s="29">
        <f>ROUND(576.884,3)</f>
        <v>576.884</v>
      </c>
      <c r="G403" s="25"/>
      <c r="H403" s="26"/>
    </row>
    <row r="404" spans="1:8" ht="12.75" customHeight="1">
      <c r="A404" s="23">
        <v>42677</v>
      </c>
      <c r="B404" s="23"/>
      <c r="C404" s="29">
        <f>ROUND(576.19,3)</f>
        <v>576.19</v>
      </c>
      <c r="D404" s="29">
        <f>F404</f>
        <v>587.858</v>
      </c>
      <c r="E404" s="29">
        <f>F404</f>
        <v>587.858</v>
      </c>
      <c r="F404" s="29">
        <f>ROUND(587.858,3)</f>
        <v>587.858</v>
      </c>
      <c r="G404" s="25"/>
      <c r="H404" s="26"/>
    </row>
    <row r="405" spans="1:8" ht="12.75" customHeight="1">
      <c r="A405" s="23">
        <v>42768</v>
      </c>
      <c r="B405" s="23"/>
      <c r="C405" s="29">
        <f>ROUND(576.19,3)</f>
        <v>576.19</v>
      </c>
      <c r="D405" s="29">
        <f>F405</f>
        <v>599.417</v>
      </c>
      <c r="E405" s="29">
        <f>F405</f>
        <v>599.417</v>
      </c>
      <c r="F405" s="29">
        <f>ROUND(599.417,3)</f>
        <v>599.417</v>
      </c>
      <c r="G405" s="25"/>
      <c r="H405" s="26"/>
    </row>
    <row r="406" spans="1:8" ht="12.75" customHeight="1">
      <c r="A406" s="23">
        <v>42859</v>
      </c>
      <c r="B406" s="23"/>
      <c r="C406" s="29">
        <f>ROUND(576.19,3)</f>
        <v>576.19</v>
      </c>
      <c r="D406" s="29">
        <f>F406</f>
        <v>611.783</v>
      </c>
      <c r="E406" s="29">
        <f>F406</f>
        <v>611.783</v>
      </c>
      <c r="F406" s="29">
        <f>ROUND(611.783,3)</f>
        <v>611.783</v>
      </c>
      <c r="G406" s="25"/>
      <c r="H406" s="26"/>
    </row>
    <row r="407" spans="1:8" ht="12.75" customHeight="1">
      <c r="A407" s="23" t="s">
        <v>87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42586</v>
      </c>
      <c r="B408" s="23"/>
      <c r="C408" s="29">
        <f>ROUND(525.259,3)</f>
        <v>525.259</v>
      </c>
      <c r="D408" s="29">
        <f>F408</f>
        <v>525.892</v>
      </c>
      <c r="E408" s="29">
        <f>F408</f>
        <v>525.892</v>
      </c>
      <c r="F408" s="29">
        <f>ROUND(525.892,3)</f>
        <v>525.892</v>
      </c>
      <c r="G408" s="25"/>
      <c r="H408" s="26"/>
    </row>
    <row r="409" spans="1:8" ht="12.75" customHeight="1">
      <c r="A409" s="23">
        <v>42677</v>
      </c>
      <c r="B409" s="23"/>
      <c r="C409" s="29">
        <f>ROUND(525.259,3)</f>
        <v>525.259</v>
      </c>
      <c r="D409" s="29">
        <f>F409</f>
        <v>535.896</v>
      </c>
      <c r="E409" s="29">
        <f>F409</f>
        <v>535.896</v>
      </c>
      <c r="F409" s="29">
        <f>ROUND(535.896,3)</f>
        <v>535.896</v>
      </c>
      <c r="G409" s="25"/>
      <c r="H409" s="26"/>
    </row>
    <row r="410" spans="1:8" ht="12.75" customHeight="1">
      <c r="A410" s="23">
        <v>42768</v>
      </c>
      <c r="B410" s="23"/>
      <c r="C410" s="29">
        <f>ROUND(525.259,3)</f>
        <v>525.259</v>
      </c>
      <c r="D410" s="29">
        <f>F410</f>
        <v>546.433</v>
      </c>
      <c r="E410" s="29">
        <f>F410</f>
        <v>546.433</v>
      </c>
      <c r="F410" s="29">
        <f>ROUND(546.433,3)</f>
        <v>546.433</v>
      </c>
      <c r="G410" s="25"/>
      <c r="H410" s="26"/>
    </row>
    <row r="411" spans="1:8" ht="12.75" customHeight="1">
      <c r="A411" s="23">
        <v>42859</v>
      </c>
      <c r="B411" s="23"/>
      <c r="C411" s="29">
        <f>ROUND(525.259,3)</f>
        <v>525.259</v>
      </c>
      <c r="D411" s="29">
        <f>F411</f>
        <v>557.706</v>
      </c>
      <c r="E411" s="29">
        <f>F411</f>
        <v>557.706</v>
      </c>
      <c r="F411" s="29">
        <f>ROUND(557.706,3)</f>
        <v>557.706</v>
      </c>
      <c r="G411" s="25"/>
      <c r="H411" s="26"/>
    </row>
    <row r="412" spans="1:8" ht="12.75" customHeight="1">
      <c r="A412" s="23" t="s">
        <v>88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42586</v>
      </c>
      <c r="B413" s="23"/>
      <c r="C413" s="29">
        <f>ROUND(246.890471462604,3)</f>
        <v>246.89</v>
      </c>
      <c r="D413" s="29">
        <f>F413</f>
        <v>247.189</v>
      </c>
      <c r="E413" s="29">
        <f>F413</f>
        <v>247.189</v>
      </c>
      <c r="F413" s="29">
        <f>ROUND(247.189,3)</f>
        <v>247.189</v>
      </c>
      <c r="G413" s="25"/>
      <c r="H413" s="26"/>
    </row>
    <row r="414" spans="1:8" ht="12.75" customHeight="1">
      <c r="A414" s="23">
        <v>42677</v>
      </c>
      <c r="B414" s="23"/>
      <c r="C414" s="29">
        <f>ROUND(246.890471462604,3)</f>
        <v>246.89</v>
      </c>
      <c r="D414" s="29">
        <f>F414</f>
        <v>251.907</v>
      </c>
      <c r="E414" s="29">
        <f>F414</f>
        <v>251.907</v>
      </c>
      <c r="F414" s="29">
        <f>ROUND(251.907,3)</f>
        <v>251.907</v>
      </c>
      <c r="G414" s="25"/>
      <c r="H414" s="26"/>
    </row>
    <row r="415" spans="1:8" ht="12.75" customHeight="1">
      <c r="A415" s="23">
        <v>42768</v>
      </c>
      <c r="B415" s="23"/>
      <c r="C415" s="29">
        <f>ROUND(246.890471462604,3)</f>
        <v>246.89</v>
      </c>
      <c r="D415" s="29">
        <f>F415</f>
        <v>256.875</v>
      </c>
      <c r="E415" s="29">
        <f>F415</f>
        <v>256.875</v>
      </c>
      <c r="F415" s="29">
        <f>ROUND(256.875,3)</f>
        <v>256.875</v>
      </c>
      <c r="G415" s="25"/>
      <c r="H415" s="26"/>
    </row>
    <row r="416" spans="1:8" ht="12.75" customHeight="1">
      <c r="A416" s="23">
        <v>42859</v>
      </c>
      <c r="B416" s="23"/>
      <c r="C416" s="29">
        <f>ROUND(246.890471462604,3)</f>
        <v>246.89</v>
      </c>
      <c r="D416" s="29">
        <f>F416</f>
        <v>262.189</v>
      </c>
      <c r="E416" s="29">
        <f>F416</f>
        <v>262.189</v>
      </c>
      <c r="F416" s="29">
        <f>ROUND(262.189,3)</f>
        <v>262.189</v>
      </c>
      <c r="G416" s="25"/>
      <c r="H416" s="26"/>
    </row>
    <row r="417" spans="1:8" ht="12.75" customHeight="1">
      <c r="A417" s="23" t="s">
        <v>89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42586</v>
      </c>
      <c r="B418" s="23"/>
      <c r="C418" s="29">
        <f>ROUND(669.012335775305,3)</f>
        <v>669.012</v>
      </c>
      <c r="D418" s="29">
        <f>F418</f>
        <v>669.837</v>
      </c>
      <c r="E418" s="29">
        <f>F418</f>
        <v>669.837</v>
      </c>
      <c r="F418" s="29">
        <f>ROUND(669.837,3)</f>
        <v>669.837</v>
      </c>
      <c r="G418" s="25"/>
      <c r="H418" s="26"/>
    </row>
    <row r="419" spans="1:8" ht="12.75" customHeight="1">
      <c r="A419" s="23">
        <v>42677</v>
      </c>
      <c r="B419" s="23"/>
      <c r="C419" s="29">
        <f>ROUND(669.012335775305,3)</f>
        <v>669.012</v>
      </c>
      <c r="D419" s="29">
        <f>F419</f>
        <v>682.614</v>
      </c>
      <c r="E419" s="29">
        <f>F419</f>
        <v>682.614</v>
      </c>
      <c r="F419" s="29">
        <f>ROUND(682.614,3)</f>
        <v>682.614</v>
      </c>
      <c r="G419" s="25"/>
      <c r="H419" s="26"/>
    </row>
    <row r="420" spans="1:8" ht="12.75" customHeight="1">
      <c r="A420" s="23">
        <v>42768</v>
      </c>
      <c r="B420" s="23"/>
      <c r="C420" s="29">
        <f>ROUND(669.012335775305,3)</f>
        <v>669.012</v>
      </c>
      <c r="D420" s="29">
        <f>F420</f>
        <v>696.068</v>
      </c>
      <c r="E420" s="29">
        <f>F420</f>
        <v>696.068</v>
      </c>
      <c r="F420" s="29">
        <f>ROUND(696.068,3)</f>
        <v>696.068</v>
      </c>
      <c r="G420" s="25"/>
      <c r="H420" s="26"/>
    </row>
    <row r="421" spans="1:8" ht="12.75" customHeight="1">
      <c r="A421" s="23">
        <v>42859</v>
      </c>
      <c r="B421" s="23"/>
      <c r="C421" s="29">
        <f>ROUND(669.012335775305,3)</f>
        <v>669.012</v>
      </c>
      <c r="D421" s="29">
        <f>F421</f>
        <v>709.928</v>
      </c>
      <c r="E421" s="29">
        <f>F421</f>
        <v>709.928</v>
      </c>
      <c r="F421" s="29">
        <f>ROUND(709.928,3)</f>
        <v>709.928</v>
      </c>
      <c r="G421" s="25"/>
      <c r="H421" s="26"/>
    </row>
    <row r="422" spans="1:8" ht="12.75" customHeight="1">
      <c r="A422" s="23" t="s">
        <v>90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42632</v>
      </c>
      <c r="B423" s="23"/>
      <c r="C423" s="25">
        <f>ROUND(24284.29,2)</f>
        <v>24284.29</v>
      </c>
      <c r="D423" s="25">
        <f>F423</f>
        <v>24492.73</v>
      </c>
      <c r="E423" s="25">
        <f>F423</f>
        <v>24492.73</v>
      </c>
      <c r="F423" s="25">
        <f>ROUND(24492.73,2)</f>
        <v>24492.73</v>
      </c>
      <c r="G423" s="25"/>
      <c r="H423" s="26"/>
    </row>
    <row r="424" spans="1:8" ht="12.75" customHeight="1">
      <c r="A424" s="23">
        <v>42723</v>
      </c>
      <c r="B424" s="23"/>
      <c r="C424" s="25">
        <f>ROUND(24284.29,2)</f>
        <v>24284.29</v>
      </c>
      <c r="D424" s="25">
        <f>F424</f>
        <v>24952.87</v>
      </c>
      <c r="E424" s="25">
        <f>F424</f>
        <v>24952.87</v>
      </c>
      <c r="F424" s="25">
        <f>ROUND(24952.87,2)</f>
        <v>24952.87</v>
      </c>
      <c r="G424" s="25"/>
      <c r="H424" s="26"/>
    </row>
    <row r="425" spans="1:8" ht="12.75" customHeight="1">
      <c r="A425" s="23">
        <v>42807</v>
      </c>
      <c r="B425" s="23"/>
      <c r="C425" s="25">
        <f>ROUND(24284.29,2)</f>
        <v>24284.29</v>
      </c>
      <c r="D425" s="25">
        <f>F425</f>
        <v>25381.9</v>
      </c>
      <c r="E425" s="25">
        <f>F425</f>
        <v>25381.9</v>
      </c>
      <c r="F425" s="25">
        <f>ROUND(25381.9,2)</f>
        <v>25381.9</v>
      </c>
      <c r="G425" s="25"/>
      <c r="H425" s="26"/>
    </row>
    <row r="426" spans="1:8" ht="12.75" customHeight="1">
      <c r="A426" s="23" t="s">
        <v>91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42599</v>
      </c>
      <c r="B427" s="23"/>
      <c r="C427" s="29">
        <f>ROUND(7.19,3)</f>
        <v>7.19</v>
      </c>
      <c r="D427" s="29">
        <f>ROUND(7.4,3)</f>
        <v>7.4</v>
      </c>
      <c r="E427" s="29">
        <f>ROUND(7.3,3)</f>
        <v>7.3</v>
      </c>
      <c r="F427" s="29">
        <f>ROUND(7.35,3)</f>
        <v>7.35</v>
      </c>
      <c r="G427" s="25"/>
      <c r="H427" s="26"/>
    </row>
    <row r="428" spans="1:8" ht="12.75" customHeight="1">
      <c r="A428" s="23">
        <v>42634</v>
      </c>
      <c r="B428" s="23"/>
      <c r="C428" s="29">
        <f>ROUND(7.19,3)</f>
        <v>7.19</v>
      </c>
      <c r="D428" s="29">
        <f>ROUND(7.43,3)</f>
        <v>7.43</v>
      </c>
      <c r="E428" s="29">
        <f>ROUND(7.33,3)</f>
        <v>7.33</v>
      </c>
      <c r="F428" s="29">
        <f>ROUND(7.38,3)</f>
        <v>7.38</v>
      </c>
      <c r="G428" s="25"/>
      <c r="H428" s="26"/>
    </row>
    <row r="429" spans="1:8" ht="12.75" customHeight="1">
      <c r="A429" s="23">
        <v>42662</v>
      </c>
      <c r="B429" s="23"/>
      <c r="C429" s="29">
        <f>ROUND(7.19,3)</f>
        <v>7.19</v>
      </c>
      <c r="D429" s="29">
        <f>ROUND(7.45,3)</f>
        <v>7.45</v>
      </c>
      <c r="E429" s="29">
        <f>ROUND(7.35,3)</f>
        <v>7.35</v>
      </c>
      <c r="F429" s="29">
        <f>ROUND(7.4,3)</f>
        <v>7.4</v>
      </c>
      <c r="G429" s="25"/>
      <c r="H429" s="26"/>
    </row>
    <row r="430" spans="1:8" ht="12.75" customHeight="1">
      <c r="A430" s="23">
        <v>42690</v>
      </c>
      <c r="B430" s="23"/>
      <c r="C430" s="29">
        <f>ROUND(7.19,3)</f>
        <v>7.19</v>
      </c>
      <c r="D430" s="29">
        <f>ROUND(7.48,3)</f>
        <v>7.48</v>
      </c>
      <c r="E430" s="29">
        <f>ROUND(7.38,3)</f>
        <v>7.38</v>
      </c>
      <c r="F430" s="29">
        <f>ROUND(7.43,3)</f>
        <v>7.43</v>
      </c>
      <c r="G430" s="25"/>
      <c r="H430" s="26"/>
    </row>
    <row r="431" spans="1:8" ht="12.75" customHeight="1">
      <c r="A431" s="23">
        <v>42725</v>
      </c>
      <c r="B431" s="23"/>
      <c r="C431" s="29">
        <f>ROUND(7.19,3)</f>
        <v>7.19</v>
      </c>
      <c r="D431" s="29">
        <f>ROUND(7.51,3)</f>
        <v>7.51</v>
      </c>
      <c r="E431" s="29">
        <f>ROUND(7.41,3)</f>
        <v>7.41</v>
      </c>
      <c r="F431" s="29">
        <f>ROUND(7.46,3)</f>
        <v>7.46</v>
      </c>
      <c r="G431" s="25"/>
      <c r="H431" s="26"/>
    </row>
    <row r="432" spans="1:8" ht="12.75" customHeight="1">
      <c r="A432" s="23">
        <v>42781</v>
      </c>
      <c r="B432" s="23"/>
      <c r="C432" s="29">
        <f>ROUND(7.19,3)</f>
        <v>7.19</v>
      </c>
      <c r="D432" s="29">
        <f>ROUND(7.56,3)</f>
        <v>7.56</v>
      </c>
      <c r="E432" s="29">
        <f>ROUND(7.46,3)</f>
        <v>7.46</v>
      </c>
      <c r="F432" s="29">
        <f>ROUND(7.51,3)</f>
        <v>7.51</v>
      </c>
      <c r="G432" s="25"/>
      <c r="H432" s="26"/>
    </row>
    <row r="433" spans="1:8" ht="12.75" customHeight="1">
      <c r="A433" s="23">
        <v>42809</v>
      </c>
      <c r="B433" s="23"/>
      <c r="C433" s="29">
        <f>ROUND(7.19,3)</f>
        <v>7.19</v>
      </c>
      <c r="D433" s="29">
        <f>ROUND(7.6,3)</f>
        <v>7.6</v>
      </c>
      <c r="E433" s="29">
        <f>ROUND(7.5,3)</f>
        <v>7.5</v>
      </c>
      <c r="F433" s="29">
        <f>ROUND(7.55,3)</f>
        <v>7.55</v>
      </c>
      <c r="G433" s="25"/>
      <c r="H433" s="26"/>
    </row>
    <row r="434" spans="1:8" ht="12.75" customHeight="1">
      <c r="A434" s="23">
        <v>42907</v>
      </c>
      <c r="B434" s="23"/>
      <c r="C434" s="29">
        <f>ROUND(7.19,3)</f>
        <v>7.19</v>
      </c>
      <c r="D434" s="29">
        <f>ROUND(7.68,3)</f>
        <v>7.68</v>
      </c>
      <c r="E434" s="29">
        <f>ROUND(7.58,3)</f>
        <v>7.58</v>
      </c>
      <c r="F434" s="29">
        <f>ROUND(7.63,3)</f>
        <v>7.63</v>
      </c>
      <c r="G434" s="25"/>
      <c r="H434" s="26"/>
    </row>
    <row r="435" spans="1:8" ht="12.75" customHeight="1">
      <c r="A435" s="23">
        <v>42998</v>
      </c>
      <c r="B435" s="23"/>
      <c r="C435" s="29">
        <f>ROUND(7.19,3)</f>
        <v>7.19</v>
      </c>
      <c r="D435" s="29">
        <f>ROUND(7.71,3)</f>
        <v>7.71</v>
      </c>
      <c r="E435" s="29">
        <f>ROUND(7.61,3)</f>
        <v>7.61</v>
      </c>
      <c r="F435" s="29">
        <f>ROUND(7.66,3)</f>
        <v>7.66</v>
      </c>
      <c r="G435" s="25"/>
      <c r="H435" s="26"/>
    </row>
    <row r="436" spans="1:8" ht="12.75" customHeight="1">
      <c r="A436" s="23">
        <v>43089</v>
      </c>
      <c r="B436" s="23"/>
      <c r="C436" s="29">
        <f>ROUND(7.19,3)</f>
        <v>7.19</v>
      </c>
      <c r="D436" s="29">
        <f>ROUND(7.74,3)</f>
        <v>7.74</v>
      </c>
      <c r="E436" s="29">
        <f>ROUND(7.64,3)</f>
        <v>7.64</v>
      </c>
      <c r="F436" s="29">
        <f>ROUND(7.69,3)</f>
        <v>7.69</v>
      </c>
      <c r="G436" s="25"/>
      <c r="H436" s="26"/>
    </row>
    <row r="437" spans="1:8" ht="12.75" customHeight="1">
      <c r="A437" s="23">
        <v>43179</v>
      </c>
      <c r="B437" s="23"/>
      <c r="C437" s="29">
        <f>ROUND(7.19,3)</f>
        <v>7.19</v>
      </c>
      <c r="D437" s="29">
        <f>ROUND(7.77,3)</f>
        <v>7.77</v>
      </c>
      <c r="E437" s="29">
        <f>ROUND(7.67,3)</f>
        <v>7.67</v>
      </c>
      <c r="F437" s="29">
        <f>ROUND(7.72,3)</f>
        <v>7.72</v>
      </c>
      <c r="G437" s="25"/>
      <c r="H437" s="26"/>
    </row>
    <row r="438" spans="1:8" ht="12.75" customHeight="1">
      <c r="A438" s="23">
        <v>43269</v>
      </c>
      <c r="B438" s="23"/>
      <c r="C438" s="29">
        <f>ROUND(7.19,3)</f>
        <v>7.19</v>
      </c>
      <c r="D438" s="29">
        <f>ROUND(7.8,3)</f>
        <v>7.8</v>
      </c>
      <c r="E438" s="29">
        <f>ROUND(7.7,3)</f>
        <v>7.7</v>
      </c>
      <c r="F438" s="29">
        <f>ROUND(7.75,3)</f>
        <v>7.75</v>
      </c>
      <c r="G438" s="25"/>
      <c r="H438" s="26"/>
    </row>
    <row r="439" spans="1:8" ht="12.75" customHeight="1">
      <c r="A439" s="23" t="s">
        <v>92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42586</v>
      </c>
      <c r="B440" s="23"/>
      <c r="C440" s="29">
        <f>ROUND(522.799,3)</f>
        <v>522.799</v>
      </c>
      <c r="D440" s="29">
        <f>F440</f>
        <v>523.429</v>
      </c>
      <c r="E440" s="29">
        <f>F440</f>
        <v>523.429</v>
      </c>
      <c r="F440" s="29">
        <f>ROUND(523.429,3)</f>
        <v>523.429</v>
      </c>
      <c r="G440" s="25"/>
      <c r="H440" s="26"/>
    </row>
    <row r="441" spans="1:8" ht="12.75" customHeight="1">
      <c r="A441" s="23">
        <v>42677</v>
      </c>
      <c r="B441" s="23"/>
      <c r="C441" s="29">
        <f>ROUND(522.799,3)</f>
        <v>522.799</v>
      </c>
      <c r="D441" s="29">
        <f>F441</f>
        <v>533.386</v>
      </c>
      <c r="E441" s="29">
        <f>F441</f>
        <v>533.386</v>
      </c>
      <c r="F441" s="29">
        <f>ROUND(533.386,3)</f>
        <v>533.386</v>
      </c>
      <c r="G441" s="25"/>
      <c r="H441" s="26"/>
    </row>
    <row r="442" spans="1:8" ht="12.75" customHeight="1">
      <c r="A442" s="23">
        <v>42768</v>
      </c>
      <c r="B442" s="23"/>
      <c r="C442" s="29">
        <f>ROUND(522.799,3)</f>
        <v>522.799</v>
      </c>
      <c r="D442" s="29">
        <f>F442</f>
        <v>543.874</v>
      </c>
      <c r="E442" s="29">
        <f>F442</f>
        <v>543.874</v>
      </c>
      <c r="F442" s="29">
        <f>ROUND(543.874,3)</f>
        <v>543.874</v>
      </c>
      <c r="G442" s="25"/>
      <c r="H442" s="26"/>
    </row>
    <row r="443" spans="1:8" ht="12.75" customHeight="1">
      <c r="A443" s="23">
        <v>42859</v>
      </c>
      <c r="B443" s="23"/>
      <c r="C443" s="29">
        <f>ROUND(522.799,3)</f>
        <v>522.799</v>
      </c>
      <c r="D443" s="29">
        <f>F443</f>
        <v>555.094</v>
      </c>
      <c r="E443" s="29">
        <f>F443</f>
        <v>555.094</v>
      </c>
      <c r="F443" s="29">
        <f>ROUND(555.094,3)</f>
        <v>555.094</v>
      </c>
      <c r="G443" s="25"/>
      <c r="H443" s="26"/>
    </row>
    <row r="444" spans="1:8" ht="12.75" customHeight="1">
      <c r="A444" s="23" t="s">
        <v>93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42723</v>
      </c>
      <c r="B445" s="23"/>
      <c r="C445" s="24">
        <f>ROUND(99.7788482006356,5)</f>
        <v>99.77885</v>
      </c>
      <c r="D445" s="24">
        <f>F445</f>
        <v>100.07456</v>
      </c>
      <c r="E445" s="24">
        <f>F445</f>
        <v>100.07456</v>
      </c>
      <c r="F445" s="24">
        <f>ROUND(100.074556803917,5)</f>
        <v>100.07456</v>
      </c>
      <c r="G445" s="25"/>
      <c r="H445" s="26"/>
    </row>
    <row r="446" spans="1:8" ht="12.75" customHeight="1">
      <c r="A446" s="23" t="s">
        <v>94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42810</v>
      </c>
      <c r="B447" s="23"/>
      <c r="C447" s="24">
        <f>ROUND(99.7788482006356,5)</f>
        <v>99.77885</v>
      </c>
      <c r="D447" s="24">
        <f>F447</f>
        <v>100.03117</v>
      </c>
      <c r="E447" s="24">
        <f>F447</f>
        <v>100.03117</v>
      </c>
      <c r="F447" s="24">
        <f>ROUND(100.031173937095,5)</f>
        <v>100.03117</v>
      </c>
      <c r="G447" s="25"/>
      <c r="H447" s="26"/>
    </row>
    <row r="448" spans="1:8" ht="12.75" customHeight="1">
      <c r="A448" s="23" t="s">
        <v>95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42901</v>
      </c>
      <c r="B449" s="23"/>
      <c r="C449" s="24">
        <f>ROUND(99.7788482006356,5)</f>
        <v>99.77885</v>
      </c>
      <c r="D449" s="24">
        <f>F449</f>
        <v>99.68386</v>
      </c>
      <c r="E449" s="24">
        <f>F449</f>
        <v>99.68386</v>
      </c>
      <c r="F449" s="24">
        <f>ROUND(99.6838557924282,5)</f>
        <v>99.68386</v>
      </c>
      <c r="G449" s="25"/>
      <c r="H449" s="26"/>
    </row>
    <row r="450" spans="1:8" ht="12.75" customHeight="1">
      <c r="A450" s="23" t="s">
        <v>96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42999</v>
      </c>
      <c r="B451" s="23"/>
      <c r="C451" s="24">
        <f>ROUND(99.7788482006356,5)</f>
        <v>99.77885</v>
      </c>
      <c r="D451" s="24">
        <f>F451</f>
        <v>99.77885</v>
      </c>
      <c r="E451" s="24">
        <f>F451</f>
        <v>99.77885</v>
      </c>
      <c r="F451" s="24">
        <f>ROUND(99.7788482006356,5)</f>
        <v>99.77885</v>
      </c>
      <c r="G451" s="25"/>
      <c r="H451" s="26"/>
    </row>
    <row r="452" spans="1:8" ht="12.75" customHeight="1">
      <c r="A452" s="23" t="s">
        <v>97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ROUND(99.2225317534187,5)</f>
        <v>99.22253</v>
      </c>
      <c r="D453" s="24">
        <f>F453</f>
        <v>100.10179</v>
      </c>
      <c r="E453" s="24">
        <f>F453</f>
        <v>100.10179</v>
      </c>
      <c r="F453" s="24">
        <f>ROUND(100.101793130276,5)</f>
        <v>100.10179</v>
      </c>
      <c r="G453" s="25"/>
      <c r="H453" s="26"/>
    </row>
    <row r="454" spans="1:8" ht="12.75" customHeight="1">
      <c r="A454" s="23" t="s">
        <v>98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ROUND(99.2225317534187,5)</f>
        <v>99.22253</v>
      </c>
      <c r="D455" s="24">
        <f>F455</f>
        <v>99.43341</v>
      </c>
      <c r="E455" s="24">
        <f>F455</f>
        <v>99.43341</v>
      </c>
      <c r="F455" s="24">
        <f>ROUND(99.4334133175818,5)</f>
        <v>99.43341</v>
      </c>
      <c r="G455" s="25"/>
      <c r="H455" s="26"/>
    </row>
    <row r="456" spans="1:8" ht="12.75" customHeight="1">
      <c r="A456" s="23" t="s">
        <v>99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ROUND(99.2225317534187,5)</f>
        <v>99.22253</v>
      </c>
      <c r="D457" s="24">
        <f>F457</f>
        <v>99.1315</v>
      </c>
      <c r="E457" s="24">
        <f>F457</f>
        <v>99.1315</v>
      </c>
      <c r="F457" s="24">
        <f>ROUND(99.1314986969831,5)</f>
        <v>99.1315</v>
      </c>
      <c r="G457" s="25"/>
      <c r="H457" s="26"/>
    </row>
    <row r="458" spans="1:8" ht="12.75" customHeight="1">
      <c r="A458" s="23" t="s">
        <v>100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ROUND(99.2225317534187,5)</f>
        <v>99.22253</v>
      </c>
      <c r="D459" s="24">
        <f>F459</f>
        <v>99.22253</v>
      </c>
      <c r="E459" s="24">
        <f>F459</f>
        <v>99.22253</v>
      </c>
      <c r="F459" s="24">
        <f>ROUND(99.2225317534187,5)</f>
        <v>99.22253</v>
      </c>
      <c r="G459" s="25"/>
      <c r="H459" s="26"/>
    </row>
    <row r="460" spans="1:8" ht="12.75" customHeight="1">
      <c r="A460" s="23" t="s">
        <v>101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44182</v>
      </c>
      <c r="B461" s="23"/>
      <c r="C461" s="24">
        <f>ROUND(97.1127279609368,5)</f>
        <v>97.11273</v>
      </c>
      <c r="D461" s="24">
        <f>F461</f>
        <v>98.19049</v>
      </c>
      <c r="E461" s="24">
        <f>F461</f>
        <v>98.19049</v>
      </c>
      <c r="F461" s="24">
        <f>ROUND(98.1904945614112,5)</f>
        <v>98.19049</v>
      </c>
      <c r="G461" s="25"/>
      <c r="H461" s="26"/>
    </row>
    <row r="462" spans="1:8" ht="12.75" customHeight="1">
      <c r="A462" s="23" t="s">
        <v>102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44271</v>
      </c>
      <c r="B463" s="23"/>
      <c r="C463" s="24">
        <f>ROUND(97.1127279609368,5)</f>
        <v>97.11273</v>
      </c>
      <c r="D463" s="24">
        <f>F463</f>
        <v>97.5306</v>
      </c>
      <c r="E463" s="24">
        <f>F463</f>
        <v>97.5306</v>
      </c>
      <c r="F463" s="24">
        <f>ROUND(97.5305981848673,5)</f>
        <v>97.5306</v>
      </c>
      <c r="G463" s="25"/>
      <c r="H463" s="26"/>
    </row>
    <row r="464" spans="1:8" ht="12.75" customHeight="1">
      <c r="A464" s="23" t="s">
        <v>103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44362</v>
      </c>
      <c r="B465" s="23"/>
      <c r="C465" s="24">
        <f>ROUND(97.1127279609368,5)</f>
        <v>97.11273</v>
      </c>
      <c r="D465" s="24">
        <f>F465</f>
        <v>96.83464</v>
      </c>
      <c r="E465" s="24">
        <f>F465</f>
        <v>96.83464</v>
      </c>
      <c r="F465" s="24">
        <f>ROUND(96.8346354055647,5)</f>
        <v>96.83464</v>
      </c>
      <c r="G465" s="25"/>
      <c r="H465" s="26"/>
    </row>
    <row r="466" spans="1:8" ht="12.75" customHeight="1">
      <c r="A466" s="23" t="s">
        <v>104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44460</v>
      </c>
      <c r="B467" s="23"/>
      <c r="C467" s="24">
        <f>ROUND(97.1127279609368,5)</f>
        <v>97.11273</v>
      </c>
      <c r="D467" s="24">
        <f>F467</f>
        <v>97.11273</v>
      </c>
      <c r="E467" s="24">
        <f>F467</f>
        <v>97.11273</v>
      </c>
      <c r="F467" s="24">
        <f>ROUND(97.1127279609368,5)</f>
        <v>97.11273</v>
      </c>
      <c r="G467" s="25"/>
      <c r="H467" s="26"/>
    </row>
    <row r="468" spans="1:8" ht="12.75" customHeight="1">
      <c r="A468" s="23" t="s">
        <v>105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46008</v>
      </c>
      <c r="B469" s="23"/>
      <c r="C469" s="24">
        <f>ROUND(95.9263287921777,5)</f>
        <v>95.92633</v>
      </c>
      <c r="D469" s="24">
        <f>F469</f>
        <v>98.01598</v>
      </c>
      <c r="E469" s="24">
        <f>F469</f>
        <v>98.01598</v>
      </c>
      <c r="F469" s="24">
        <f>ROUND(98.0159846580194,5)</f>
        <v>98.01598</v>
      </c>
      <c r="G469" s="25"/>
      <c r="H469" s="26"/>
    </row>
    <row r="470" spans="1:8" ht="12.75" customHeight="1">
      <c r="A470" s="23" t="s">
        <v>106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46097</v>
      </c>
      <c r="B471" s="23"/>
      <c r="C471" s="24">
        <f>ROUND(95.9263287921777,5)</f>
        <v>95.92633</v>
      </c>
      <c r="D471" s="24">
        <f>F471</f>
        <v>95.09843</v>
      </c>
      <c r="E471" s="24">
        <f>F471</f>
        <v>95.09843</v>
      </c>
      <c r="F471" s="24">
        <f>ROUND(95.09843118987,5)</f>
        <v>95.09843</v>
      </c>
      <c r="G471" s="25"/>
      <c r="H471" s="26"/>
    </row>
    <row r="472" spans="1:8" ht="12.75" customHeight="1">
      <c r="A472" s="23" t="s">
        <v>107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46188</v>
      </c>
      <c r="B473" s="23"/>
      <c r="C473" s="24">
        <f>ROUND(95.9263287921777,5)</f>
        <v>95.92633</v>
      </c>
      <c r="D473" s="24">
        <f>F473</f>
        <v>93.86023</v>
      </c>
      <c r="E473" s="24">
        <f>F473</f>
        <v>93.86023</v>
      </c>
      <c r="F473" s="24">
        <f>ROUND(93.8602322107234,5)</f>
        <v>93.86023</v>
      </c>
      <c r="G473" s="25"/>
      <c r="H473" s="26"/>
    </row>
    <row r="474" spans="1:8" ht="12.75" customHeight="1">
      <c r="A474" s="23" t="s">
        <v>108</v>
      </c>
      <c r="B474" s="23"/>
      <c r="C474" s="27"/>
      <c r="D474" s="27"/>
      <c r="E474" s="27"/>
      <c r="F474" s="27"/>
      <c r="G474" s="25"/>
      <c r="H474" s="26"/>
    </row>
    <row r="475" spans="1:8" ht="12.75" customHeight="1" thickBot="1">
      <c r="A475" s="31">
        <v>46286</v>
      </c>
      <c r="B475" s="31"/>
      <c r="C475" s="32">
        <f>ROUND(95.9263287921777,5)</f>
        <v>95.92633</v>
      </c>
      <c r="D475" s="32">
        <f>F475</f>
        <v>95.92633</v>
      </c>
      <c r="E475" s="32">
        <f>F475</f>
        <v>95.92633</v>
      </c>
      <c r="F475" s="32">
        <f>ROUND(95.9263287921777,5)</f>
        <v>95.92633</v>
      </c>
      <c r="G475" s="33"/>
      <c r="H475" s="34"/>
    </row>
  </sheetData>
  <sheetProtection/>
  <mergeCells count="474"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2016-07-29T15:48:41Z</dcterms:modified>
  <cp:category/>
  <cp:version/>
  <cp:contentType/>
  <cp:contentStatus/>
</cp:coreProperties>
</file>