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<sst xmlns="http://schemas.openxmlformats.org/spreadsheetml/2006/main" count="116" uniqueCount="116">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</sst>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42634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ROUND(1.87,5)</f>
        <v>1.87</v>
      </c>
      <c r="D6" s="26">
        <f>F6</f>
        <v>1.87</v>
      </c>
      <c r="E6" s="26">
        <f>F6</f>
        <v>1.87</v>
      </c>
      <c r="F6" s="26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ROUND(2.47,5)</f>
        <v>2.47</v>
      </c>
      <c r="D12" s="26">
        <f>F12</f>
        <v>2.47</v>
      </c>
      <c r="E12" s="26">
        <f>F12</f>
        <v>2.47</v>
      </c>
      <c r="F12" s="26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ROUND(10.105,5)</f>
        <v>10.105</v>
      </c>
      <c r="D14" s="26">
        <f>F14</f>
        <v>10.105</v>
      </c>
      <c r="E14" s="26">
        <f>F14</f>
        <v>10.105</v>
      </c>
      <c r="F14" s="26">
        <f>ROUND(10.105,5)</f>
        <v>10.105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ROUND(8.29,5)</f>
        <v>8.29</v>
      </c>
      <c r="D16" s="26">
        <f>F16</f>
        <v>8.29</v>
      </c>
      <c r="E16" s="26">
        <f>F16</f>
        <v>8.29</v>
      </c>
      <c r="F16" s="26">
        <f>ROUND(8.29,5)</f>
        <v>8.29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ROUND(8.6,3)</f>
        <v>8.6</v>
      </c>
      <c r="D18" s="27">
        <f>F18</f>
        <v>8.6</v>
      </c>
      <c r="E18" s="27">
        <f>F18</f>
        <v>8.6</v>
      </c>
      <c r="F18" s="27">
        <f>ROUND(8.6,3)</f>
        <v>8.6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ROUND(7.4,3)</f>
        <v>7.4</v>
      </c>
      <c r="D24" s="27">
        <f>F24</f>
        <v>7.4</v>
      </c>
      <c r="E24" s="27">
        <f>F24</f>
        <v>7.4</v>
      </c>
      <c r="F24" s="27">
        <f>ROUND(7.4,3)</f>
        <v>7.4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ROUND(7.63,3)</f>
        <v>7.63</v>
      </c>
      <c r="D26" s="27">
        <f>F26</f>
        <v>7.63</v>
      </c>
      <c r="E26" s="27">
        <f>F26</f>
        <v>7.63</v>
      </c>
      <c r="F26" s="27">
        <f>ROUND(7.63,3)</f>
        <v>7.63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ROUND(7.85,3)</f>
        <v>7.85</v>
      </c>
      <c r="D28" s="27">
        <f>F28</f>
        <v>7.85</v>
      </c>
      <c r="E28" s="27">
        <f>F28</f>
        <v>7.85</v>
      </c>
      <c r="F28" s="27">
        <f>ROUND(7.85,3)</f>
        <v>7.85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ROUND(8.02,3)</f>
        <v>8.02</v>
      </c>
      <c r="D30" s="27">
        <f>F30</f>
        <v>8.02</v>
      </c>
      <c r="E30" s="27">
        <f>F30</f>
        <v>8.02</v>
      </c>
      <c r="F30" s="27">
        <f>ROUND(8.02,3)</f>
        <v>8.02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ROUND(9.12,3)</f>
        <v>9.12</v>
      </c>
      <c r="D32" s="27">
        <f>F32</f>
        <v>9.12</v>
      </c>
      <c r="E32" s="27">
        <f>F32</f>
        <v>9.12</v>
      </c>
      <c r="F32" s="27">
        <f>ROUND(9.12,3)</f>
        <v>9.12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ROUND(1.825,3)</f>
        <v>1.825</v>
      </c>
      <c r="D38" s="27">
        <f>F38</f>
        <v>1.825</v>
      </c>
      <c r="E38" s="27">
        <f>F38</f>
        <v>1.825</v>
      </c>
      <c r="F38" s="27">
        <f>ROUND(1.825,3)</f>
        <v>1.825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ROUND(8.975,3)</f>
        <v>8.975</v>
      </c>
      <c r="D40" s="27">
        <f>F40</f>
        <v>8.975</v>
      </c>
      <c r="E40" s="27">
        <f>F40</f>
        <v>8.975</v>
      </c>
      <c r="F40" s="27">
        <f>ROUND(8.975,3)</f>
        <v>8.975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ROUND(1.87,5)</f>
        <v>1.87</v>
      </c>
      <c r="D42" s="26">
        <f>F42</f>
        <v>128.79132</v>
      </c>
      <c r="E42" s="26">
        <f>F42</f>
        <v>128.79132</v>
      </c>
      <c r="F42" s="26">
        <f>ROUND(128.79132,5)</f>
        <v>128.79132</v>
      </c>
      <c r="G42" s="24"/>
      <c r="H42" s="36"/>
    </row>
    <row r="43" spans="1:8" ht="12.75" customHeight="1">
      <c r="A43" s="22">
        <v>42768</v>
      </c>
      <c r="B43" s="22"/>
      <c r="C43" s="26">
        <f>ROUND(1.87,5)</f>
        <v>1.87</v>
      </c>
      <c r="D43" s="26">
        <f>F43</f>
        <v>129.99358</v>
      </c>
      <c r="E43" s="26">
        <f>F43</f>
        <v>129.99358</v>
      </c>
      <c r="F43" s="26">
        <f>ROUND(129.99358,5)</f>
        <v>129.99358</v>
      </c>
      <c r="G43" s="24"/>
      <c r="H43" s="36"/>
    </row>
    <row r="44" spans="1:8" ht="12.75" customHeight="1">
      <c r="A44" s="22">
        <v>42859</v>
      </c>
      <c r="B44" s="22"/>
      <c r="C44" s="26">
        <f>ROUND(1.87,5)</f>
        <v>1.87</v>
      </c>
      <c r="D44" s="26">
        <f>F44</f>
        <v>132.60438</v>
      </c>
      <c r="E44" s="26">
        <f>F44</f>
        <v>132.60438</v>
      </c>
      <c r="F44" s="26">
        <f>ROUND(132.60438,5)</f>
        <v>132.60438</v>
      </c>
      <c r="G44" s="24"/>
      <c r="H44" s="36"/>
    </row>
    <row r="45" spans="1:8" ht="12.75" customHeight="1">
      <c r="A45" s="22">
        <v>42950</v>
      </c>
      <c r="B45" s="22"/>
      <c r="C45" s="26">
        <f>ROUND(1.87,5)</f>
        <v>1.87</v>
      </c>
      <c r="D45" s="26">
        <f>F45</f>
        <v>134.04171</v>
      </c>
      <c r="E45" s="26">
        <f>F45</f>
        <v>134.04171</v>
      </c>
      <c r="F45" s="26">
        <f>ROUND(134.04171,5)</f>
        <v>134.04171</v>
      </c>
      <c r="G45" s="24"/>
      <c r="H45" s="36"/>
    </row>
    <row r="46" spans="1:8" ht="12.75" customHeight="1">
      <c r="A46" s="22">
        <v>43041</v>
      </c>
      <c r="B46" s="22"/>
      <c r="C46" s="26">
        <f>ROUND(1.87,5)</f>
        <v>1.87</v>
      </c>
      <c r="D46" s="26">
        <f>F46</f>
        <v>136.75294</v>
      </c>
      <c r="E46" s="26">
        <f>F46</f>
        <v>136.75294</v>
      </c>
      <c r="F46" s="26">
        <f>ROUND(136.75294,5)</f>
        <v>136.75294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ROUND(8.955,5)</f>
        <v>8.955</v>
      </c>
      <c r="D48" s="26">
        <f>F48</f>
        <v>8.97406</v>
      </c>
      <c r="E48" s="26">
        <f>F48</f>
        <v>8.97406</v>
      </c>
      <c r="F48" s="26">
        <f>ROUND(8.97406,5)</f>
        <v>8.97406</v>
      </c>
      <c r="G48" s="24"/>
      <c r="H48" s="36"/>
    </row>
    <row r="49" spans="1:8" ht="12.75" customHeight="1">
      <c r="A49" s="22">
        <v>42768</v>
      </c>
      <c r="B49" s="22"/>
      <c r="C49" s="26">
        <f>ROUND(8.955,5)</f>
        <v>8.955</v>
      </c>
      <c r="D49" s="26">
        <f>F49</f>
        <v>9.01015</v>
      </c>
      <c r="E49" s="26">
        <f>F49</f>
        <v>9.01015</v>
      </c>
      <c r="F49" s="26">
        <f>ROUND(9.01015,5)</f>
        <v>9.01015</v>
      </c>
      <c r="G49" s="24"/>
      <c r="H49" s="36"/>
    </row>
    <row r="50" spans="1:8" ht="12.75" customHeight="1">
      <c r="A50" s="22">
        <v>42859</v>
      </c>
      <c r="B50" s="22"/>
      <c r="C50" s="26">
        <f>ROUND(8.955,5)</f>
        <v>8.955</v>
      </c>
      <c r="D50" s="26">
        <f>F50</f>
        <v>9.04109</v>
      </c>
      <c r="E50" s="26">
        <f>F50</f>
        <v>9.04109</v>
      </c>
      <c r="F50" s="26">
        <f>ROUND(9.04109,5)</f>
        <v>9.04109</v>
      </c>
      <c r="G50" s="24"/>
      <c r="H50" s="36"/>
    </row>
    <row r="51" spans="1:8" ht="12.75" customHeight="1">
      <c r="A51" s="22">
        <v>42950</v>
      </c>
      <c r="B51" s="22"/>
      <c r="C51" s="26">
        <f>ROUND(8.955,5)</f>
        <v>8.955</v>
      </c>
      <c r="D51" s="26">
        <f>F51</f>
        <v>9.0624</v>
      </c>
      <c r="E51" s="26">
        <f>F51</f>
        <v>9.0624</v>
      </c>
      <c r="F51" s="26">
        <f>ROUND(9.0624,5)</f>
        <v>9.0624</v>
      </c>
      <c r="G51" s="24"/>
      <c r="H51" s="36"/>
    </row>
    <row r="52" spans="1:8" ht="12.75" customHeight="1">
      <c r="A52" s="22">
        <v>43041</v>
      </c>
      <c r="B52" s="22"/>
      <c r="C52" s="26">
        <f>ROUND(8.955,5)</f>
        <v>8.955</v>
      </c>
      <c r="D52" s="26">
        <f>F52</f>
        <v>9.08378</v>
      </c>
      <c r="E52" s="26">
        <f>F52</f>
        <v>9.08378</v>
      </c>
      <c r="F52" s="26">
        <f>ROUND(9.08378,5)</f>
        <v>9.08378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ROUND(9.06,5)</f>
        <v>9.06</v>
      </c>
      <c r="D54" s="26">
        <f>F54</f>
        <v>9.08033</v>
      </c>
      <c r="E54" s="26">
        <f>F54</f>
        <v>9.08033</v>
      </c>
      <c r="F54" s="26">
        <f>ROUND(9.08033,5)</f>
        <v>9.08033</v>
      </c>
      <c r="G54" s="24"/>
      <c r="H54" s="36"/>
    </row>
    <row r="55" spans="1:8" ht="12.75" customHeight="1">
      <c r="A55" s="22">
        <v>42768</v>
      </c>
      <c r="B55" s="22"/>
      <c r="C55" s="26">
        <f>ROUND(9.06,5)</f>
        <v>9.06</v>
      </c>
      <c r="D55" s="26">
        <f>F55</f>
        <v>9.11951</v>
      </c>
      <c r="E55" s="26">
        <f>F55</f>
        <v>9.11951</v>
      </c>
      <c r="F55" s="26">
        <f>ROUND(9.11951,5)</f>
        <v>9.11951</v>
      </c>
      <c r="G55" s="24"/>
      <c r="H55" s="36"/>
    </row>
    <row r="56" spans="1:8" ht="12.75" customHeight="1">
      <c r="A56" s="22">
        <v>42859</v>
      </c>
      <c r="B56" s="22"/>
      <c r="C56" s="26">
        <f>ROUND(9.06,5)</f>
        <v>9.06</v>
      </c>
      <c r="D56" s="26">
        <f>F56</f>
        <v>9.14991</v>
      </c>
      <c r="E56" s="26">
        <f>F56</f>
        <v>9.14991</v>
      </c>
      <c r="F56" s="26">
        <f>ROUND(9.14991,5)</f>
        <v>9.14991</v>
      </c>
      <c r="G56" s="24"/>
      <c r="H56" s="36"/>
    </row>
    <row r="57" spans="1:8" ht="12.75" customHeight="1">
      <c r="A57" s="22">
        <v>42950</v>
      </c>
      <c r="B57" s="22"/>
      <c r="C57" s="26">
        <f>ROUND(9.06,5)</f>
        <v>9.06</v>
      </c>
      <c r="D57" s="26">
        <f>F57</f>
        <v>9.17005</v>
      </c>
      <c r="E57" s="26">
        <f>F57</f>
        <v>9.17005</v>
      </c>
      <c r="F57" s="26">
        <f>ROUND(9.17005,5)</f>
        <v>9.17005</v>
      </c>
      <c r="G57" s="24"/>
      <c r="H57" s="36"/>
    </row>
    <row r="58" spans="1:8" ht="12.75" customHeight="1">
      <c r="A58" s="22">
        <v>43041</v>
      </c>
      <c r="B58" s="22"/>
      <c r="C58" s="26">
        <f>ROUND(9.06,5)</f>
        <v>9.06</v>
      </c>
      <c r="D58" s="26">
        <f>F58</f>
        <v>9.19556</v>
      </c>
      <c r="E58" s="26">
        <f>F58</f>
        <v>9.19556</v>
      </c>
      <c r="F58" s="26">
        <f>ROUND(9.19556,5)</f>
        <v>9.19556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ROUND(107.19208,5)</f>
        <v>107.19208</v>
      </c>
      <c r="D60" s="26">
        <f>F60</f>
        <v>108.14</v>
      </c>
      <c r="E60" s="26">
        <f>F60</f>
        <v>108.14</v>
      </c>
      <c r="F60" s="26">
        <f>ROUND(108.14,5)</f>
        <v>108.14</v>
      </c>
      <c r="G60" s="24"/>
      <c r="H60" s="36"/>
    </row>
    <row r="61" spans="1:8" ht="12.75" customHeight="1">
      <c r="A61" s="22">
        <v>42768</v>
      </c>
      <c r="B61" s="22"/>
      <c r="C61" s="26">
        <f>ROUND(107.19208,5)</f>
        <v>107.19208</v>
      </c>
      <c r="D61" s="26">
        <f>F61</f>
        <v>110.22618</v>
      </c>
      <c r="E61" s="26">
        <f>F61</f>
        <v>110.22618</v>
      </c>
      <c r="F61" s="26">
        <f>ROUND(110.22618,5)</f>
        <v>110.22618</v>
      </c>
      <c r="G61" s="24"/>
      <c r="H61" s="36"/>
    </row>
    <row r="62" spans="1:8" ht="12.75" customHeight="1">
      <c r="A62" s="22">
        <v>42859</v>
      </c>
      <c r="B62" s="22"/>
      <c r="C62" s="26">
        <f>ROUND(107.19208,5)</f>
        <v>107.19208</v>
      </c>
      <c r="D62" s="26">
        <f>F62</f>
        <v>111.3981</v>
      </c>
      <c r="E62" s="26">
        <f>F62</f>
        <v>111.3981</v>
      </c>
      <c r="F62" s="26">
        <f>ROUND(111.3981,5)</f>
        <v>111.3981</v>
      </c>
      <c r="G62" s="24"/>
      <c r="H62" s="36"/>
    </row>
    <row r="63" spans="1:8" ht="12.75" customHeight="1">
      <c r="A63" s="22">
        <v>42950</v>
      </c>
      <c r="B63" s="22"/>
      <c r="C63" s="26">
        <f>ROUND(107.19208,5)</f>
        <v>107.19208</v>
      </c>
      <c r="D63" s="26">
        <f>F63</f>
        <v>113.7273</v>
      </c>
      <c r="E63" s="26">
        <f>F63</f>
        <v>113.7273</v>
      </c>
      <c r="F63" s="26">
        <f>ROUND(113.7273,5)</f>
        <v>113.7273</v>
      </c>
      <c r="G63" s="24"/>
      <c r="H63" s="36"/>
    </row>
    <row r="64" spans="1:8" ht="12.75" customHeight="1">
      <c r="A64" s="22">
        <v>43041</v>
      </c>
      <c r="B64" s="22"/>
      <c r="C64" s="26">
        <f>ROUND(107.19208,5)</f>
        <v>107.19208</v>
      </c>
      <c r="D64" s="26">
        <f>F64</f>
        <v>114.94447</v>
      </c>
      <c r="E64" s="26">
        <f>F64</f>
        <v>114.94447</v>
      </c>
      <c r="F64" s="26">
        <f>ROUND(114.94447,5)</f>
        <v>114.94447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ROUND(9.23,5)</f>
        <v>9.23</v>
      </c>
      <c r="D66" s="26">
        <f>F66</f>
        <v>9.24964</v>
      </c>
      <c r="E66" s="26">
        <f>F66</f>
        <v>9.24964</v>
      </c>
      <c r="F66" s="26">
        <f>ROUND(9.24964,5)</f>
        <v>9.24964</v>
      </c>
      <c r="G66" s="24"/>
      <c r="H66" s="36"/>
    </row>
    <row r="67" spans="1:8" ht="12.75" customHeight="1">
      <c r="A67" s="22">
        <v>42768</v>
      </c>
      <c r="B67" s="22"/>
      <c r="C67" s="26">
        <f>ROUND(9.23,5)</f>
        <v>9.23</v>
      </c>
      <c r="D67" s="26">
        <f>F67</f>
        <v>9.28765</v>
      </c>
      <c r="E67" s="26">
        <f>F67</f>
        <v>9.28765</v>
      </c>
      <c r="F67" s="26">
        <f>ROUND(9.28765,5)</f>
        <v>9.28765</v>
      </c>
      <c r="G67" s="24"/>
      <c r="H67" s="36"/>
    </row>
    <row r="68" spans="1:8" ht="12.75" customHeight="1">
      <c r="A68" s="22">
        <v>42859</v>
      </c>
      <c r="B68" s="22"/>
      <c r="C68" s="26">
        <f>ROUND(9.23,5)</f>
        <v>9.23</v>
      </c>
      <c r="D68" s="26">
        <f>F68</f>
        <v>9.3212</v>
      </c>
      <c r="E68" s="26">
        <f>F68</f>
        <v>9.3212</v>
      </c>
      <c r="F68" s="26">
        <f>ROUND(9.3212,5)</f>
        <v>9.3212</v>
      </c>
      <c r="G68" s="24"/>
      <c r="H68" s="36"/>
    </row>
    <row r="69" spans="1:8" ht="12.75" customHeight="1">
      <c r="A69" s="22">
        <v>42950</v>
      </c>
      <c r="B69" s="22"/>
      <c r="C69" s="26">
        <f>ROUND(9.23,5)</f>
        <v>9.23</v>
      </c>
      <c r="D69" s="26">
        <f>F69</f>
        <v>9.3468</v>
      </c>
      <c r="E69" s="26">
        <f>F69</f>
        <v>9.3468</v>
      </c>
      <c r="F69" s="26">
        <f>ROUND(9.3468,5)</f>
        <v>9.3468</v>
      </c>
      <c r="G69" s="24"/>
      <c r="H69" s="36"/>
    </row>
    <row r="70" spans="1:8" ht="12.75" customHeight="1">
      <c r="A70" s="22">
        <v>43041</v>
      </c>
      <c r="B70" s="22"/>
      <c r="C70" s="26">
        <f>ROUND(9.23,5)</f>
        <v>9.23</v>
      </c>
      <c r="D70" s="26">
        <f>F70</f>
        <v>9.37225</v>
      </c>
      <c r="E70" s="26">
        <f>F70</f>
        <v>9.37225</v>
      </c>
      <c r="F70" s="26">
        <f>ROUND(9.37225,5)</f>
        <v>9.37225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ROUND(1.88,5)</f>
        <v>1.88</v>
      </c>
      <c r="D72" s="26">
        <f>F72</f>
        <v>135.80759</v>
      </c>
      <c r="E72" s="26">
        <f>F72</f>
        <v>135.80759</v>
      </c>
      <c r="F72" s="26">
        <f>ROUND(135.80759,5)</f>
        <v>135.80759</v>
      </c>
      <c r="G72" s="24"/>
      <c r="H72" s="36"/>
    </row>
    <row r="73" spans="1:8" ht="12.75" customHeight="1">
      <c r="A73" s="22">
        <v>42768</v>
      </c>
      <c r="B73" s="22"/>
      <c r="C73" s="26">
        <f>ROUND(1.88,5)</f>
        <v>1.88</v>
      </c>
      <c r="D73" s="26">
        <f>F73</f>
        <v>136.98495</v>
      </c>
      <c r="E73" s="26">
        <f>F73</f>
        <v>136.98495</v>
      </c>
      <c r="F73" s="26">
        <f>ROUND(136.98495,5)</f>
        <v>136.98495</v>
      </c>
      <c r="G73" s="24"/>
      <c r="H73" s="36"/>
    </row>
    <row r="74" spans="1:8" ht="12.75" customHeight="1">
      <c r="A74" s="22">
        <v>42859</v>
      </c>
      <c r="B74" s="22"/>
      <c r="C74" s="26">
        <f>ROUND(1.88,5)</f>
        <v>1.88</v>
      </c>
      <c r="D74" s="26">
        <f>F74</f>
        <v>139.73614</v>
      </c>
      <c r="E74" s="26">
        <f>F74</f>
        <v>139.73614</v>
      </c>
      <c r="F74" s="26">
        <f>ROUND(139.73614,5)</f>
        <v>139.73614</v>
      </c>
      <c r="G74" s="24"/>
      <c r="H74" s="36"/>
    </row>
    <row r="75" spans="1:8" ht="12.75" customHeight="1">
      <c r="A75" s="22">
        <v>42950</v>
      </c>
      <c r="B75" s="22"/>
      <c r="C75" s="26">
        <f>ROUND(1.88,5)</f>
        <v>1.88</v>
      </c>
      <c r="D75" s="26">
        <f>F75</f>
        <v>141.15579</v>
      </c>
      <c r="E75" s="26">
        <f>F75</f>
        <v>141.15579</v>
      </c>
      <c r="F75" s="26">
        <f>ROUND(141.15579,5)</f>
        <v>141.15579</v>
      </c>
      <c r="G75" s="24"/>
      <c r="H75" s="36"/>
    </row>
    <row r="76" spans="1:8" ht="12.75" customHeight="1">
      <c r="A76" s="22">
        <v>43041</v>
      </c>
      <c r="B76" s="22"/>
      <c r="C76" s="26">
        <f>ROUND(1.88,5)</f>
        <v>1.88</v>
      </c>
      <c r="D76" s="26">
        <f>F76</f>
        <v>144.0108</v>
      </c>
      <c r="E76" s="26">
        <f>F76</f>
        <v>144.0108</v>
      </c>
      <c r="F76" s="26">
        <f>ROUND(144.0108,5)</f>
        <v>144.0108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ROUND(9.26,5)</f>
        <v>9.26</v>
      </c>
      <c r="D78" s="26">
        <f>F78</f>
        <v>9.27939</v>
      </c>
      <c r="E78" s="26">
        <f>F78</f>
        <v>9.27939</v>
      </c>
      <c r="F78" s="26">
        <f>ROUND(9.27939,5)</f>
        <v>9.27939</v>
      </c>
      <c r="G78" s="24"/>
      <c r="H78" s="36"/>
    </row>
    <row r="79" spans="1:8" ht="12.75" customHeight="1">
      <c r="A79" s="22">
        <v>42768</v>
      </c>
      <c r="B79" s="22"/>
      <c r="C79" s="26">
        <f>ROUND(9.26,5)</f>
        <v>9.26</v>
      </c>
      <c r="D79" s="26">
        <f>F79</f>
        <v>9.31699</v>
      </c>
      <c r="E79" s="26">
        <f>F79</f>
        <v>9.31699</v>
      </c>
      <c r="F79" s="26">
        <f>ROUND(9.31699,5)</f>
        <v>9.31699</v>
      </c>
      <c r="G79" s="24"/>
      <c r="H79" s="36"/>
    </row>
    <row r="80" spans="1:8" ht="12.75" customHeight="1">
      <c r="A80" s="22">
        <v>42859</v>
      </c>
      <c r="B80" s="22"/>
      <c r="C80" s="26">
        <f>ROUND(9.26,5)</f>
        <v>9.26</v>
      </c>
      <c r="D80" s="26">
        <f>F80</f>
        <v>9.35021</v>
      </c>
      <c r="E80" s="26">
        <f>F80</f>
        <v>9.35021</v>
      </c>
      <c r="F80" s="26">
        <f>ROUND(9.35021,5)</f>
        <v>9.35021</v>
      </c>
      <c r="G80" s="24"/>
      <c r="H80" s="36"/>
    </row>
    <row r="81" spans="1:8" ht="12.75" customHeight="1">
      <c r="A81" s="22">
        <v>42950</v>
      </c>
      <c r="B81" s="22"/>
      <c r="C81" s="26">
        <f>ROUND(9.26,5)</f>
        <v>9.26</v>
      </c>
      <c r="D81" s="26">
        <f>F81</f>
        <v>9.37573</v>
      </c>
      <c r="E81" s="26">
        <f>F81</f>
        <v>9.37573</v>
      </c>
      <c r="F81" s="26">
        <f>ROUND(9.37573,5)</f>
        <v>9.37573</v>
      </c>
      <c r="G81" s="24"/>
      <c r="H81" s="36"/>
    </row>
    <row r="82" spans="1:8" ht="12.75" customHeight="1">
      <c r="A82" s="22">
        <v>43041</v>
      </c>
      <c r="B82" s="22"/>
      <c r="C82" s="26">
        <f>ROUND(9.26,5)</f>
        <v>9.26</v>
      </c>
      <c r="D82" s="26">
        <f>F82</f>
        <v>9.40106</v>
      </c>
      <c r="E82" s="26">
        <f>F82</f>
        <v>9.40106</v>
      </c>
      <c r="F82" s="26">
        <f>ROUND(9.40106,5)</f>
        <v>9.40106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ROUND(9.275,5)</f>
        <v>9.275</v>
      </c>
      <c r="D84" s="26">
        <f>F84</f>
        <v>9.29374</v>
      </c>
      <c r="E84" s="26">
        <f>F84</f>
        <v>9.29374</v>
      </c>
      <c r="F84" s="26">
        <f>ROUND(9.29374,5)</f>
        <v>9.29374</v>
      </c>
      <c r="G84" s="24"/>
      <c r="H84" s="36"/>
    </row>
    <row r="85" spans="1:8" ht="12.75" customHeight="1">
      <c r="A85" s="22">
        <v>42768</v>
      </c>
      <c r="B85" s="22"/>
      <c r="C85" s="26">
        <f>ROUND(9.275,5)</f>
        <v>9.275</v>
      </c>
      <c r="D85" s="26">
        <f>F85</f>
        <v>9.33006</v>
      </c>
      <c r="E85" s="26">
        <f>F85</f>
        <v>9.33006</v>
      </c>
      <c r="F85" s="26">
        <f>ROUND(9.33006,5)</f>
        <v>9.33006</v>
      </c>
      <c r="G85" s="24"/>
      <c r="H85" s="36"/>
    </row>
    <row r="86" spans="1:8" ht="12.75" customHeight="1">
      <c r="A86" s="22">
        <v>42859</v>
      </c>
      <c r="B86" s="22"/>
      <c r="C86" s="26">
        <f>ROUND(9.275,5)</f>
        <v>9.275</v>
      </c>
      <c r="D86" s="26">
        <f>F86</f>
        <v>9.36213</v>
      </c>
      <c r="E86" s="26">
        <f>F86</f>
        <v>9.36213</v>
      </c>
      <c r="F86" s="26">
        <f>ROUND(9.36213,5)</f>
        <v>9.36213</v>
      </c>
      <c r="G86" s="24"/>
      <c r="H86" s="36"/>
    </row>
    <row r="87" spans="1:8" ht="12.75" customHeight="1">
      <c r="A87" s="22">
        <v>42950</v>
      </c>
      <c r="B87" s="22"/>
      <c r="C87" s="26">
        <f>ROUND(9.275,5)</f>
        <v>9.275</v>
      </c>
      <c r="D87" s="26">
        <f>F87</f>
        <v>9.3868</v>
      </c>
      <c r="E87" s="26">
        <f>F87</f>
        <v>9.3868</v>
      </c>
      <c r="F87" s="26">
        <f>ROUND(9.3868,5)</f>
        <v>9.3868</v>
      </c>
      <c r="G87" s="24"/>
      <c r="H87" s="36"/>
    </row>
    <row r="88" spans="1:8" ht="12.75" customHeight="1">
      <c r="A88" s="22">
        <v>43041</v>
      </c>
      <c r="B88" s="22"/>
      <c r="C88" s="26">
        <f>ROUND(9.275,5)</f>
        <v>9.275</v>
      </c>
      <c r="D88" s="26">
        <f>F88</f>
        <v>9.41123</v>
      </c>
      <c r="E88" s="26">
        <f>F88</f>
        <v>9.41123</v>
      </c>
      <c r="F88" s="26">
        <f>ROUND(9.41123,5)</f>
        <v>9.41123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ROUND(132.48938,5)</f>
        <v>132.48938</v>
      </c>
      <c r="D90" s="26">
        <f>F90</f>
        <v>133.66094</v>
      </c>
      <c r="E90" s="26">
        <f>F90</f>
        <v>133.66094</v>
      </c>
      <c r="F90" s="26">
        <f>ROUND(133.66094,5)</f>
        <v>133.66094</v>
      </c>
      <c r="G90" s="24"/>
      <c r="H90" s="36"/>
    </row>
    <row r="91" spans="1:8" ht="12.75" customHeight="1">
      <c r="A91" s="22">
        <v>42768</v>
      </c>
      <c r="B91" s="22"/>
      <c r="C91" s="26">
        <f>ROUND(132.48938,5)</f>
        <v>132.48938</v>
      </c>
      <c r="D91" s="26">
        <f>F91</f>
        <v>136.23939</v>
      </c>
      <c r="E91" s="26">
        <f>F91</f>
        <v>136.23939</v>
      </c>
      <c r="F91" s="26">
        <f>ROUND(136.23939,5)</f>
        <v>136.23939</v>
      </c>
      <c r="G91" s="24"/>
      <c r="H91" s="36"/>
    </row>
    <row r="92" spans="1:8" ht="12.75" customHeight="1">
      <c r="A92" s="22">
        <v>42859</v>
      </c>
      <c r="B92" s="22"/>
      <c r="C92" s="26">
        <f>ROUND(132.48938,5)</f>
        <v>132.48938</v>
      </c>
      <c r="D92" s="26">
        <f>F92</f>
        <v>137.44395</v>
      </c>
      <c r="E92" s="26">
        <f>F92</f>
        <v>137.44395</v>
      </c>
      <c r="F92" s="26">
        <f>ROUND(137.44395,5)</f>
        <v>137.44395</v>
      </c>
      <c r="G92" s="24"/>
      <c r="H92" s="36"/>
    </row>
    <row r="93" spans="1:8" ht="12.75" customHeight="1">
      <c r="A93" s="22">
        <v>42950</v>
      </c>
      <c r="B93" s="22"/>
      <c r="C93" s="26">
        <f>ROUND(132.48938,5)</f>
        <v>132.48938</v>
      </c>
      <c r="D93" s="26">
        <f>F93</f>
        <v>140.31793</v>
      </c>
      <c r="E93" s="26">
        <f>F93</f>
        <v>140.31793</v>
      </c>
      <c r="F93" s="26">
        <f>ROUND(140.31793,5)</f>
        <v>140.31793</v>
      </c>
      <c r="G93" s="24"/>
      <c r="H93" s="36"/>
    </row>
    <row r="94" spans="1:8" ht="12.75" customHeight="1">
      <c r="A94" s="22">
        <v>43041</v>
      </c>
      <c r="B94" s="22"/>
      <c r="C94" s="26">
        <f>ROUND(132.48938,5)</f>
        <v>132.48938</v>
      </c>
      <c r="D94" s="26">
        <f>F94</f>
        <v>141.56102</v>
      </c>
      <c r="E94" s="26">
        <f>F94</f>
        <v>141.56102</v>
      </c>
      <c r="F94" s="26">
        <f>ROUND(141.56102,5)</f>
        <v>141.56102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ROUND(2,5)</f>
        <v>2</v>
      </c>
      <c r="D96" s="26">
        <f>F96</f>
        <v>143.46326</v>
      </c>
      <c r="E96" s="26">
        <f>F96</f>
        <v>143.46326</v>
      </c>
      <c r="F96" s="26">
        <f>ROUND(143.46326,5)</f>
        <v>143.46326</v>
      </c>
      <c r="G96" s="24"/>
      <c r="H96" s="36"/>
    </row>
    <row r="97" spans="1:8" ht="12.75" customHeight="1">
      <c r="A97" s="22">
        <v>42768</v>
      </c>
      <c r="B97" s="22"/>
      <c r="C97" s="26">
        <f>ROUND(2,5)</f>
        <v>2</v>
      </c>
      <c r="D97" s="26">
        <f>F97</f>
        <v>144.62541</v>
      </c>
      <c r="E97" s="26">
        <f>F97</f>
        <v>144.62541</v>
      </c>
      <c r="F97" s="26">
        <f>ROUND(144.62541,5)</f>
        <v>144.62541</v>
      </c>
      <c r="G97" s="24"/>
      <c r="H97" s="36"/>
    </row>
    <row r="98" spans="1:8" ht="12.75" customHeight="1">
      <c r="A98" s="22">
        <v>42859</v>
      </c>
      <c r="B98" s="22"/>
      <c r="C98" s="26">
        <f>ROUND(2,5)</f>
        <v>2</v>
      </c>
      <c r="D98" s="26">
        <f>F98</f>
        <v>147.52991</v>
      </c>
      <c r="E98" s="26">
        <f>F98</f>
        <v>147.52991</v>
      </c>
      <c r="F98" s="26">
        <f>ROUND(147.52991,5)</f>
        <v>147.52991</v>
      </c>
      <c r="G98" s="24"/>
      <c r="H98" s="36"/>
    </row>
    <row r="99" spans="1:8" ht="12.75" customHeight="1">
      <c r="A99" s="22">
        <v>42950</v>
      </c>
      <c r="B99" s="22"/>
      <c r="C99" s="26">
        <f>ROUND(2,5)</f>
        <v>2</v>
      </c>
      <c r="D99" s="26">
        <f>F99</f>
        <v>148.94937</v>
      </c>
      <c r="E99" s="26">
        <f>F99</f>
        <v>148.94937</v>
      </c>
      <c r="F99" s="26">
        <f>ROUND(148.94937,5)</f>
        <v>148.94937</v>
      </c>
      <c r="G99" s="24"/>
      <c r="H99" s="36"/>
    </row>
    <row r="100" spans="1:8" ht="12.75" customHeight="1">
      <c r="A100" s="22">
        <v>43041</v>
      </c>
      <c r="B100" s="22"/>
      <c r="C100" s="26">
        <f>ROUND(2,5)</f>
        <v>2</v>
      </c>
      <c r="D100" s="26">
        <f>F100</f>
        <v>151.962</v>
      </c>
      <c r="E100" s="26">
        <f>F100</f>
        <v>151.962</v>
      </c>
      <c r="F100" s="26">
        <f>ROUND(151.962,5)</f>
        <v>151.962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ROUND(2.47,5)</f>
        <v>2.47</v>
      </c>
      <c r="D102" s="26">
        <f>F102</f>
        <v>129.96426</v>
      </c>
      <c r="E102" s="26">
        <f>F102</f>
        <v>129.96426</v>
      </c>
      <c r="F102" s="26">
        <f>ROUND(129.96426,5)</f>
        <v>129.96426</v>
      </c>
      <c r="G102" s="24"/>
      <c r="H102" s="36"/>
    </row>
    <row r="103" spans="1:8" ht="12.75" customHeight="1">
      <c r="A103" s="22">
        <v>42768</v>
      </c>
      <c r="B103" s="22"/>
      <c r="C103" s="26">
        <f>ROUND(2.47,5)</f>
        <v>2.47</v>
      </c>
      <c r="D103" s="26">
        <f>F103</f>
        <v>132.47153</v>
      </c>
      <c r="E103" s="26">
        <f>F103</f>
        <v>132.47153</v>
      </c>
      <c r="F103" s="26">
        <f>ROUND(132.47153,5)</f>
        <v>132.47153</v>
      </c>
      <c r="G103" s="24"/>
      <c r="H103" s="36"/>
    </row>
    <row r="104" spans="1:8" ht="12.75" customHeight="1">
      <c r="A104" s="22">
        <v>42859</v>
      </c>
      <c r="B104" s="22"/>
      <c r="C104" s="26">
        <f>ROUND(2.47,5)</f>
        <v>2.47</v>
      </c>
      <c r="D104" s="26">
        <f>F104</f>
        <v>133.44656</v>
      </c>
      <c r="E104" s="26">
        <f>F104</f>
        <v>133.44656</v>
      </c>
      <c r="F104" s="26">
        <f>ROUND(133.44656,5)</f>
        <v>133.44656</v>
      </c>
      <c r="G104" s="24"/>
      <c r="H104" s="36"/>
    </row>
    <row r="105" spans="1:8" ht="12.75" customHeight="1">
      <c r="A105" s="22">
        <v>42950</v>
      </c>
      <c r="B105" s="22"/>
      <c r="C105" s="26">
        <f>ROUND(2.47,5)</f>
        <v>2.47</v>
      </c>
      <c r="D105" s="26">
        <f>F105</f>
        <v>136.23724</v>
      </c>
      <c r="E105" s="26">
        <f>F105</f>
        <v>136.23724</v>
      </c>
      <c r="F105" s="26">
        <f>ROUND(136.23724,5)</f>
        <v>136.23724</v>
      </c>
      <c r="G105" s="24"/>
      <c r="H105" s="36"/>
    </row>
    <row r="106" spans="1:8" ht="12.75" customHeight="1">
      <c r="A106" s="22">
        <v>43041</v>
      </c>
      <c r="B106" s="22"/>
      <c r="C106" s="26">
        <f>ROUND(2.47,5)</f>
        <v>2.47</v>
      </c>
      <c r="D106" s="26">
        <f>F106</f>
        <v>138.9931</v>
      </c>
      <c r="E106" s="26">
        <f>F106</f>
        <v>138.9931</v>
      </c>
      <c r="F106" s="26">
        <f>ROUND(138.9931,5)</f>
        <v>138.9931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ROUND(10.105,5)</f>
        <v>10.105</v>
      </c>
      <c r="D108" s="26">
        <f>F108</f>
        <v>10.13997</v>
      </c>
      <c r="E108" s="26">
        <f>F108</f>
        <v>10.13997</v>
      </c>
      <c r="F108" s="26">
        <f>ROUND(10.13997,5)</f>
        <v>10.13997</v>
      </c>
      <c r="G108" s="24"/>
      <c r="H108" s="36"/>
    </row>
    <row r="109" spans="1:8" ht="12.75" customHeight="1">
      <c r="A109" s="22">
        <v>42768</v>
      </c>
      <c r="B109" s="22"/>
      <c r="C109" s="26">
        <f>ROUND(10.105,5)</f>
        <v>10.105</v>
      </c>
      <c r="D109" s="26">
        <f>F109</f>
        <v>10.21149</v>
      </c>
      <c r="E109" s="26">
        <f>F109</f>
        <v>10.21149</v>
      </c>
      <c r="F109" s="26">
        <f>ROUND(10.21149,5)</f>
        <v>10.21149</v>
      </c>
      <c r="G109" s="24"/>
      <c r="H109" s="36"/>
    </row>
    <row r="110" spans="1:8" ht="12.75" customHeight="1">
      <c r="A110" s="22">
        <v>42859</v>
      </c>
      <c r="B110" s="22"/>
      <c r="C110" s="26">
        <f>ROUND(10.105,5)</f>
        <v>10.105</v>
      </c>
      <c r="D110" s="26">
        <f>F110</f>
        <v>10.27275</v>
      </c>
      <c r="E110" s="26">
        <f>F110</f>
        <v>10.27275</v>
      </c>
      <c r="F110" s="26">
        <f>ROUND(10.27275,5)</f>
        <v>10.27275</v>
      </c>
      <c r="G110" s="24"/>
      <c r="H110" s="36"/>
    </row>
    <row r="111" spans="1:8" ht="12.75" customHeight="1">
      <c r="A111" s="22">
        <v>42950</v>
      </c>
      <c r="B111" s="22"/>
      <c r="C111" s="26">
        <f>ROUND(10.105,5)</f>
        <v>10.105</v>
      </c>
      <c r="D111" s="26">
        <f>F111</f>
        <v>10.32423</v>
      </c>
      <c r="E111" s="26">
        <f>F111</f>
        <v>10.32423</v>
      </c>
      <c r="F111" s="26">
        <f>ROUND(10.32423,5)</f>
        <v>10.32423</v>
      </c>
      <c r="G111" s="24"/>
      <c r="H111" s="36"/>
    </row>
    <row r="112" spans="1:8" ht="12.75" customHeight="1">
      <c r="A112" s="22">
        <v>43041</v>
      </c>
      <c r="B112" s="22"/>
      <c r="C112" s="26">
        <f>ROUND(10.105,5)</f>
        <v>10.105</v>
      </c>
      <c r="D112" s="26">
        <f>F112</f>
        <v>10.38423</v>
      </c>
      <c r="E112" s="26">
        <f>F112</f>
        <v>10.38423</v>
      </c>
      <c r="F112" s="26">
        <f>ROUND(10.38423,5)</f>
        <v>10.38423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ROUND(10.22,5)</f>
        <v>10.22</v>
      </c>
      <c r="D114" s="26">
        <f>F114</f>
        <v>10.2532</v>
      </c>
      <c r="E114" s="26">
        <f>F114</f>
        <v>10.2532</v>
      </c>
      <c r="F114" s="26">
        <f>ROUND(10.2532,5)</f>
        <v>10.2532</v>
      </c>
      <c r="G114" s="24"/>
      <c r="H114" s="36"/>
    </row>
    <row r="115" spans="1:8" ht="12.75" customHeight="1">
      <c r="A115" s="22">
        <v>42768</v>
      </c>
      <c r="B115" s="22"/>
      <c r="C115" s="26">
        <f>ROUND(10.22,5)</f>
        <v>10.22</v>
      </c>
      <c r="D115" s="26">
        <f>F115</f>
        <v>10.31973</v>
      </c>
      <c r="E115" s="26">
        <f>F115</f>
        <v>10.31973</v>
      </c>
      <c r="F115" s="26">
        <f>ROUND(10.31973,5)</f>
        <v>10.31973</v>
      </c>
      <c r="G115" s="24"/>
      <c r="H115" s="36"/>
    </row>
    <row r="116" spans="1:8" ht="12.75" customHeight="1">
      <c r="A116" s="22">
        <v>42859</v>
      </c>
      <c r="B116" s="22"/>
      <c r="C116" s="26">
        <f>ROUND(10.22,5)</f>
        <v>10.22</v>
      </c>
      <c r="D116" s="26">
        <f>F116</f>
        <v>10.38053</v>
      </c>
      <c r="E116" s="26">
        <f>F116</f>
        <v>10.38053</v>
      </c>
      <c r="F116" s="26">
        <f>ROUND(10.38053,5)</f>
        <v>10.38053</v>
      </c>
      <c r="G116" s="24"/>
      <c r="H116" s="36"/>
    </row>
    <row r="117" spans="1:8" ht="12.75" customHeight="1">
      <c r="A117" s="22">
        <v>42950</v>
      </c>
      <c r="B117" s="22"/>
      <c r="C117" s="26">
        <f>ROUND(10.22,5)</f>
        <v>10.22</v>
      </c>
      <c r="D117" s="26">
        <f>F117</f>
        <v>10.43146</v>
      </c>
      <c r="E117" s="26">
        <f>F117</f>
        <v>10.43146</v>
      </c>
      <c r="F117" s="26">
        <f>ROUND(10.43146,5)</f>
        <v>10.43146</v>
      </c>
      <c r="G117" s="24"/>
      <c r="H117" s="36"/>
    </row>
    <row r="118" spans="1:8" ht="12.75" customHeight="1">
      <c r="A118" s="22">
        <v>43041</v>
      </c>
      <c r="B118" s="22"/>
      <c r="C118" s="26">
        <f>ROUND(10.22,5)</f>
        <v>10.22</v>
      </c>
      <c r="D118" s="26">
        <f>F118</f>
        <v>10.4888</v>
      </c>
      <c r="E118" s="26">
        <f>F118</f>
        <v>10.4888</v>
      </c>
      <c r="F118" s="26">
        <f>ROUND(10.4888,5)</f>
        <v>10.4888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ROUND(153.3224,5)</f>
        <v>153.3224</v>
      </c>
      <c r="D120" s="26">
        <f>F120</f>
        <v>154.67827</v>
      </c>
      <c r="E120" s="26">
        <f>F120</f>
        <v>154.67827</v>
      </c>
      <c r="F120" s="26">
        <f>ROUND(154.67827,5)</f>
        <v>154.67827</v>
      </c>
      <c r="G120" s="24"/>
      <c r="H120" s="36"/>
    </row>
    <row r="121" spans="1:8" ht="12.75" customHeight="1">
      <c r="A121" s="22">
        <v>42768</v>
      </c>
      <c r="B121" s="22"/>
      <c r="C121" s="26">
        <f>ROUND(153.3224,5)</f>
        <v>153.3224</v>
      </c>
      <c r="D121" s="26">
        <f>F121</f>
        <v>154.67827</v>
      </c>
      <c r="E121" s="26">
        <f>F121</f>
        <v>154.67827</v>
      </c>
      <c r="F121" s="26">
        <f>ROUND(154.67827,5)</f>
        <v>154.67827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ROUND(8.29,5)</f>
        <v>8.29</v>
      </c>
      <c r="D123" s="26">
        <f>F123</f>
        <v>8.30814</v>
      </c>
      <c r="E123" s="26">
        <f>F123</f>
        <v>8.30814</v>
      </c>
      <c r="F123" s="26">
        <f>ROUND(8.30814,5)</f>
        <v>8.30814</v>
      </c>
      <c r="G123" s="24"/>
      <c r="H123" s="36"/>
    </row>
    <row r="124" spans="1:8" ht="12.75" customHeight="1">
      <c r="A124" s="22">
        <v>42768</v>
      </c>
      <c r="B124" s="22"/>
      <c r="C124" s="26">
        <f>ROUND(8.29,5)</f>
        <v>8.29</v>
      </c>
      <c r="D124" s="26">
        <f>F124</f>
        <v>8.33909</v>
      </c>
      <c r="E124" s="26">
        <f>F124</f>
        <v>8.33909</v>
      </c>
      <c r="F124" s="26">
        <f>ROUND(8.33909,5)</f>
        <v>8.33909</v>
      </c>
      <c r="G124" s="24"/>
      <c r="H124" s="36"/>
    </row>
    <row r="125" spans="1:8" ht="12.75" customHeight="1">
      <c r="A125" s="22">
        <v>42859</v>
      </c>
      <c r="B125" s="22"/>
      <c r="C125" s="26">
        <f>ROUND(8.29,5)</f>
        <v>8.29</v>
      </c>
      <c r="D125" s="26">
        <f>F125</f>
        <v>8.34918</v>
      </c>
      <c r="E125" s="26">
        <f>F125</f>
        <v>8.34918</v>
      </c>
      <c r="F125" s="26">
        <f>ROUND(8.34918,5)</f>
        <v>8.34918</v>
      </c>
      <c r="G125" s="24"/>
      <c r="H125" s="36"/>
    </row>
    <row r="126" spans="1:8" ht="12.75" customHeight="1">
      <c r="A126" s="22">
        <v>42950</v>
      </c>
      <c r="B126" s="22"/>
      <c r="C126" s="26">
        <f>ROUND(8.29,5)</f>
        <v>8.29</v>
      </c>
      <c r="D126" s="26">
        <f>F126</f>
        <v>8.33932</v>
      </c>
      <c r="E126" s="26">
        <f>F126</f>
        <v>8.33932</v>
      </c>
      <c r="F126" s="26">
        <f>ROUND(8.33932,5)</f>
        <v>8.33932</v>
      </c>
      <c r="G126" s="24"/>
      <c r="H126" s="36"/>
    </row>
    <row r="127" spans="1:8" ht="12.75" customHeight="1">
      <c r="A127" s="22">
        <v>43041</v>
      </c>
      <c r="B127" s="22"/>
      <c r="C127" s="26">
        <f>ROUND(8.29,5)</f>
        <v>8.29</v>
      </c>
      <c r="D127" s="26">
        <f>F127</f>
        <v>8.34171</v>
      </c>
      <c r="E127" s="26">
        <f>F127</f>
        <v>8.34171</v>
      </c>
      <c r="F127" s="26">
        <f>ROUND(8.34171,5)</f>
        <v>8.34171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ROUND(9.16,5)</f>
        <v>9.16</v>
      </c>
      <c r="D129" s="26">
        <f>F129</f>
        <v>9.18142</v>
      </c>
      <c r="E129" s="26">
        <f>F129</f>
        <v>9.18142</v>
      </c>
      <c r="F129" s="26">
        <f>ROUND(9.18142,5)</f>
        <v>9.18142</v>
      </c>
      <c r="G129" s="24"/>
      <c r="H129" s="36"/>
    </row>
    <row r="130" spans="1:8" ht="12.75" customHeight="1">
      <c r="A130" s="22">
        <v>42768</v>
      </c>
      <c r="B130" s="22"/>
      <c r="C130" s="26">
        <f>ROUND(9.16,5)</f>
        <v>9.16</v>
      </c>
      <c r="D130" s="26">
        <f>F130</f>
        <v>9.22306</v>
      </c>
      <c r="E130" s="26">
        <f>F130</f>
        <v>9.22306</v>
      </c>
      <c r="F130" s="26">
        <f>ROUND(9.22306,5)</f>
        <v>9.22306</v>
      </c>
      <c r="G130" s="24"/>
      <c r="H130" s="36"/>
    </row>
    <row r="131" spans="1:8" ht="12.75" customHeight="1">
      <c r="A131" s="22">
        <v>42859</v>
      </c>
      <c r="B131" s="22"/>
      <c r="C131" s="26">
        <f>ROUND(9.16,5)</f>
        <v>9.16</v>
      </c>
      <c r="D131" s="26">
        <f>F131</f>
        <v>9.25313</v>
      </c>
      <c r="E131" s="26">
        <f>F131</f>
        <v>9.25313</v>
      </c>
      <c r="F131" s="26">
        <f>ROUND(9.25313,5)</f>
        <v>9.25313</v>
      </c>
      <c r="G131" s="24"/>
      <c r="H131" s="36"/>
    </row>
    <row r="132" spans="1:8" ht="12.75" customHeight="1">
      <c r="A132" s="22">
        <v>42950</v>
      </c>
      <c r="B132" s="22"/>
      <c r="C132" s="26">
        <f>ROUND(9.16,5)</f>
        <v>9.16</v>
      </c>
      <c r="D132" s="26">
        <f>F132</f>
        <v>9.27374</v>
      </c>
      <c r="E132" s="26">
        <f>F132</f>
        <v>9.27374</v>
      </c>
      <c r="F132" s="26">
        <f>ROUND(9.27374,5)</f>
        <v>9.27374</v>
      </c>
      <c r="G132" s="24"/>
      <c r="H132" s="36"/>
    </row>
    <row r="133" spans="1:8" ht="12.75" customHeight="1">
      <c r="A133" s="22">
        <v>43041</v>
      </c>
      <c r="B133" s="22"/>
      <c r="C133" s="26">
        <f>ROUND(9.16,5)</f>
        <v>9.16</v>
      </c>
      <c r="D133" s="26">
        <f>F133</f>
        <v>9.30171</v>
      </c>
      <c r="E133" s="26">
        <f>F133</f>
        <v>9.30171</v>
      </c>
      <c r="F133" s="26">
        <f>ROUND(9.30171,5)</f>
        <v>9.30171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ROUND(8.6,5)</f>
        <v>8.6</v>
      </c>
      <c r="D135" s="26">
        <f>F135</f>
        <v>8.61804</v>
      </c>
      <c r="E135" s="26">
        <f>F135</f>
        <v>8.61804</v>
      </c>
      <c r="F135" s="26">
        <f>ROUND(8.61804,5)</f>
        <v>8.61804</v>
      </c>
      <c r="G135" s="24"/>
      <c r="H135" s="36"/>
    </row>
    <row r="136" spans="1:8" ht="12.75" customHeight="1">
      <c r="A136" s="22">
        <v>42768</v>
      </c>
      <c r="B136" s="22"/>
      <c r="C136" s="26">
        <f>ROUND(8.6,5)</f>
        <v>8.6</v>
      </c>
      <c r="D136" s="26">
        <f>F136</f>
        <v>8.65067</v>
      </c>
      <c r="E136" s="26">
        <f>F136</f>
        <v>8.65067</v>
      </c>
      <c r="F136" s="26">
        <f>ROUND(8.65067,5)</f>
        <v>8.65067</v>
      </c>
      <c r="G136" s="24"/>
      <c r="H136" s="36"/>
    </row>
    <row r="137" spans="1:8" ht="12.75" customHeight="1">
      <c r="A137" s="22">
        <v>42859</v>
      </c>
      <c r="B137" s="22"/>
      <c r="C137" s="26">
        <f>ROUND(8.6,5)</f>
        <v>8.6</v>
      </c>
      <c r="D137" s="26">
        <f>F137</f>
        <v>8.67302</v>
      </c>
      <c r="E137" s="26">
        <f>F137</f>
        <v>8.67302</v>
      </c>
      <c r="F137" s="26">
        <f>ROUND(8.67302,5)</f>
        <v>8.67302</v>
      </c>
      <c r="G137" s="24"/>
      <c r="H137" s="36"/>
    </row>
    <row r="138" spans="1:8" ht="12.75" customHeight="1">
      <c r="A138" s="22">
        <v>42950</v>
      </c>
      <c r="B138" s="22"/>
      <c r="C138" s="26">
        <f>ROUND(8.6,5)</f>
        <v>8.6</v>
      </c>
      <c r="D138" s="26">
        <f>F138</f>
        <v>8.68172</v>
      </c>
      <c r="E138" s="26">
        <f>F138</f>
        <v>8.68172</v>
      </c>
      <c r="F138" s="26">
        <f>ROUND(8.68172,5)</f>
        <v>8.68172</v>
      </c>
      <c r="G138" s="24"/>
      <c r="H138" s="36"/>
    </row>
    <row r="139" spans="1:8" ht="12.75" customHeight="1">
      <c r="A139" s="22">
        <v>43041</v>
      </c>
      <c r="B139" s="22"/>
      <c r="C139" s="26">
        <f>ROUND(8.6,5)</f>
        <v>8.6</v>
      </c>
      <c r="D139" s="26">
        <f>F139</f>
        <v>8.69515</v>
      </c>
      <c r="E139" s="26">
        <f>F139</f>
        <v>8.69515</v>
      </c>
      <c r="F139" s="26">
        <f>ROUND(8.69515,5)</f>
        <v>8.69515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302.37853</v>
      </c>
      <c r="E141" s="26">
        <f>F141</f>
        <v>302.37853</v>
      </c>
      <c r="F141" s="26">
        <f>ROUND(302.37853,5)</f>
        <v>302.37853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301.52078</v>
      </c>
      <c r="E142" s="26">
        <f>F142</f>
        <v>301.52078</v>
      </c>
      <c r="F142" s="26">
        <f>ROUND(301.52078,5)</f>
        <v>301.52078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307.57651</v>
      </c>
      <c r="E143" s="26">
        <f>F143</f>
        <v>307.57651</v>
      </c>
      <c r="F143" s="26">
        <f>ROUND(307.57651,5)</f>
        <v>307.57651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307.09266</v>
      </c>
      <c r="E144" s="26">
        <f>F144</f>
        <v>307.09266</v>
      </c>
      <c r="F144" s="26">
        <f>ROUND(307.09266,5)</f>
        <v>307.09266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313.30284</v>
      </c>
      <c r="E145" s="26">
        <f>F145</f>
        <v>313.30284</v>
      </c>
      <c r="F145" s="26">
        <f>ROUND(313.30284,5)</f>
        <v>313.30284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ROUND(1.91,5)</f>
        <v>1.91</v>
      </c>
      <c r="D147" s="26">
        <f>F147</f>
        <v>250.71128</v>
      </c>
      <c r="E147" s="26">
        <f>F147</f>
        <v>250.71128</v>
      </c>
      <c r="F147" s="26">
        <f>ROUND(250.71128,5)</f>
        <v>250.71128</v>
      </c>
      <c r="G147" s="24"/>
      <c r="H147" s="36"/>
    </row>
    <row r="148" spans="1:8" ht="12.75" customHeight="1">
      <c r="A148" s="22">
        <v>42768</v>
      </c>
      <c r="B148" s="22"/>
      <c r="C148" s="26">
        <f>ROUND(1.91,5)</f>
        <v>1.91</v>
      </c>
      <c r="D148" s="26">
        <f>F148</f>
        <v>251.99394</v>
      </c>
      <c r="E148" s="26">
        <f>F148</f>
        <v>251.99394</v>
      </c>
      <c r="F148" s="26">
        <f>ROUND(251.99394,5)</f>
        <v>251.99394</v>
      </c>
      <c r="G148" s="24"/>
      <c r="H148" s="36"/>
    </row>
    <row r="149" spans="1:8" ht="12.75" customHeight="1">
      <c r="A149" s="22">
        <v>42859</v>
      </c>
      <c r="B149" s="22"/>
      <c r="C149" s="26">
        <f>ROUND(1.91,5)</f>
        <v>1.91</v>
      </c>
      <c r="D149" s="26">
        <f>F149</f>
        <v>257.05471</v>
      </c>
      <c r="E149" s="26">
        <f>F149</f>
        <v>257.05471</v>
      </c>
      <c r="F149" s="26">
        <f>ROUND(257.05471,5)</f>
        <v>257.05471</v>
      </c>
      <c r="G149" s="24"/>
      <c r="H149" s="36"/>
    </row>
    <row r="150" spans="1:8" ht="12.75" customHeight="1">
      <c r="A150" s="22">
        <v>42950</v>
      </c>
      <c r="B150" s="22"/>
      <c r="C150" s="26">
        <f>ROUND(1.91,5)</f>
        <v>1.91</v>
      </c>
      <c r="D150" s="26">
        <f>F150</f>
        <v>258.7562</v>
      </c>
      <c r="E150" s="26">
        <f>F150</f>
        <v>258.7562</v>
      </c>
      <c r="F150" s="26">
        <f>ROUND(258.7562,5)</f>
        <v>258.7562</v>
      </c>
      <c r="G150" s="24"/>
      <c r="H150" s="36"/>
    </row>
    <row r="151" spans="1:8" ht="12.75" customHeight="1">
      <c r="A151" s="22">
        <v>43041</v>
      </c>
      <c r="B151" s="22"/>
      <c r="C151" s="26">
        <f>ROUND(1.91,5)</f>
        <v>1.91</v>
      </c>
      <c r="D151" s="26">
        <f>F151</f>
        <v>263.98987</v>
      </c>
      <c r="E151" s="26">
        <f>F151</f>
        <v>263.98987</v>
      </c>
      <c r="F151" s="26">
        <f>ROUND(263.98987,5)</f>
        <v>263.98987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ROUND(7.4,5)</f>
        <v>7.4</v>
      </c>
      <c r="D153" s="26">
        <f>F153</f>
        <v>7.38205</v>
      </c>
      <c r="E153" s="26">
        <f>F153</f>
        <v>7.38205</v>
      </c>
      <c r="F153" s="26">
        <f>ROUND(7.38205,5)</f>
        <v>7.38205</v>
      </c>
      <c r="G153" s="24"/>
      <c r="H153" s="36"/>
    </row>
    <row r="154" spans="1:8" ht="12.75" customHeight="1">
      <c r="A154" s="22">
        <v>42768</v>
      </c>
      <c r="B154" s="22"/>
      <c r="C154" s="26">
        <f>ROUND(7.4,5)</f>
        <v>7.4</v>
      </c>
      <c r="D154" s="26">
        <f>F154</f>
        <v>7.23459</v>
      </c>
      <c r="E154" s="26">
        <f>F154</f>
        <v>7.23459</v>
      </c>
      <c r="F154" s="26">
        <f>ROUND(7.23459,5)</f>
        <v>7.23459</v>
      </c>
      <c r="G154" s="24"/>
      <c r="H154" s="36"/>
    </row>
    <row r="155" spans="1:8" ht="12.75" customHeight="1">
      <c r="A155" s="22">
        <v>42859</v>
      </c>
      <c r="B155" s="22"/>
      <c r="C155" s="26">
        <f>ROUND(7.4,5)</f>
        <v>7.4</v>
      </c>
      <c r="D155" s="26">
        <f>F155</f>
        <v>6.50807</v>
      </c>
      <c r="E155" s="26">
        <f>F155</f>
        <v>6.50807</v>
      </c>
      <c r="F155" s="26">
        <f>ROUND(6.50807,5)</f>
        <v>6.50807</v>
      </c>
      <c r="G155" s="24"/>
      <c r="H155" s="36"/>
    </row>
    <row r="156" spans="1:8" ht="12.75" customHeight="1">
      <c r="A156" s="22">
        <v>42950</v>
      </c>
      <c r="B156" s="22"/>
      <c r="C156" s="26">
        <f>ROUND(7.4,5)</f>
        <v>7.4</v>
      </c>
      <c r="D156" s="26">
        <f>F156</f>
        <v>2.01026</v>
      </c>
      <c r="E156" s="26">
        <f>F156</f>
        <v>2.01026</v>
      </c>
      <c r="F156" s="26">
        <f>ROUND(2.01026,5)</f>
        <v>2.01026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ROUND(7.63,5)</f>
        <v>7.63</v>
      </c>
      <c r="D158" s="26">
        <f>F158</f>
        <v>7.6312</v>
      </c>
      <c r="E158" s="26">
        <f>F158</f>
        <v>7.6312</v>
      </c>
      <c r="F158" s="26">
        <f>ROUND(7.6312,5)</f>
        <v>7.6312</v>
      </c>
      <c r="G158" s="24"/>
      <c r="H158" s="36"/>
    </row>
    <row r="159" spans="1:8" ht="12.75" customHeight="1">
      <c r="A159" s="22">
        <v>42768</v>
      </c>
      <c r="B159" s="22"/>
      <c r="C159" s="26">
        <f>ROUND(7.63,5)</f>
        <v>7.63</v>
      </c>
      <c r="D159" s="26">
        <f>F159</f>
        <v>7.6087</v>
      </c>
      <c r="E159" s="26">
        <f>F159</f>
        <v>7.6087</v>
      </c>
      <c r="F159" s="26">
        <f>ROUND(7.6087,5)</f>
        <v>7.6087</v>
      </c>
      <c r="G159" s="24"/>
      <c r="H159" s="36"/>
    </row>
    <row r="160" spans="1:8" ht="12.75" customHeight="1">
      <c r="A160" s="22">
        <v>42859</v>
      </c>
      <c r="B160" s="22"/>
      <c r="C160" s="26">
        <f>ROUND(7.63,5)</f>
        <v>7.63</v>
      </c>
      <c r="D160" s="26">
        <f>F160</f>
        <v>7.5286</v>
      </c>
      <c r="E160" s="26">
        <f>F160</f>
        <v>7.5286</v>
      </c>
      <c r="F160" s="26">
        <f>ROUND(7.5286,5)</f>
        <v>7.5286</v>
      </c>
      <c r="G160" s="24"/>
      <c r="H160" s="36"/>
    </row>
    <row r="161" spans="1:8" ht="12.75" customHeight="1">
      <c r="A161" s="22">
        <v>42950</v>
      </c>
      <c r="B161" s="22"/>
      <c r="C161" s="26">
        <f>ROUND(7.63,5)</f>
        <v>7.63</v>
      </c>
      <c r="D161" s="26">
        <f>F161</f>
        <v>7.34928</v>
      </c>
      <c r="E161" s="26">
        <f>F161</f>
        <v>7.34928</v>
      </c>
      <c r="F161" s="26">
        <f>ROUND(7.34928,5)</f>
        <v>7.34928</v>
      </c>
      <c r="G161" s="24"/>
      <c r="H161" s="36"/>
    </row>
    <row r="162" spans="1:8" ht="12.75" customHeight="1">
      <c r="A162" s="22">
        <v>43041</v>
      </c>
      <c r="B162" s="22"/>
      <c r="C162" s="26">
        <f>ROUND(7.63,5)</f>
        <v>7.63</v>
      </c>
      <c r="D162" s="26">
        <f>F162</f>
        <v>7.11461</v>
      </c>
      <c r="E162" s="26">
        <f>F162</f>
        <v>7.11461</v>
      </c>
      <c r="F162" s="26">
        <f>ROUND(7.11461,5)</f>
        <v>7.11461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ROUND(7.85,5)</f>
        <v>7.85</v>
      </c>
      <c r="D164" s="26">
        <f>F164</f>
        <v>7.85814</v>
      </c>
      <c r="E164" s="26">
        <f>F164</f>
        <v>7.85814</v>
      </c>
      <c r="F164" s="26">
        <f>ROUND(7.85814,5)</f>
        <v>7.85814</v>
      </c>
      <c r="G164" s="24"/>
      <c r="H164" s="36"/>
    </row>
    <row r="165" spans="1:8" ht="12.75" customHeight="1">
      <c r="A165" s="22">
        <v>42768</v>
      </c>
      <c r="B165" s="22"/>
      <c r="C165" s="26">
        <f>ROUND(7.85,5)</f>
        <v>7.85</v>
      </c>
      <c r="D165" s="26">
        <f>F165</f>
        <v>7.86174</v>
      </c>
      <c r="E165" s="26">
        <f>F165</f>
        <v>7.86174</v>
      </c>
      <c r="F165" s="26">
        <f>ROUND(7.86174,5)</f>
        <v>7.86174</v>
      </c>
      <c r="G165" s="24"/>
      <c r="H165" s="36"/>
    </row>
    <row r="166" spans="1:8" ht="12.75" customHeight="1">
      <c r="A166" s="22">
        <v>42859</v>
      </c>
      <c r="B166" s="22"/>
      <c r="C166" s="26">
        <f>ROUND(7.85,5)</f>
        <v>7.85</v>
      </c>
      <c r="D166" s="26">
        <f>F166</f>
        <v>7.84259</v>
      </c>
      <c r="E166" s="26">
        <f>F166</f>
        <v>7.84259</v>
      </c>
      <c r="F166" s="26">
        <f>ROUND(7.84259,5)</f>
        <v>7.84259</v>
      </c>
      <c r="G166" s="24"/>
      <c r="H166" s="36"/>
    </row>
    <row r="167" spans="1:8" ht="12.75" customHeight="1">
      <c r="A167" s="22">
        <v>42950</v>
      </c>
      <c r="B167" s="22"/>
      <c r="C167" s="26">
        <f>ROUND(7.85,5)</f>
        <v>7.85</v>
      </c>
      <c r="D167" s="26">
        <f>F167</f>
        <v>7.7771</v>
      </c>
      <c r="E167" s="26">
        <f>F167</f>
        <v>7.7771</v>
      </c>
      <c r="F167" s="26">
        <f>ROUND(7.7771,5)</f>
        <v>7.7771</v>
      </c>
      <c r="G167" s="24"/>
      <c r="H167" s="36"/>
    </row>
    <row r="168" spans="1:8" ht="12.75" customHeight="1">
      <c r="A168" s="22">
        <v>43041</v>
      </c>
      <c r="B168" s="22"/>
      <c r="C168" s="26">
        <f>ROUND(7.85,5)</f>
        <v>7.85</v>
      </c>
      <c r="D168" s="26">
        <f>F168</f>
        <v>7.70055</v>
      </c>
      <c r="E168" s="26">
        <f>F168</f>
        <v>7.70055</v>
      </c>
      <c r="F168" s="26">
        <f>ROUND(7.70055,5)</f>
        <v>7.70055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ROUND(8.02,5)</f>
        <v>8.02</v>
      </c>
      <c r="D170" s="26">
        <f>F170</f>
        <v>8.03382</v>
      </c>
      <c r="E170" s="26">
        <f>F170</f>
        <v>8.03382</v>
      </c>
      <c r="F170" s="26">
        <f>ROUND(8.03382,5)</f>
        <v>8.03382</v>
      </c>
      <c r="G170" s="24"/>
      <c r="H170" s="36"/>
    </row>
    <row r="171" spans="1:8" ht="12.75" customHeight="1">
      <c r="A171" s="22">
        <v>42768</v>
      </c>
      <c r="B171" s="22"/>
      <c r="C171" s="26">
        <f>ROUND(8.02,5)</f>
        <v>8.02</v>
      </c>
      <c r="D171" s="26">
        <f>F171</f>
        <v>8.05253</v>
      </c>
      <c r="E171" s="26">
        <f>F171</f>
        <v>8.05253</v>
      </c>
      <c r="F171" s="26">
        <f>ROUND(8.05253,5)</f>
        <v>8.05253</v>
      </c>
      <c r="G171" s="24"/>
      <c r="H171" s="36"/>
    </row>
    <row r="172" spans="1:8" ht="12.75" customHeight="1">
      <c r="A172" s="22">
        <v>42859</v>
      </c>
      <c r="B172" s="22"/>
      <c r="C172" s="26">
        <f>ROUND(8.02,5)</f>
        <v>8.02</v>
      </c>
      <c r="D172" s="26">
        <f>F172</f>
        <v>8.04837</v>
      </c>
      <c r="E172" s="26">
        <f>F172</f>
        <v>8.04837</v>
      </c>
      <c r="F172" s="26">
        <f>ROUND(8.04837,5)</f>
        <v>8.04837</v>
      </c>
      <c r="G172" s="24"/>
      <c r="H172" s="36"/>
    </row>
    <row r="173" spans="1:8" ht="12.75" customHeight="1">
      <c r="A173" s="22">
        <v>42950</v>
      </c>
      <c r="B173" s="22"/>
      <c r="C173" s="26">
        <f>ROUND(8.02,5)</f>
        <v>8.02</v>
      </c>
      <c r="D173" s="26">
        <f>F173</f>
        <v>8.01493</v>
      </c>
      <c r="E173" s="26">
        <f>F173</f>
        <v>8.01493</v>
      </c>
      <c r="F173" s="26">
        <f>ROUND(8.01493,5)</f>
        <v>8.01493</v>
      </c>
      <c r="G173" s="24"/>
      <c r="H173" s="36"/>
    </row>
    <row r="174" spans="1:8" ht="12.75" customHeight="1">
      <c r="A174" s="22">
        <v>43041</v>
      </c>
      <c r="B174" s="22"/>
      <c r="C174" s="26">
        <f>ROUND(8.02,5)</f>
        <v>8.02</v>
      </c>
      <c r="D174" s="26">
        <f>F174</f>
        <v>7.98823</v>
      </c>
      <c r="E174" s="26">
        <f>F174</f>
        <v>7.98823</v>
      </c>
      <c r="F174" s="26">
        <f>ROUND(7.98823,5)</f>
        <v>7.98823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ROUND(9.12,5)</f>
        <v>9.12</v>
      </c>
      <c r="D176" s="26">
        <f>F176</f>
        <v>9.13818</v>
      </c>
      <c r="E176" s="26">
        <f>F176</f>
        <v>9.13818</v>
      </c>
      <c r="F176" s="26">
        <f>ROUND(9.13818,5)</f>
        <v>9.13818</v>
      </c>
      <c r="G176" s="24"/>
      <c r="H176" s="36"/>
    </row>
    <row r="177" spans="1:8" ht="12.75" customHeight="1">
      <c r="A177" s="22">
        <v>42768</v>
      </c>
      <c r="B177" s="22"/>
      <c r="C177" s="26">
        <f>ROUND(9.12,5)</f>
        <v>9.12</v>
      </c>
      <c r="D177" s="26">
        <f>F177</f>
        <v>9.17321</v>
      </c>
      <c r="E177" s="26">
        <f>F177</f>
        <v>9.17321</v>
      </c>
      <c r="F177" s="26">
        <f>ROUND(9.17321,5)</f>
        <v>9.17321</v>
      </c>
      <c r="G177" s="24"/>
      <c r="H177" s="36"/>
    </row>
    <row r="178" spans="1:8" ht="12.75" customHeight="1">
      <c r="A178" s="22">
        <v>42859</v>
      </c>
      <c r="B178" s="22"/>
      <c r="C178" s="26">
        <f>ROUND(9.12,5)</f>
        <v>9.12</v>
      </c>
      <c r="D178" s="26">
        <f>F178</f>
        <v>9.20053</v>
      </c>
      <c r="E178" s="26">
        <f>F178</f>
        <v>9.20053</v>
      </c>
      <c r="F178" s="26">
        <f>ROUND(9.20053,5)</f>
        <v>9.20053</v>
      </c>
      <c r="G178" s="24"/>
      <c r="H178" s="36"/>
    </row>
    <row r="179" spans="1:8" ht="12.75" customHeight="1">
      <c r="A179" s="22">
        <v>42950</v>
      </c>
      <c r="B179" s="22"/>
      <c r="C179" s="26">
        <f>ROUND(9.12,5)</f>
        <v>9.12</v>
      </c>
      <c r="D179" s="26">
        <f>F179</f>
        <v>9.21898</v>
      </c>
      <c r="E179" s="26">
        <f>F179</f>
        <v>9.21898</v>
      </c>
      <c r="F179" s="26">
        <f>ROUND(9.21898,5)</f>
        <v>9.21898</v>
      </c>
      <c r="G179" s="24"/>
      <c r="H179" s="36"/>
    </row>
    <row r="180" spans="1:8" ht="12.75" customHeight="1">
      <c r="A180" s="22">
        <v>43041</v>
      </c>
      <c r="B180" s="22"/>
      <c r="C180" s="26">
        <f>ROUND(9.12,5)</f>
        <v>9.12</v>
      </c>
      <c r="D180" s="26">
        <f>F180</f>
        <v>9.24189</v>
      </c>
      <c r="E180" s="26">
        <f>F180</f>
        <v>9.24189</v>
      </c>
      <c r="F180" s="26">
        <f>ROUND(9.24189,5)</f>
        <v>9.24189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186.81475</v>
      </c>
      <c r="E182" s="26">
        <f>F182</f>
        <v>186.81475</v>
      </c>
      <c r="F182" s="26">
        <f>ROUND(186.81475,5)</f>
        <v>186.81475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190.41867</v>
      </c>
      <c r="E183" s="26">
        <f>F183</f>
        <v>190.41867</v>
      </c>
      <c r="F183" s="26">
        <f>ROUND(190.41867,5)</f>
        <v>190.41867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191.92109</v>
      </c>
      <c r="E184" s="26">
        <f>F184</f>
        <v>191.92109</v>
      </c>
      <c r="F184" s="26">
        <f>ROUND(191.92109,5)</f>
        <v>191.92109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195.9343</v>
      </c>
      <c r="E185" s="26">
        <f>F185</f>
        <v>195.9343</v>
      </c>
      <c r="F185" s="26">
        <f>ROUND(195.9343,5)</f>
        <v>195.9343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197.47905</v>
      </c>
      <c r="E186" s="26">
        <f>F186</f>
        <v>197.47905</v>
      </c>
      <c r="F186" s="26">
        <f>ROUND(197.47905,5)</f>
        <v>197.47905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141.83477</v>
      </c>
      <c r="E188" s="26">
        <f>F188</f>
        <v>141.83477</v>
      </c>
      <c r="F188" s="26">
        <f>ROUND(141.83477,5)</f>
        <v>141.83477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ROUND(1.825,5)</f>
        <v>1.825</v>
      </c>
      <c r="D194" s="26">
        <f>F194</f>
        <v>148.08001</v>
      </c>
      <c r="E194" s="26">
        <f>F194</f>
        <v>148.08001</v>
      </c>
      <c r="F194" s="26">
        <f>ROUND(148.08001,5)</f>
        <v>148.08001</v>
      </c>
      <c r="G194" s="24"/>
      <c r="H194" s="36"/>
    </row>
    <row r="195" spans="1:8" ht="12.75" customHeight="1">
      <c r="A195" s="22">
        <v>42768</v>
      </c>
      <c r="B195" s="22"/>
      <c r="C195" s="26">
        <f>ROUND(1.825,5)</f>
        <v>1.825</v>
      </c>
      <c r="D195" s="26">
        <f>F195</f>
        <v>148.9829</v>
      </c>
      <c r="E195" s="26">
        <f>F195</f>
        <v>148.9829</v>
      </c>
      <c r="F195" s="26">
        <f>ROUND(148.9829,5)</f>
        <v>148.9829</v>
      </c>
      <c r="G195" s="24"/>
      <c r="H195" s="36"/>
    </row>
    <row r="196" spans="1:8" ht="12.75" customHeight="1">
      <c r="A196" s="22">
        <v>42859</v>
      </c>
      <c r="B196" s="22"/>
      <c r="C196" s="26">
        <f>ROUND(1.825,5)</f>
        <v>1.825</v>
      </c>
      <c r="D196" s="26">
        <f>F196</f>
        <v>151.9751</v>
      </c>
      <c r="E196" s="26">
        <f>F196</f>
        <v>151.9751</v>
      </c>
      <c r="F196" s="26">
        <f>ROUND(151.9751,5)</f>
        <v>151.9751</v>
      </c>
      <c r="G196" s="24"/>
      <c r="H196" s="36"/>
    </row>
    <row r="197" spans="1:8" ht="12.75" customHeight="1">
      <c r="A197" s="22">
        <v>42950</v>
      </c>
      <c r="B197" s="22"/>
      <c r="C197" s="26">
        <f>ROUND(1.825,5)</f>
        <v>1.825</v>
      </c>
      <c r="D197" s="26">
        <f>F197</f>
        <v>153.11841</v>
      </c>
      <c r="E197" s="26">
        <f>F197</f>
        <v>153.11841</v>
      </c>
      <c r="F197" s="26">
        <f>ROUND(153.11841,5)</f>
        <v>153.11841</v>
      </c>
      <c r="G197" s="24"/>
      <c r="H197" s="36"/>
    </row>
    <row r="198" spans="1:8" ht="12.75" customHeight="1">
      <c r="A198" s="22">
        <v>43041</v>
      </c>
      <c r="B198" s="22"/>
      <c r="C198" s="26">
        <f>ROUND(1.825,5)</f>
        <v>1.825</v>
      </c>
      <c r="D198" s="26">
        <f>F198</f>
        <v>156.21515</v>
      </c>
      <c r="E198" s="26">
        <f>F198</f>
        <v>156.21515</v>
      </c>
      <c r="F198" s="26">
        <f>ROUND(156.21515,5)</f>
        <v>156.21515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ROUND(8.975,5)</f>
        <v>8.975</v>
      </c>
      <c r="D200" s="26">
        <f>F200</f>
        <v>8.995</v>
      </c>
      <c r="E200" s="26">
        <f>F200</f>
        <v>8.995</v>
      </c>
      <c r="F200" s="26">
        <f>ROUND(8.995,5)</f>
        <v>8.995</v>
      </c>
      <c r="G200" s="24"/>
      <c r="H200" s="36"/>
    </row>
    <row r="201" spans="1:8" ht="12.75" customHeight="1">
      <c r="A201" s="22">
        <v>42768</v>
      </c>
      <c r="B201" s="22"/>
      <c r="C201" s="26">
        <f>ROUND(8.975,5)</f>
        <v>8.975</v>
      </c>
      <c r="D201" s="26">
        <f>F201</f>
        <v>9.0333</v>
      </c>
      <c r="E201" s="26">
        <f>F201</f>
        <v>9.0333</v>
      </c>
      <c r="F201" s="26">
        <f>ROUND(9.0333,5)</f>
        <v>9.0333</v>
      </c>
      <c r="G201" s="24"/>
      <c r="H201" s="36"/>
    </row>
    <row r="202" spans="1:8" ht="12.75" customHeight="1">
      <c r="A202" s="22">
        <v>42859</v>
      </c>
      <c r="B202" s="22"/>
      <c r="C202" s="26">
        <f>ROUND(8.975,5)</f>
        <v>8.975</v>
      </c>
      <c r="D202" s="26">
        <f>F202</f>
        <v>9.0595</v>
      </c>
      <c r="E202" s="26">
        <f>F202</f>
        <v>9.0595</v>
      </c>
      <c r="F202" s="26">
        <f>ROUND(9.0595,5)</f>
        <v>9.0595</v>
      </c>
      <c r="G202" s="24"/>
      <c r="H202" s="36"/>
    </row>
    <row r="203" spans="1:8" ht="12.75" customHeight="1">
      <c r="A203" s="22">
        <v>42950</v>
      </c>
      <c r="B203" s="22"/>
      <c r="C203" s="26">
        <f>ROUND(8.975,5)</f>
        <v>8.975</v>
      </c>
      <c r="D203" s="26">
        <f>F203</f>
        <v>9.07555</v>
      </c>
      <c r="E203" s="26">
        <f>F203</f>
        <v>9.07555</v>
      </c>
      <c r="F203" s="26">
        <f>ROUND(9.07555,5)</f>
        <v>9.07555</v>
      </c>
      <c r="G203" s="24"/>
      <c r="H203" s="36"/>
    </row>
    <row r="204" spans="1:8" ht="12.75" customHeight="1">
      <c r="A204" s="22">
        <v>43041</v>
      </c>
      <c r="B204" s="22"/>
      <c r="C204" s="26">
        <f>ROUND(8.975,5)</f>
        <v>8.975</v>
      </c>
      <c r="D204" s="26">
        <f>F204</f>
        <v>9.09929</v>
      </c>
      <c r="E204" s="26">
        <f>F204</f>
        <v>9.09929</v>
      </c>
      <c r="F204" s="26">
        <f>ROUND(9.09929,5)</f>
        <v>9.09929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ROUND(9.195,5)</f>
        <v>9.195</v>
      </c>
      <c r="D206" s="26">
        <f>F206</f>
        <v>9.21387</v>
      </c>
      <c r="E206" s="26">
        <f>F206</f>
        <v>9.21387</v>
      </c>
      <c r="F206" s="26">
        <f>ROUND(9.21387,5)</f>
        <v>9.21387</v>
      </c>
      <c r="G206" s="24"/>
      <c r="H206" s="36"/>
    </row>
    <row r="207" spans="1:8" ht="12.75" customHeight="1">
      <c r="A207" s="22">
        <v>42768</v>
      </c>
      <c r="B207" s="22"/>
      <c r="C207" s="26">
        <f>ROUND(9.195,5)</f>
        <v>9.195</v>
      </c>
      <c r="D207" s="26">
        <f>F207</f>
        <v>9.25046</v>
      </c>
      <c r="E207" s="26">
        <f>F207</f>
        <v>9.25046</v>
      </c>
      <c r="F207" s="26">
        <f>ROUND(9.25046,5)</f>
        <v>9.25046</v>
      </c>
      <c r="G207" s="24"/>
      <c r="H207" s="36"/>
    </row>
    <row r="208" spans="1:8" ht="12.75" customHeight="1">
      <c r="A208" s="22">
        <v>42859</v>
      </c>
      <c r="B208" s="22"/>
      <c r="C208" s="26">
        <f>ROUND(9.195,5)</f>
        <v>9.195</v>
      </c>
      <c r="D208" s="26">
        <f>F208</f>
        <v>9.2769</v>
      </c>
      <c r="E208" s="26">
        <f>F208</f>
        <v>9.2769</v>
      </c>
      <c r="F208" s="26">
        <f>ROUND(9.2769,5)</f>
        <v>9.2769</v>
      </c>
      <c r="G208" s="24"/>
      <c r="H208" s="36"/>
    </row>
    <row r="209" spans="1:8" ht="12.75" customHeight="1">
      <c r="A209" s="22">
        <v>42950</v>
      </c>
      <c r="B209" s="22"/>
      <c r="C209" s="26">
        <f>ROUND(9.195,5)</f>
        <v>9.195</v>
      </c>
      <c r="D209" s="26">
        <f>F209</f>
        <v>9.2951</v>
      </c>
      <c r="E209" s="26">
        <f>F209</f>
        <v>9.2951</v>
      </c>
      <c r="F209" s="26">
        <f>ROUND(9.2951,5)</f>
        <v>9.2951</v>
      </c>
      <c r="G209" s="24"/>
      <c r="H209" s="36"/>
    </row>
    <row r="210" spans="1:8" ht="12.75" customHeight="1">
      <c r="A210" s="22">
        <v>43041</v>
      </c>
      <c r="B210" s="22"/>
      <c r="C210" s="26">
        <f>ROUND(9.195,5)</f>
        <v>9.195</v>
      </c>
      <c r="D210" s="26">
        <f>F210</f>
        <v>9.31946</v>
      </c>
      <c r="E210" s="26">
        <f>F210</f>
        <v>9.31946</v>
      </c>
      <c r="F210" s="26">
        <f>ROUND(9.31946,5)</f>
        <v>9.31946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ROUND(9.24,5)</f>
        <v>9.24</v>
      </c>
      <c r="D212" s="26">
        <f>F212</f>
        <v>9.25941</v>
      </c>
      <c r="E212" s="26">
        <f>F212</f>
        <v>9.25941</v>
      </c>
      <c r="F212" s="26">
        <f>ROUND(9.25941,5)</f>
        <v>9.25941</v>
      </c>
      <c r="G212" s="24"/>
      <c r="H212" s="36"/>
    </row>
    <row r="213" spans="1:8" ht="12.75" customHeight="1">
      <c r="A213" s="22">
        <v>42768</v>
      </c>
      <c r="B213" s="22"/>
      <c r="C213" s="26">
        <f>ROUND(9.24,5)</f>
        <v>9.24</v>
      </c>
      <c r="D213" s="26">
        <f>F213</f>
        <v>9.29721</v>
      </c>
      <c r="E213" s="26">
        <f>F213</f>
        <v>9.29721</v>
      </c>
      <c r="F213" s="26">
        <f>ROUND(9.29721,5)</f>
        <v>9.29721</v>
      </c>
      <c r="G213" s="24"/>
      <c r="H213" s="36"/>
    </row>
    <row r="214" spans="1:8" ht="12.75" customHeight="1">
      <c r="A214" s="22">
        <v>42859</v>
      </c>
      <c r="B214" s="22"/>
      <c r="C214" s="26">
        <f>ROUND(9.24,5)</f>
        <v>9.24</v>
      </c>
      <c r="D214" s="26">
        <f>F214</f>
        <v>9.32481</v>
      </c>
      <c r="E214" s="26">
        <f>F214</f>
        <v>9.32481</v>
      </c>
      <c r="F214" s="26">
        <f>ROUND(9.32481,5)</f>
        <v>9.32481</v>
      </c>
      <c r="G214" s="24"/>
      <c r="H214" s="36"/>
    </row>
    <row r="215" spans="1:8" ht="12.75" customHeight="1">
      <c r="A215" s="22">
        <v>42950</v>
      </c>
      <c r="B215" s="22"/>
      <c r="C215" s="26">
        <f>ROUND(9.24,5)</f>
        <v>9.24</v>
      </c>
      <c r="D215" s="26">
        <f>F215</f>
        <v>9.34418</v>
      </c>
      <c r="E215" s="26">
        <f>F215</f>
        <v>9.34418</v>
      </c>
      <c r="F215" s="26">
        <f>ROUND(9.34418,5)</f>
        <v>9.34418</v>
      </c>
      <c r="G215" s="24"/>
      <c r="H215" s="36"/>
    </row>
    <row r="216" spans="1:8" ht="12.75">
      <c r="A216" s="22">
        <v>43041</v>
      </c>
      <c r="B216" s="22"/>
      <c r="C216" s="26">
        <f>ROUND(9.24,5)</f>
        <v>9.24</v>
      </c>
      <c r="D216" s="26">
        <f>F216</f>
        <v>9.36974</v>
      </c>
      <c r="E216" s="26">
        <f>F216</f>
        <v>9.36974</v>
      </c>
      <c r="F216" s="26">
        <f>ROUND(9.36974,5)</f>
        <v>9.36974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ROUND(687.177548756239,4)</f>
        <v>687.1775</v>
      </c>
      <c r="D218" s="25">
        <f>F218</f>
        <v>699.4916</v>
      </c>
      <c r="E218" s="25">
        <f>F218</f>
        <v>699.4916</v>
      </c>
      <c r="F218" s="25">
        <f>ROUND(699.4916,4)</f>
        <v>699.4916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5">
        <f>ROUND(45.9685092715974,4)</f>
        <v>45.9685</v>
      </c>
      <c r="D220" s="25">
        <f>F220</f>
        <v>46.0755</v>
      </c>
      <c r="E220" s="25">
        <f>F220</f>
        <v>46.0755</v>
      </c>
      <c r="F220" s="25">
        <f>ROUND(46.0755,4)</f>
        <v>46.0755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5">
        <f>ROUND(2.0884396525906,4)</f>
        <v>2.0884</v>
      </c>
      <c r="D222" s="25">
        <f>F222</f>
        <v>2.0674</v>
      </c>
      <c r="E222" s="25">
        <f>F222</f>
        <v>2.0674</v>
      </c>
      <c r="F222" s="25">
        <f>ROUND(2.0674,4)</f>
        <v>2.0674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5">
        <f>ROUND(15.281253,4)</f>
        <v>15.2813</v>
      </c>
      <c r="D224" s="25">
        <f>F224</f>
        <v>15.3059</v>
      </c>
      <c r="E224" s="25">
        <f>F224</f>
        <v>15.3059</v>
      </c>
      <c r="F224" s="25">
        <f>ROUND(15.3059,4)</f>
        <v>15.3059</v>
      </c>
      <c r="G224" s="24"/>
      <c r="H224" s="36"/>
    </row>
    <row r="225" spans="1:8" ht="12.75" customHeight="1">
      <c r="A225" s="22">
        <v>42702</v>
      </c>
      <c r="B225" s="22"/>
      <c r="C225" s="25">
        <f>ROUND(15.281253,4)</f>
        <v>15.2813</v>
      </c>
      <c r="D225" s="25">
        <f>F225</f>
        <v>15.5209</v>
      </c>
      <c r="E225" s="25">
        <f>F225</f>
        <v>15.5209</v>
      </c>
      <c r="F225" s="25">
        <f>ROUND(15.5209,4)</f>
        <v>15.5209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5">
        <f>ROUND(17.771554125,4)</f>
        <v>17.7716</v>
      </c>
      <c r="D227" s="25">
        <f>F227</f>
        <v>17.8172</v>
      </c>
      <c r="E227" s="25">
        <f>F227</f>
        <v>17.8172</v>
      </c>
      <c r="F227" s="25">
        <f>ROUND(17.8172,4)</f>
        <v>17.8172</v>
      </c>
      <c r="G227" s="24"/>
      <c r="H227" s="36"/>
    </row>
    <row r="228" spans="1:8" ht="12.75" customHeight="1">
      <c r="A228" s="22">
        <v>42670</v>
      </c>
      <c r="B228" s="22"/>
      <c r="C228" s="25">
        <f>ROUND(17.771554125,4)</f>
        <v>17.7716</v>
      </c>
      <c r="D228" s="25">
        <f>F228</f>
        <v>17.9015</v>
      </c>
      <c r="E228" s="25">
        <f>F228</f>
        <v>17.9015</v>
      </c>
      <c r="F228" s="25">
        <f>ROUND(17.9015,4)</f>
        <v>17.9015</v>
      </c>
      <c r="G228" s="24"/>
      <c r="H228" s="36"/>
    </row>
    <row r="229" spans="1:8" ht="12.75" customHeight="1">
      <c r="A229" s="22">
        <v>42850</v>
      </c>
      <c r="B229" s="22"/>
      <c r="C229" s="25">
        <f>ROUND(17.771554125,4)</f>
        <v>17.7716</v>
      </c>
      <c r="D229" s="25">
        <f>F229</f>
        <v>18.6053</v>
      </c>
      <c r="E229" s="25">
        <f>F229</f>
        <v>18.6053</v>
      </c>
      <c r="F229" s="25">
        <f>ROUND(18.6053,4)</f>
        <v>18.6053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42634</v>
      </c>
      <c r="B231" s="22"/>
      <c r="C231" s="25">
        <f>ROUND(13.715,4)</f>
        <v>13.715</v>
      </c>
      <c r="D231" s="25">
        <f>F231</f>
        <v>13.728</v>
      </c>
      <c r="E231" s="25">
        <f>F231</f>
        <v>13.728</v>
      </c>
      <c r="F231" s="25">
        <f>ROUND(13.728,4)</f>
        <v>13.728</v>
      </c>
      <c r="G231" s="24"/>
      <c r="H231" s="36"/>
    </row>
    <row r="232" spans="1:8" ht="12.75" customHeight="1">
      <c r="A232" s="22">
        <v>42635</v>
      </c>
      <c r="B232" s="22"/>
      <c r="C232" s="25">
        <f>ROUND(13.715,4)</f>
        <v>13.715</v>
      </c>
      <c r="D232" s="25">
        <f>F232</f>
        <v>13.7175</v>
      </c>
      <c r="E232" s="25">
        <f>F232</f>
        <v>13.7175</v>
      </c>
      <c r="F232" s="25">
        <f>ROUND(13.7175,4)</f>
        <v>13.7175</v>
      </c>
      <c r="G232" s="24"/>
      <c r="H232" s="36"/>
    </row>
    <row r="233" spans="1:8" ht="12.75" customHeight="1">
      <c r="A233" s="22">
        <v>42640</v>
      </c>
      <c r="B233" s="22"/>
      <c r="C233" s="25">
        <f>ROUND(13.715,4)</f>
        <v>13.715</v>
      </c>
      <c r="D233" s="25">
        <f>F233</f>
        <v>13.7252</v>
      </c>
      <c r="E233" s="25">
        <f>F233</f>
        <v>13.7252</v>
      </c>
      <c r="F233" s="25">
        <f>ROUND(13.7252,4)</f>
        <v>13.7252</v>
      </c>
      <c r="G233" s="24"/>
      <c r="H233" s="36"/>
    </row>
    <row r="234" spans="1:8" ht="12.75" customHeight="1">
      <c r="A234" s="22">
        <v>42641</v>
      </c>
      <c r="B234" s="22"/>
      <c r="C234" s="25">
        <f>ROUND(13.715,4)</f>
        <v>13.715</v>
      </c>
      <c r="D234" s="25">
        <f>F234</f>
        <v>13.728</v>
      </c>
      <c r="E234" s="25">
        <f>F234</f>
        <v>13.728</v>
      </c>
      <c r="F234" s="25">
        <f>ROUND(13.728,4)</f>
        <v>13.728</v>
      </c>
      <c r="G234" s="24"/>
      <c r="H234" s="36"/>
    </row>
    <row r="235" spans="1:8" ht="12.75" customHeight="1">
      <c r="A235" s="22">
        <v>42642</v>
      </c>
      <c r="B235" s="22"/>
      <c r="C235" s="25">
        <f>ROUND(13.715,4)</f>
        <v>13.715</v>
      </c>
      <c r="D235" s="25">
        <f>F235</f>
        <v>13.7307</v>
      </c>
      <c r="E235" s="25">
        <f>F235</f>
        <v>13.7307</v>
      </c>
      <c r="F235" s="25">
        <f>ROUND(13.7307,4)</f>
        <v>13.7307</v>
      </c>
      <c r="G235" s="24"/>
      <c r="H235" s="36"/>
    </row>
    <row r="236" spans="1:8" ht="12.75" customHeight="1">
      <c r="A236" s="22">
        <v>42643</v>
      </c>
      <c r="B236" s="22"/>
      <c r="C236" s="25">
        <f>ROUND(13.715,4)</f>
        <v>13.715</v>
      </c>
      <c r="D236" s="25">
        <f>F236</f>
        <v>13.7334</v>
      </c>
      <c r="E236" s="25">
        <f>F236</f>
        <v>13.7334</v>
      </c>
      <c r="F236" s="25">
        <f>ROUND(13.7334,4)</f>
        <v>13.7334</v>
      </c>
      <c r="G236" s="24"/>
      <c r="H236" s="36"/>
    </row>
    <row r="237" spans="1:8" ht="12.75" customHeight="1">
      <c r="A237" s="22">
        <v>42646</v>
      </c>
      <c r="B237" s="22"/>
      <c r="C237" s="25">
        <f>ROUND(13.715,4)</f>
        <v>13.715</v>
      </c>
      <c r="D237" s="25">
        <f>F237</f>
        <v>13.7413</v>
      </c>
      <c r="E237" s="25">
        <f>F237</f>
        <v>13.7413</v>
      </c>
      <c r="F237" s="25">
        <f>ROUND(13.7413,4)</f>
        <v>13.7413</v>
      </c>
      <c r="G237" s="24"/>
      <c r="H237" s="36"/>
    </row>
    <row r="238" spans="1:8" ht="12.75" customHeight="1">
      <c r="A238" s="22">
        <v>42647</v>
      </c>
      <c r="B238" s="22"/>
      <c r="C238" s="25">
        <f>ROUND(13.715,4)</f>
        <v>13.715</v>
      </c>
      <c r="D238" s="25">
        <f>F238</f>
        <v>13.7439</v>
      </c>
      <c r="E238" s="25">
        <f>F238</f>
        <v>13.7439</v>
      </c>
      <c r="F238" s="25">
        <f>ROUND(13.7439,4)</f>
        <v>13.7439</v>
      </c>
      <c r="G238" s="24"/>
      <c r="H238" s="36"/>
    </row>
    <row r="239" spans="1:8" ht="12.75" customHeight="1">
      <c r="A239" s="22">
        <v>42648</v>
      </c>
      <c r="B239" s="22"/>
      <c r="C239" s="25">
        <f>ROUND(13.715,4)</f>
        <v>13.715</v>
      </c>
      <c r="D239" s="25">
        <f>F239</f>
        <v>13.7466</v>
      </c>
      <c r="E239" s="25">
        <f>F239</f>
        <v>13.7466</v>
      </c>
      <c r="F239" s="25">
        <f>ROUND(13.7466,4)</f>
        <v>13.7466</v>
      </c>
      <c r="G239" s="24"/>
      <c r="H239" s="36"/>
    </row>
    <row r="240" spans="1:8" ht="12.75" customHeight="1">
      <c r="A240" s="22">
        <v>42650</v>
      </c>
      <c r="B240" s="22"/>
      <c r="C240" s="25">
        <f>ROUND(13.715,4)</f>
        <v>13.715</v>
      </c>
      <c r="D240" s="25">
        <f>F240</f>
        <v>13.7518</v>
      </c>
      <c r="E240" s="25">
        <f>F240</f>
        <v>13.7518</v>
      </c>
      <c r="F240" s="25">
        <f>ROUND(13.7518,4)</f>
        <v>13.7518</v>
      </c>
      <c r="G240" s="24"/>
      <c r="H240" s="36"/>
    </row>
    <row r="241" spans="1:8" ht="12.75" customHeight="1">
      <c r="A241" s="22">
        <v>42653</v>
      </c>
      <c r="B241" s="22"/>
      <c r="C241" s="25">
        <f>ROUND(13.715,4)</f>
        <v>13.715</v>
      </c>
      <c r="D241" s="25">
        <f>F241</f>
        <v>13.7598</v>
      </c>
      <c r="E241" s="25">
        <f>F241</f>
        <v>13.7598</v>
      </c>
      <c r="F241" s="25">
        <f>ROUND(13.7598,4)</f>
        <v>13.7598</v>
      </c>
      <c r="G241" s="24"/>
      <c r="H241" s="36"/>
    </row>
    <row r="242" spans="1:8" ht="12.75" customHeight="1">
      <c r="A242" s="22">
        <v>42655</v>
      </c>
      <c r="B242" s="22"/>
      <c r="C242" s="25">
        <f>ROUND(13.715,4)</f>
        <v>13.715</v>
      </c>
      <c r="D242" s="25">
        <f>F242</f>
        <v>13.765</v>
      </c>
      <c r="E242" s="25">
        <f>F242</f>
        <v>13.765</v>
      </c>
      <c r="F242" s="25">
        <f>ROUND(13.765,4)</f>
        <v>13.765</v>
      </c>
      <c r="G242" s="24"/>
      <c r="H242" s="36"/>
    </row>
    <row r="243" spans="1:8" ht="12.75" customHeight="1">
      <c r="A243" s="22">
        <v>42656</v>
      </c>
      <c r="B243" s="22"/>
      <c r="C243" s="25">
        <f>ROUND(13.715,4)</f>
        <v>13.715</v>
      </c>
      <c r="D243" s="25">
        <f>F243</f>
        <v>13.7677</v>
      </c>
      <c r="E243" s="25">
        <f>F243</f>
        <v>13.7677</v>
      </c>
      <c r="F243" s="25">
        <f>ROUND(13.7677,4)</f>
        <v>13.7677</v>
      </c>
      <c r="G243" s="24"/>
      <c r="H243" s="36"/>
    </row>
    <row r="244" spans="1:8" ht="12.75" customHeight="1">
      <c r="A244" s="22">
        <v>42657</v>
      </c>
      <c r="B244" s="22"/>
      <c r="C244" s="25">
        <f>ROUND(13.715,4)</f>
        <v>13.715</v>
      </c>
      <c r="D244" s="25">
        <f>F244</f>
        <v>13.7703</v>
      </c>
      <c r="E244" s="25">
        <f>F244</f>
        <v>13.7703</v>
      </c>
      <c r="F244" s="25">
        <f>ROUND(13.7703,4)</f>
        <v>13.7703</v>
      </c>
      <c r="G244" s="24"/>
      <c r="H244" s="36"/>
    </row>
    <row r="245" spans="1:8" ht="12.75" customHeight="1">
      <c r="A245" s="22">
        <v>42662</v>
      </c>
      <c r="B245" s="22"/>
      <c r="C245" s="25">
        <f>ROUND(13.715,4)</f>
        <v>13.715</v>
      </c>
      <c r="D245" s="25">
        <f>F245</f>
        <v>13.7835</v>
      </c>
      <c r="E245" s="25">
        <f>F245</f>
        <v>13.7835</v>
      </c>
      <c r="F245" s="25">
        <f>ROUND(13.7835,4)</f>
        <v>13.7835</v>
      </c>
      <c r="G245" s="24"/>
      <c r="H245" s="36"/>
    </row>
    <row r="246" spans="1:8" ht="12.75" customHeight="1">
      <c r="A246" s="22">
        <v>42664</v>
      </c>
      <c r="B246" s="22"/>
      <c r="C246" s="25">
        <f>ROUND(13.715,4)</f>
        <v>13.715</v>
      </c>
      <c r="D246" s="25">
        <f>F246</f>
        <v>13.7888</v>
      </c>
      <c r="E246" s="25">
        <f>F246</f>
        <v>13.7888</v>
      </c>
      <c r="F246" s="25">
        <f>ROUND(13.7888,4)</f>
        <v>13.7888</v>
      </c>
      <c r="G246" s="24"/>
      <c r="H246" s="36"/>
    </row>
    <row r="247" spans="1:8" ht="12.75" customHeight="1">
      <c r="A247" s="22">
        <v>42669</v>
      </c>
      <c r="B247" s="22"/>
      <c r="C247" s="25">
        <f>ROUND(13.715,4)</f>
        <v>13.715</v>
      </c>
      <c r="D247" s="25">
        <f>F247</f>
        <v>13.8021</v>
      </c>
      <c r="E247" s="25">
        <f>F247</f>
        <v>13.8021</v>
      </c>
      <c r="F247" s="25">
        <f>ROUND(13.8021,4)</f>
        <v>13.8021</v>
      </c>
      <c r="G247" s="24"/>
      <c r="H247" s="36"/>
    </row>
    <row r="248" spans="1:8" ht="12.75" customHeight="1">
      <c r="A248" s="22">
        <v>42670</v>
      </c>
      <c r="B248" s="22"/>
      <c r="C248" s="25">
        <f>ROUND(13.715,4)</f>
        <v>13.715</v>
      </c>
      <c r="D248" s="25">
        <f>F248</f>
        <v>13.8048</v>
      </c>
      <c r="E248" s="25">
        <f>F248</f>
        <v>13.8048</v>
      </c>
      <c r="F248" s="25">
        <f>ROUND(13.8048,4)</f>
        <v>13.8048</v>
      </c>
      <c r="G248" s="24"/>
      <c r="H248" s="36"/>
    </row>
    <row r="249" spans="1:8" ht="12.75" customHeight="1">
      <c r="A249" s="22">
        <v>42681</v>
      </c>
      <c r="B249" s="22"/>
      <c r="C249" s="25">
        <f>ROUND(13.715,4)</f>
        <v>13.715</v>
      </c>
      <c r="D249" s="25">
        <f>F249</f>
        <v>13.8343</v>
      </c>
      <c r="E249" s="25">
        <f>F249</f>
        <v>13.8343</v>
      </c>
      <c r="F249" s="25">
        <f>ROUND(13.8343,4)</f>
        <v>13.8343</v>
      </c>
      <c r="G249" s="24"/>
      <c r="H249" s="36"/>
    </row>
    <row r="250" spans="1:8" ht="12.75" customHeight="1">
      <c r="A250" s="22">
        <v>42684</v>
      </c>
      <c r="B250" s="22"/>
      <c r="C250" s="25">
        <f>ROUND(13.715,4)</f>
        <v>13.715</v>
      </c>
      <c r="D250" s="25">
        <f>F250</f>
        <v>13.8424</v>
      </c>
      <c r="E250" s="25">
        <f>F250</f>
        <v>13.8424</v>
      </c>
      <c r="F250" s="25">
        <f>ROUND(13.8424,4)</f>
        <v>13.8424</v>
      </c>
      <c r="G250" s="24"/>
      <c r="H250" s="36"/>
    </row>
    <row r="251" spans="1:8" ht="12.75" customHeight="1">
      <c r="A251" s="22">
        <v>42691</v>
      </c>
      <c r="B251" s="22"/>
      <c r="C251" s="25">
        <f>ROUND(13.715,4)</f>
        <v>13.715</v>
      </c>
      <c r="D251" s="25">
        <f>F251</f>
        <v>13.8611</v>
      </c>
      <c r="E251" s="25">
        <f>F251</f>
        <v>13.8611</v>
      </c>
      <c r="F251" s="25">
        <f>ROUND(13.8611,4)</f>
        <v>13.8611</v>
      </c>
      <c r="G251" s="24"/>
      <c r="H251" s="36"/>
    </row>
    <row r="252" spans="1:8" ht="12.75" customHeight="1">
      <c r="A252" s="22">
        <v>42702</v>
      </c>
      <c r="B252" s="22"/>
      <c r="C252" s="25">
        <f>ROUND(13.715,4)</f>
        <v>13.715</v>
      </c>
      <c r="D252" s="25">
        <f>F252</f>
        <v>13.8906</v>
      </c>
      <c r="E252" s="25">
        <f>F252</f>
        <v>13.8906</v>
      </c>
      <c r="F252" s="25">
        <f>ROUND(13.8906,4)</f>
        <v>13.8906</v>
      </c>
      <c r="G252" s="24"/>
      <c r="H252" s="36"/>
    </row>
    <row r="253" spans="1:8" ht="12.75" customHeight="1">
      <c r="A253" s="22">
        <v>42716</v>
      </c>
      <c r="B253" s="22"/>
      <c r="C253" s="25">
        <f>ROUND(13.715,4)</f>
        <v>13.715</v>
      </c>
      <c r="D253" s="25">
        <f>F253</f>
        <v>13.9279</v>
      </c>
      <c r="E253" s="25">
        <f>F253</f>
        <v>13.9279</v>
      </c>
      <c r="F253" s="25">
        <f>ROUND(13.9279,4)</f>
        <v>13.9279</v>
      </c>
      <c r="G253" s="24"/>
      <c r="H253" s="36"/>
    </row>
    <row r="254" spans="1:8" ht="12.75" customHeight="1">
      <c r="A254" s="22">
        <v>42717</v>
      </c>
      <c r="B254" s="22"/>
      <c r="C254" s="25">
        <f>ROUND(13.715,4)</f>
        <v>13.715</v>
      </c>
      <c r="D254" s="25">
        <f>F254</f>
        <v>13.9306</v>
      </c>
      <c r="E254" s="25">
        <f>F254</f>
        <v>13.9306</v>
      </c>
      <c r="F254" s="25">
        <f>ROUND(13.9306,4)</f>
        <v>13.9306</v>
      </c>
      <c r="G254" s="24"/>
      <c r="H254" s="36"/>
    </row>
    <row r="255" spans="1:8" ht="12.75" customHeight="1">
      <c r="A255" s="22">
        <v>42718</v>
      </c>
      <c r="B255" s="22"/>
      <c r="C255" s="25">
        <f>ROUND(13.715,4)</f>
        <v>13.715</v>
      </c>
      <c r="D255" s="25">
        <f>F255</f>
        <v>13.9332</v>
      </c>
      <c r="E255" s="25">
        <f>F255</f>
        <v>13.9332</v>
      </c>
      <c r="F255" s="25">
        <f>ROUND(13.9332,4)</f>
        <v>13.9332</v>
      </c>
      <c r="G255" s="24"/>
      <c r="H255" s="36"/>
    </row>
    <row r="256" spans="1:8" ht="12.75" customHeight="1">
      <c r="A256" s="22">
        <v>42748</v>
      </c>
      <c r="B256" s="22"/>
      <c r="C256" s="25">
        <f>ROUND(13.715,4)</f>
        <v>13.715</v>
      </c>
      <c r="D256" s="25">
        <f>F256</f>
        <v>14.0141</v>
      </c>
      <c r="E256" s="25">
        <f>F256</f>
        <v>14.0141</v>
      </c>
      <c r="F256" s="25">
        <f>ROUND(14.0141,4)</f>
        <v>14.0141</v>
      </c>
      <c r="G256" s="24"/>
      <c r="H256" s="36"/>
    </row>
    <row r="257" spans="1:8" ht="12.75" customHeight="1">
      <c r="A257" s="22">
        <v>42760</v>
      </c>
      <c r="B257" s="22"/>
      <c r="C257" s="25">
        <f>ROUND(13.715,4)</f>
        <v>13.715</v>
      </c>
      <c r="D257" s="25">
        <f>F257</f>
        <v>14.0465</v>
      </c>
      <c r="E257" s="25">
        <f>F257</f>
        <v>14.0465</v>
      </c>
      <c r="F257" s="25">
        <f>ROUND(14.0465,4)</f>
        <v>14.0465</v>
      </c>
      <c r="G257" s="24"/>
      <c r="H257" s="36"/>
    </row>
    <row r="258" spans="1:8" ht="12.75" customHeight="1">
      <c r="A258" s="22">
        <v>42837</v>
      </c>
      <c r="B258" s="22"/>
      <c r="C258" s="25">
        <f>ROUND(13.715,4)</f>
        <v>13.715</v>
      </c>
      <c r="D258" s="25">
        <f>F258</f>
        <v>14.2552</v>
      </c>
      <c r="E258" s="25">
        <f>F258</f>
        <v>14.2552</v>
      </c>
      <c r="F258" s="25">
        <f>ROUND(14.2552,4)</f>
        <v>14.2552</v>
      </c>
      <c r="G258" s="24"/>
      <c r="H258" s="36"/>
    </row>
    <row r="259" spans="1:8" ht="12.75" customHeight="1">
      <c r="A259" s="22">
        <v>42850</v>
      </c>
      <c r="B259" s="22"/>
      <c r="C259" s="25">
        <f>ROUND(13.715,4)</f>
        <v>13.715</v>
      </c>
      <c r="D259" s="25">
        <f>F259</f>
        <v>14.2905</v>
      </c>
      <c r="E259" s="25">
        <f>F259</f>
        <v>14.2905</v>
      </c>
      <c r="F259" s="25">
        <f>ROUND(14.2905,4)</f>
        <v>14.2905</v>
      </c>
      <c r="G259" s="24"/>
      <c r="H259" s="36"/>
    </row>
    <row r="260" spans="1:8" ht="12.75" customHeight="1">
      <c r="A260" s="22">
        <v>42928</v>
      </c>
      <c r="B260" s="22"/>
      <c r="C260" s="25">
        <f>ROUND(13.715,4)</f>
        <v>13.715</v>
      </c>
      <c r="D260" s="25">
        <f>F260</f>
        <v>14.5029</v>
      </c>
      <c r="E260" s="25">
        <f>F260</f>
        <v>14.5029</v>
      </c>
      <c r="F260" s="25">
        <f>ROUND(14.5029,4)</f>
        <v>14.5029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5">
        <f>ROUND(1.1142,4)</f>
        <v>1.1142</v>
      </c>
      <c r="D262" s="25">
        <f>F262</f>
        <v>1.1183</v>
      </c>
      <c r="E262" s="25">
        <f>F262</f>
        <v>1.1183</v>
      </c>
      <c r="F262" s="25">
        <f>ROUND(1.1183,4)</f>
        <v>1.1183</v>
      </c>
      <c r="G262" s="24"/>
      <c r="H262" s="36"/>
    </row>
    <row r="263" spans="1:8" ht="12.75" customHeight="1">
      <c r="A263" s="22">
        <v>42807</v>
      </c>
      <c r="B263" s="22"/>
      <c r="C263" s="25">
        <f>ROUND(1.1142,4)</f>
        <v>1.1142</v>
      </c>
      <c r="D263" s="25">
        <f>F263</f>
        <v>1.1227</v>
      </c>
      <c r="E263" s="25">
        <f>F263</f>
        <v>1.1227</v>
      </c>
      <c r="F263" s="25">
        <f>ROUND(1.1227,4)</f>
        <v>1.1227</v>
      </c>
      <c r="G263" s="24"/>
      <c r="H263" s="36"/>
    </row>
    <row r="264" spans="1:8" ht="12.75" customHeight="1">
      <c r="A264" s="22">
        <v>42905</v>
      </c>
      <c r="B264" s="22"/>
      <c r="C264" s="25">
        <f>ROUND(1.1142,4)</f>
        <v>1.1142</v>
      </c>
      <c r="D264" s="25">
        <f>F264</f>
        <v>1.1279</v>
      </c>
      <c r="E264" s="25">
        <f>F264</f>
        <v>1.1279</v>
      </c>
      <c r="F264" s="25">
        <f>ROUND(1.1279,4)</f>
        <v>1.1279</v>
      </c>
      <c r="G264" s="24"/>
      <c r="H264" s="36"/>
    </row>
    <row r="265" spans="1:8" ht="12.75" customHeight="1">
      <c r="A265" s="22">
        <v>42996</v>
      </c>
      <c r="B265" s="22"/>
      <c r="C265" s="25">
        <f>ROUND(1.1142,4)</f>
        <v>1.1142</v>
      </c>
      <c r="D265" s="25">
        <f>F265</f>
        <v>1.1329</v>
      </c>
      <c r="E265" s="25">
        <f>F265</f>
        <v>1.1329</v>
      </c>
      <c r="F265" s="25">
        <f>ROUND(1.1329,4)</f>
        <v>1.1329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5">
        <f>ROUND(1.295775,4)</f>
        <v>1.2958</v>
      </c>
      <c r="D267" s="25">
        <f>F267</f>
        <v>1.2978</v>
      </c>
      <c r="E267" s="25">
        <f>F267</f>
        <v>1.2978</v>
      </c>
      <c r="F267" s="25">
        <f>ROUND(1.2978,4)</f>
        <v>1.2978</v>
      </c>
      <c r="G267" s="24"/>
      <c r="H267" s="36"/>
    </row>
    <row r="268" spans="1:8" ht="12.75" customHeight="1">
      <c r="A268" s="22">
        <v>42807</v>
      </c>
      <c r="B268" s="22"/>
      <c r="C268" s="25">
        <f>ROUND(1.295775,4)</f>
        <v>1.2958</v>
      </c>
      <c r="D268" s="25">
        <f>F268</f>
        <v>1.3005</v>
      </c>
      <c r="E268" s="25">
        <f>F268</f>
        <v>1.3005</v>
      </c>
      <c r="F268" s="25">
        <f>ROUND(1.3005,4)</f>
        <v>1.3005</v>
      </c>
      <c r="G268" s="24"/>
      <c r="H268" s="36"/>
    </row>
    <row r="269" spans="1:8" ht="12.75" customHeight="1">
      <c r="A269" s="22">
        <v>42905</v>
      </c>
      <c r="B269" s="22"/>
      <c r="C269" s="25">
        <f>ROUND(1.295775,4)</f>
        <v>1.2958</v>
      </c>
      <c r="D269" s="25">
        <f>F269</f>
        <v>1.3035</v>
      </c>
      <c r="E269" s="25">
        <f>F269</f>
        <v>1.3035</v>
      </c>
      <c r="F269" s="25">
        <f>ROUND(1.3035,4)</f>
        <v>1.3035</v>
      </c>
      <c r="G269" s="24"/>
      <c r="H269" s="36"/>
    </row>
    <row r="270" spans="1:8" ht="12.75" customHeight="1">
      <c r="A270" s="22">
        <v>42996</v>
      </c>
      <c r="B270" s="22"/>
      <c r="C270" s="25">
        <f>ROUND(1.295775,4)</f>
        <v>1.2958</v>
      </c>
      <c r="D270" s="25">
        <f>F270</f>
        <v>1.3065</v>
      </c>
      <c r="E270" s="25">
        <f>F270</f>
        <v>1.3065</v>
      </c>
      <c r="F270" s="25">
        <f>ROUND(1.3065,4)</f>
        <v>1.3065</v>
      </c>
      <c r="G270" s="24"/>
      <c r="H270" s="36"/>
    </row>
    <row r="271" spans="1:8" ht="12.75" customHeight="1">
      <c r="A271" s="22" t="s">
        <v>68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42723</v>
      </c>
      <c r="B272" s="22"/>
      <c r="C272" s="25">
        <f>ROUND(10.38431225,4)</f>
        <v>10.3843</v>
      </c>
      <c r="D272" s="25">
        <f>F272</f>
        <v>10.5369</v>
      </c>
      <c r="E272" s="25">
        <f>F272</f>
        <v>10.5369</v>
      </c>
      <c r="F272" s="25">
        <f>ROUND(10.5369,4)</f>
        <v>10.5369</v>
      </c>
      <c r="G272" s="24"/>
      <c r="H272" s="36"/>
    </row>
    <row r="273" spans="1:8" ht="12.75" customHeight="1">
      <c r="A273" s="22">
        <v>42807</v>
      </c>
      <c r="B273" s="22"/>
      <c r="C273" s="25">
        <f>ROUND(10.38431225,4)</f>
        <v>10.3843</v>
      </c>
      <c r="D273" s="25">
        <f>F273</f>
        <v>10.6886</v>
      </c>
      <c r="E273" s="25">
        <f>F273</f>
        <v>10.6886</v>
      </c>
      <c r="F273" s="25">
        <f>ROUND(10.6886,4)</f>
        <v>10.6886</v>
      </c>
      <c r="G273" s="24"/>
      <c r="H273" s="36"/>
    </row>
    <row r="274" spans="1:8" ht="12.75" customHeight="1">
      <c r="A274" s="22">
        <v>42905</v>
      </c>
      <c r="B274" s="22"/>
      <c r="C274" s="25">
        <f>ROUND(10.38431225,4)</f>
        <v>10.3843</v>
      </c>
      <c r="D274" s="25">
        <f>F274</f>
        <v>10.8671</v>
      </c>
      <c r="E274" s="25">
        <f>F274</f>
        <v>10.8671</v>
      </c>
      <c r="F274" s="25">
        <f>ROUND(10.8671,4)</f>
        <v>10.8671</v>
      </c>
      <c r="G274" s="24"/>
      <c r="H274" s="36"/>
    </row>
    <row r="275" spans="1:8" ht="12.75" customHeight="1">
      <c r="A275" s="22">
        <v>42996</v>
      </c>
      <c r="B275" s="22"/>
      <c r="C275" s="25">
        <f>ROUND(10.38431225,4)</f>
        <v>10.3843</v>
      </c>
      <c r="D275" s="25">
        <f>F275</f>
        <v>11.0343</v>
      </c>
      <c r="E275" s="25">
        <f>F275</f>
        <v>11.0343</v>
      </c>
      <c r="F275" s="25">
        <f>ROUND(11.0343,4)</f>
        <v>11.0343</v>
      </c>
      <c r="G275" s="24"/>
      <c r="H275" s="36"/>
    </row>
    <row r="276" spans="1:8" ht="12.75" customHeight="1">
      <c r="A276" s="22">
        <v>43087</v>
      </c>
      <c r="B276" s="22"/>
      <c r="C276" s="25">
        <f>ROUND(10.38431225,4)</f>
        <v>10.3843</v>
      </c>
      <c r="D276" s="25">
        <f>F276</f>
        <v>11.2667</v>
      </c>
      <c r="E276" s="25">
        <f>F276</f>
        <v>11.2667</v>
      </c>
      <c r="F276" s="25">
        <f>ROUND(11.2667,4)</f>
        <v>11.2667</v>
      </c>
      <c r="G276" s="24"/>
      <c r="H276" s="36"/>
    </row>
    <row r="277" spans="1:8" ht="12.75" customHeight="1">
      <c r="A277" s="22">
        <v>43178</v>
      </c>
      <c r="B277" s="22"/>
      <c r="C277" s="25">
        <f>ROUND(10.38431225,4)</f>
        <v>10.3843</v>
      </c>
      <c r="D277" s="25">
        <f>F277</f>
        <v>11.5053</v>
      </c>
      <c r="E277" s="25">
        <f>F277</f>
        <v>11.5053</v>
      </c>
      <c r="F277" s="25">
        <f>ROUND(11.5053,4)</f>
        <v>11.5053</v>
      </c>
      <c r="G277" s="24"/>
      <c r="H277" s="36"/>
    </row>
    <row r="278" spans="1:8" ht="12.75" customHeight="1">
      <c r="A278" s="22">
        <v>43269</v>
      </c>
      <c r="B278" s="22"/>
      <c r="C278" s="25">
        <f>ROUND(10.38431225,4)</f>
        <v>10.3843</v>
      </c>
      <c r="D278" s="25">
        <f>F278</f>
        <v>11.7419</v>
      </c>
      <c r="E278" s="25">
        <f>F278</f>
        <v>11.7419</v>
      </c>
      <c r="F278" s="25">
        <f>ROUND(11.7419,4)</f>
        <v>11.7419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5"/>
      <c r="G279" s="24"/>
      <c r="H279" s="36"/>
    </row>
    <row r="280" spans="1:8" ht="12.75" customHeight="1">
      <c r="A280" s="22">
        <v>42723</v>
      </c>
      <c r="B280" s="22"/>
      <c r="C280" s="25">
        <f>ROUND(3.6762,4)</f>
        <v>3.6762</v>
      </c>
      <c r="D280" s="25">
        <f>F280</f>
        <v>4.3186</v>
      </c>
      <c r="E280" s="25">
        <f>F280</f>
        <v>4.3186</v>
      </c>
      <c r="F280" s="25">
        <f>ROUND(4.3186,4)</f>
        <v>4.3186</v>
      </c>
      <c r="G280" s="24"/>
      <c r="H280" s="36"/>
    </row>
    <row r="281" spans="1:8" ht="12.75" customHeight="1">
      <c r="A281" s="22">
        <v>42807</v>
      </c>
      <c r="B281" s="22"/>
      <c r="C281" s="25">
        <f>ROUND(3.6762,4)</f>
        <v>3.6762</v>
      </c>
      <c r="D281" s="25">
        <f>F281</f>
        <v>4.4109</v>
      </c>
      <c r="E281" s="25">
        <f>F281</f>
        <v>4.4109</v>
      </c>
      <c r="F281" s="25">
        <f>ROUND(4.4109,4)</f>
        <v>4.4109</v>
      </c>
      <c r="G281" s="24"/>
      <c r="H281" s="36"/>
    </row>
    <row r="282" spans="1:8" ht="12.75" customHeight="1">
      <c r="A282" s="22">
        <v>42905</v>
      </c>
      <c r="B282" s="22"/>
      <c r="C282" s="25">
        <f>ROUND(3.6762,4)</f>
        <v>3.6762</v>
      </c>
      <c r="D282" s="25">
        <f>F282</f>
        <v>4.4989</v>
      </c>
      <c r="E282" s="25">
        <f>F282</f>
        <v>4.4989</v>
      </c>
      <c r="F282" s="25">
        <f>ROUND(4.4989,4)</f>
        <v>4.4989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5">
        <f>ROUND(1.3042965,4)</f>
        <v>1.3043</v>
      </c>
      <c r="D284" s="25">
        <f>F284</f>
        <v>1.3202</v>
      </c>
      <c r="E284" s="25">
        <f>F284</f>
        <v>1.3202</v>
      </c>
      <c r="F284" s="25">
        <f>ROUND(1.3202,4)</f>
        <v>1.3202</v>
      </c>
      <c r="G284" s="24"/>
      <c r="H284" s="36"/>
    </row>
    <row r="285" spans="1:8" ht="12.75" customHeight="1">
      <c r="A285" s="22">
        <v>42807</v>
      </c>
      <c r="B285" s="22"/>
      <c r="C285" s="25">
        <f>ROUND(1.3042965,4)</f>
        <v>1.3043</v>
      </c>
      <c r="D285" s="25">
        <f>F285</f>
        <v>1.3325</v>
      </c>
      <c r="E285" s="25">
        <f>F285</f>
        <v>1.3325</v>
      </c>
      <c r="F285" s="25">
        <f>ROUND(1.3325,4)</f>
        <v>1.3325</v>
      </c>
      <c r="G285" s="24"/>
      <c r="H285" s="36"/>
    </row>
    <row r="286" spans="1:8" ht="12.75" customHeight="1">
      <c r="A286" s="22">
        <v>42905</v>
      </c>
      <c r="B286" s="22"/>
      <c r="C286" s="25">
        <f>ROUND(1.3042965,4)</f>
        <v>1.3043</v>
      </c>
      <c r="D286" s="25">
        <f>F286</f>
        <v>1.3466</v>
      </c>
      <c r="E286" s="25">
        <f>F286</f>
        <v>1.3466</v>
      </c>
      <c r="F286" s="25">
        <f>ROUND(1.3466,4)</f>
        <v>1.3466</v>
      </c>
      <c r="G286" s="24"/>
      <c r="H286" s="36"/>
    </row>
    <row r="287" spans="1:8" ht="12.75" customHeight="1">
      <c r="A287" s="22">
        <v>42996</v>
      </c>
      <c r="B287" s="22"/>
      <c r="C287" s="25">
        <f>ROUND(1.3042965,4)</f>
        <v>1.3043</v>
      </c>
      <c r="D287" s="25">
        <f>F287</f>
        <v>1.3589</v>
      </c>
      <c r="E287" s="25">
        <f>F287</f>
        <v>1.3589</v>
      </c>
      <c r="F287" s="25">
        <f>ROUND(1.3589,4)</f>
        <v>1.3589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5">
        <f>ROUND(10.3803216650899,4)</f>
        <v>10.3803</v>
      </c>
      <c r="D289" s="25">
        <f>F289</f>
        <v>10.5613</v>
      </c>
      <c r="E289" s="25">
        <f>F289</f>
        <v>10.5613</v>
      </c>
      <c r="F289" s="25">
        <f>ROUND(10.5613,4)</f>
        <v>10.5613</v>
      </c>
      <c r="G289" s="24"/>
      <c r="H289" s="36"/>
    </row>
    <row r="290" spans="1:8" ht="12.75" customHeight="1">
      <c r="A290" s="22">
        <v>42807</v>
      </c>
      <c r="B290" s="22"/>
      <c r="C290" s="25">
        <f>ROUND(10.3803216650899,4)</f>
        <v>10.3803</v>
      </c>
      <c r="D290" s="25">
        <f>F290</f>
        <v>10.7404</v>
      </c>
      <c r="E290" s="25">
        <f>F290</f>
        <v>10.7404</v>
      </c>
      <c r="F290" s="25">
        <f>ROUND(10.7404,4)</f>
        <v>10.7404</v>
      </c>
      <c r="G290" s="24"/>
      <c r="H290" s="36"/>
    </row>
    <row r="291" spans="1:8" ht="12.75" customHeight="1">
      <c r="A291" s="22">
        <v>42905</v>
      </c>
      <c r="B291" s="22"/>
      <c r="C291" s="25">
        <f>ROUND(10.3803216650899,4)</f>
        <v>10.3803</v>
      </c>
      <c r="D291" s="25">
        <f>F291</f>
        <v>10.9506</v>
      </c>
      <c r="E291" s="25">
        <f>F291</f>
        <v>10.9506</v>
      </c>
      <c r="F291" s="25">
        <f>ROUND(10.9506,4)</f>
        <v>10.9506</v>
      </c>
      <c r="G291" s="24"/>
      <c r="H291" s="36"/>
    </row>
    <row r="292" spans="1:8" ht="12.75" customHeight="1">
      <c r="A292" s="22">
        <v>42996</v>
      </c>
      <c r="B292" s="22"/>
      <c r="C292" s="25">
        <f>ROUND(10.3803216650899,4)</f>
        <v>10.3803</v>
      </c>
      <c r="D292" s="25">
        <f>F292</f>
        <v>11.1474</v>
      </c>
      <c r="E292" s="25">
        <f>F292</f>
        <v>11.1474</v>
      </c>
      <c r="F292" s="25">
        <f>ROUND(11.1474,4)</f>
        <v>11.1474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5">
        <f>ROUND(2.0884396525906,4)</f>
        <v>2.0884</v>
      </c>
      <c r="D294" s="25">
        <f>F294</f>
        <v>2.0726</v>
      </c>
      <c r="E294" s="25">
        <f>F294</f>
        <v>2.0726</v>
      </c>
      <c r="F294" s="25">
        <f>ROUND(2.0726,4)</f>
        <v>2.0726</v>
      </c>
      <c r="G294" s="24"/>
      <c r="H294" s="36"/>
    </row>
    <row r="295" spans="1:8" ht="12.75" customHeight="1">
      <c r="A295" s="22">
        <v>42807</v>
      </c>
      <c r="B295" s="22"/>
      <c r="C295" s="25">
        <f>ROUND(2.0884396525906,4)</f>
        <v>2.0884</v>
      </c>
      <c r="D295" s="25">
        <f>F295</f>
        <v>2.0948</v>
      </c>
      <c r="E295" s="25">
        <f>F295</f>
        <v>2.0948</v>
      </c>
      <c r="F295" s="25">
        <f>ROUND(2.0948,4)</f>
        <v>2.0948</v>
      </c>
      <c r="G295" s="24"/>
      <c r="H295" s="36"/>
    </row>
    <row r="296" spans="1:8" ht="12.75" customHeight="1">
      <c r="A296" s="22">
        <v>42905</v>
      </c>
      <c r="B296" s="22"/>
      <c r="C296" s="25">
        <f>ROUND(2.0884396525906,4)</f>
        <v>2.0884</v>
      </c>
      <c r="D296" s="25">
        <f>F296</f>
        <v>2.122</v>
      </c>
      <c r="E296" s="25">
        <f>F296</f>
        <v>2.122</v>
      </c>
      <c r="F296" s="25">
        <f>ROUND(2.122,4)</f>
        <v>2.122</v>
      </c>
      <c r="G296" s="24"/>
      <c r="H296" s="36"/>
    </row>
    <row r="297" spans="1:8" ht="12.75" customHeight="1">
      <c r="A297" s="22">
        <v>42996</v>
      </c>
      <c r="B297" s="22"/>
      <c r="C297" s="25">
        <f>ROUND(2.0884396525906,4)</f>
        <v>2.0884</v>
      </c>
      <c r="D297" s="25">
        <f>F297</f>
        <v>2.1482</v>
      </c>
      <c r="E297" s="25">
        <f>F297</f>
        <v>2.1482</v>
      </c>
      <c r="F297" s="25">
        <f>ROUND(2.1482,4)</f>
        <v>2.1482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5">
        <f>ROUND(2.0495845537689,4)</f>
        <v>2.0496</v>
      </c>
      <c r="D299" s="25">
        <f>F299</f>
        <v>2.0923</v>
      </c>
      <c r="E299" s="25">
        <f>F299</f>
        <v>2.0923</v>
      </c>
      <c r="F299" s="25">
        <f>ROUND(2.0923,4)</f>
        <v>2.0923</v>
      </c>
      <c r="G299" s="24"/>
      <c r="H299" s="36"/>
    </row>
    <row r="300" spans="1:8" ht="12.75" customHeight="1">
      <c r="A300" s="22">
        <v>42807</v>
      </c>
      <c r="B300" s="22"/>
      <c r="C300" s="25">
        <f>ROUND(2.0495845537689,4)</f>
        <v>2.0496</v>
      </c>
      <c r="D300" s="25">
        <f>F300</f>
        <v>2.1355</v>
      </c>
      <c r="E300" s="25">
        <f>F300</f>
        <v>2.1355</v>
      </c>
      <c r="F300" s="25">
        <f>ROUND(2.1355,4)</f>
        <v>2.1355</v>
      </c>
      <c r="G300" s="24"/>
      <c r="H300" s="36"/>
    </row>
    <row r="301" spans="1:8" ht="12.75" customHeight="1">
      <c r="A301" s="22">
        <v>42905</v>
      </c>
      <c r="B301" s="22"/>
      <c r="C301" s="25">
        <f>ROUND(2.0495845537689,4)</f>
        <v>2.0496</v>
      </c>
      <c r="D301" s="25">
        <f>F301</f>
        <v>2.1863</v>
      </c>
      <c r="E301" s="25">
        <f>F301</f>
        <v>2.1863</v>
      </c>
      <c r="F301" s="25">
        <f>ROUND(2.1863,4)</f>
        <v>2.1863</v>
      </c>
      <c r="G301" s="24"/>
      <c r="H301" s="36"/>
    </row>
    <row r="302" spans="1:8" ht="12.75" customHeight="1">
      <c r="A302" s="22">
        <v>42996</v>
      </c>
      <c r="B302" s="22"/>
      <c r="C302" s="25">
        <f>ROUND(2.0495845537689,4)</f>
        <v>2.0496</v>
      </c>
      <c r="D302" s="25">
        <f>F302</f>
        <v>2.2349</v>
      </c>
      <c r="E302" s="25">
        <f>F302</f>
        <v>2.2349</v>
      </c>
      <c r="F302" s="25">
        <f>ROUND(2.2349,4)</f>
        <v>2.2349</v>
      </c>
      <c r="G302" s="24"/>
      <c r="H302" s="36"/>
    </row>
    <row r="303" spans="1:8" ht="12.75" customHeight="1">
      <c r="A303" s="22" t="s">
        <v>74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42723</v>
      </c>
      <c r="B304" s="22"/>
      <c r="C304" s="25">
        <f>ROUND(15.281253,4)</f>
        <v>15.2813</v>
      </c>
      <c r="D304" s="25">
        <f>F304</f>
        <v>15.5963</v>
      </c>
      <c r="E304" s="25">
        <f>F304</f>
        <v>15.5963</v>
      </c>
      <c r="F304" s="25">
        <f>ROUND(15.5963,4)</f>
        <v>15.5963</v>
      </c>
      <c r="G304" s="24"/>
      <c r="H304" s="36"/>
    </row>
    <row r="305" spans="1:8" ht="12.75" customHeight="1">
      <c r="A305" s="22">
        <v>42807</v>
      </c>
      <c r="B305" s="22"/>
      <c r="C305" s="25">
        <f>ROUND(15.281253,4)</f>
        <v>15.2813</v>
      </c>
      <c r="D305" s="25">
        <f>F305</f>
        <v>15.9136</v>
      </c>
      <c r="E305" s="25">
        <f>F305</f>
        <v>15.9136</v>
      </c>
      <c r="F305" s="25">
        <f>ROUND(15.9136,4)</f>
        <v>15.9136</v>
      </c>
      <c r="G305" s="24"/>
      <c r="H305" s="36"/>
    </row>
    <row r="306" spans="1:8" ht="12.75" customHeight="1">
      <c r="A306" s="22">
        <v>42905</v>
      </c>
      <c r="B306" s="22"/>
      <c r="C306" s="25">
        <f>ROUND(15.281253,4)</f>
        <v>15.2813</v>
      </c>
      <c r="D306" s="25">
        <f>F306</f>
        <v>16.2874</v>
      </c>
      <c r="E306" s="25">
        <f>F306</f>
        <v>16.2874</v>
      </c>
      <c r="F306" s="25">
        <f>ROUND(16.2874,4)</f>
        <v>16.2874</v>
      </c>
      <c r="G306" s="24"/>
      <c r="H306" s="36"/>
    </row>
    <row r="307" spans="1:8" ht="12.75" customHeight="1">
      <c r="A307" s="22">
        <v>42996</v>
      </c>
      <c r="B307" s="22"/>
      <c r="C307" s="25">
        <f>ROUND(15.281253,4)</f>
        <v>15.2813</v>
      </c>
      <c r="D307" s="25">
        <f>F307</f>
        <v>16.6421</v>
      </c>
      <c r="E307" s="25">
        <f>F307</f>
        <v>16.6421</v>
      </c>
      <c r="F307" s="25">
        <f>ROUND(16.6421,4)</f>
        <v>16.6421</v>
      </c>
      <c r="G307" s="24"/>
      <c r="H307" s="36"/>
    </row>
    <row r="308" spans="1:8" ht="12.75" customHeight="1">
      <c r="A308" s="22">
        <v>43087</v>
      </c>
      <c r="B308" s="22"/>
      <c r="C308" s="25">
        <f>ROUND(15.281253,4)</f>
        <v>15.2813</v>
      </c>
      <c r="D308" s="25">
        <f>F308</f>
        <v>17.0656</v>
      </c>
      <c r="E308" s="25">
        <f>F308</f>
        <v>17.0656</v>
      </c>
      <c r="F308" s="25">
        <f>ROUND(17.0656,4)</f>
        <v>17.0656</v>
      </c>
      <c r="G308" s="24"/>
      <c r="H308" s="36"/>
    </row>
    <row r="309" spans="1:8" ht="12.75" customHeight="1">
      <c r="A309" s="22">
        <v>43178</v>
      </c>
      <c r="B309" s="22"/>
      <c r="C309" s="25">
        <f>ROUND(15.281253,4)</f>
        <v>15.2813</v>
      </c>
      <c r="D309" s="25">
        <f>F309</f>
        <v>17.5746</v>
      </c>
      <c r="E309" s="25">
        <f>F309</f>
        <v>17.5746</v>
      </c>
      <c r="F309" s="25">
        <f>ROUND(17.5746,4)</f>
        <v>17.5746</v>
      </c>
      <c r="G309" s="24"/>
      <c r="H309" s="36"/>
    </row>
    <row r="310" spans="1:8" ht="12.75" customHeight="1">
      <c r="A310" s="22">
        <v>43269</v>
      </c>
      <c r="B310" s="22"/>
      <c r="C310" s="25">
        <f>ROUND(15.281253,4)</f>
        <v>15.2813</v>
      </c>
      <c r="D310" s="25">
        <f>F310</f>
        <v>18.0975</v>
      </c>
      <c r="E310" s="25">
        <f>F310</f>
        <v>18.0975</v>
      </c>
      <c r="F310" s="25">
        <f>ROUND(18.0975,4)</f>
        <v>18.0975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ROUND(14.0371526533954,4)</f>
        <v>14.0372</v>
      </c>
      <c r="D312" s="25">
        <f>F312</f>
        <v>14.3425</v>
      </c>
      <c r="E312" s="25">
        <f>F312</f>
        <v>14.3425</v>
      </c>
      <c r="F312" s="25">
        <f>ROUND(14.3425,4)</f>
        <v>14.3425</v>
      </c>
      <c r="G312" s="24"/>
      <c r="H312" s="36"/>
    </row>
    <row r="313" spans="1:8" ht="12.75" customHeight="1">
      <c r="A313" s="22">
        <v>42807</v>
      </c>
      <c r="B313" s="22"/>
      <c r="C313" s="25">
        <f>ROUND(14.0371526533954,4)</f>
        <v>14.0372</v>
      </c>
      <c r="D313" s="25">
        <f>F313</f>
        <v>14.6535</v>
      </c>
      <c r="E313" s="25">
        <f>F313</f>
        <v>14.6535</v>
      </c>
      <c r="F313" s="25">
        <f>ROUND(14.6535,4)</f>
        <v>14.6535</v>
      </c>
      <c r="G313" s="24"/>
      <c r="H313" s="36"/>
    </row>
    <row r="314" spans="1:8" ht="12.75" customHeight="1">
      <c r="A314" s="22">
        <v>42905</v>
      </c>
      <c r="B314" s="22"/>
      <c r="C314" s="25">
        <f>ROUND(14.0371526533954,4)</f>
        <v>14.0372</v>
      </c>
      <c r="D314" s="25">
        <f>F314</f>
        <v>15.0191</v>
      </c>
      <c r="E314" s="25">
        <f>F314</f>
        <v>15.0191</v>
      </c>
      <c r="F314" s="25">
        <f>ROUND(15.0191,4)</f>
        <v>15.0191</v>
      </c>
      <c r="G314" s="24"/>
      <c r="H314" s="36"/>
    </row>
    <row r="315" spans="1:8" ht="12.75" customHeight="1">
      <c r="A315" s="22">
        <v>42996</v>
      </c>
      <c r="B315" s="22"/>
      <c r="C315" s="25">
        <f>ROUND(14.0371526533954,4)</f>
        <v>14.0372</v>
      </c>
      <c r="D315" s="25">
        <f>F315</f>
        <v>15.3649</v>
      </c>
      <c r="E315" s="25">
        <f>F315</f>
        <v>15.3649</v>
      </c>
      <c r="F315" s="25">
        <f>ROUND(15.3649,4)</f>
        <v>15.3649</v>
      </c>
      <c r="G315" s="24"/>
      <c r="H315" s="36"/>
    </row>
    <row r="316" spans="1:8" ht="12.75" customHeight="1">
      <c r="A316" s="22">
        <v>43087</v>
      </c>
      <c r="B316" s="22"/>
      <c r="C316" s="25">
        <f>ROUND(14.0371526533954,4)</f>
        <v>14.0372</v>
      </c>
      <c r="D316" s="25">
        <f>F316</f>
        <v>15.7648</v>
      </c>
      <c r="E316" s="25">
        <f>F316</f>
        <v>15.7648</v>
      </c>
      <c r="F316" s="25">
        <f>ROUND(15.7648,4)</f>
        <v>15.7648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42723</v>
      </c>
      <c r="B318" s="22"/>
      <c r="C318" s="25">
        <f>ROUND(17.771554125,4)</f>
        <v>17.7716</v>
      </c>
      <c r="D318" s="25">
        <f>F318</f>
        <v>18.1001</v>
      </c>
      <c r="E318" s="25">
        <f>F318</f>
        <v>18.1001</v>
      </c>
      <c r="F318" s="25">
        <f>ROUND(18.1001,4)</f>
        <v>18.1001</v>
      </c>
      <c r="G318" s="24"/>
      <c r="H318" s="36"/>
    </row>
    <row r="319" spans="1:8" ht="12.75" customHeight="1">
      <c r="A319" s="22">
        <v>42807</v>
      </c>
      <c r="B319" s="22"/>
      <c r="C319" s="25">
        <f>ROUND(17.771554125,4)</f>
        <v>17.7716</v>
      </c>
      <c r="D319" s="25">
        <f>F319</f>
        <v>18.4324</v>
      </c>
      <c r="E319" s="25">
        <f>F319</f>
        <v>18.4324</v>
      </c>
      <c r="F319" s="25">
        <f>ROUND(18.4324,4)</f>
        <v>18.4324</v>
      </c>
      <c r="G319" s="24"/>
      <c r="H319" s="36"/>
    </row>
    <row r="320" spans="1:8" ht="12.75" customHeight="1">
      <c r="A320" s="22">
        <v>42905</v>
      </c>
      <c r="B320" s="22"/>
      <c r="C320" s="25">
        <f>ROUND(17.771554125,4)</f>
        <v>17.7716</v>
      </c>
      <c r="D320" s="25">
        <f>F320</f>
        <v>18.8229</v>
      </c>
      <c r="E320" s="25">
        <f>F320</f>
        <v>18.8229</v>
      </c>
      <c r="F320" s="25">
        <f>ROUND(18.8229,4)</f>
        <v>18.8229</v>
      </c>
      <c r="G320" s="24"/>
      <c r="H320" s="36"/>
    </row>
    <row r="321" spans="1:8" ht="12.75" customHeight="1">
      <c r="A321" s="22">
        <v>42996</v>
      </c>
      <c r="B321" s="22"/>
      <c r="C321" s="25">
        <f>ROUND(17.771554125,4)</f>
        <v>17.7716</v>
      </c>
      <c r="D321" s="25">
        <f>F321</f>
        <v>19.191</v>
      </c>
      <c r="E321" s="25">
        <f>F321</f>
        <v>19.191</v>
      </c>
      <c r="F321" s="25">
        <f>ROUND(19.191,4)</f>
        <v>19.191</v>
      </c>
      <c r="G321" s="24"/>
      <c r="H321" s="36"/>
    </row>
    <row r="322" spans="1:8" ht="12.75" customHeight="1">
      <c r="A322" s="22">
        <v>43087</v>
      </c>
      <c r="B322" s="22"/>
      <c r="C322" s="25">
        <f>ROUND(17.771554125,4)</f>
        <v>17.7716</v>
      </c>
      <c r="D322" s="25">
        <f>F322</f>
        <v>19.6795</v>
      </c>
      <c r="E322" s="25">
        <f>F322</f>
        <v>19.6795</v>
      </c>
      <c r="F322" s="25">
        <f>ROUND(19.6795,4)</f>
        <v>19.6795</v>
      </c>
      <c r="G322" s="24"/>
      <c r="H322" s="36"/>
    </row>
    <row r="323" spans="1:8" ht="12.75" customHeight="1">
      <c r="A323" s="22">
        <v>43178</v>
      </c>
      <c r="B323" s="22"/>
      <c r="C323" s="25">
        <f>ROUND(17.771554125,4)</f>
        <v>17.7716</v>
      </c>
      <c r="D323" s="25">
        <f>F323</f>
        <v>20.1819</v>
      </c>
      <c r="E323" s="25">
        <f>F323</f>
        <v>20.1819</v>
      </c>
      <c r="F323" s="25">
        <f>ROUND(20.1819,4)</f>
        <v>20.1819</v>
      </c>
      <c r="G323" s="24"/>
      <c r="H323" s="36"/>
    </row>
    <row r="324" spans="1:8" ht="12.75" customHeight="1">
      <c r="A324" s="22">
        <v>43269</v>
      </c>
      <c r="B324" s="22"/>
      <c r="C324" s="25">
        <f>ROUND(17.771554125,4)</f>
        <v>17.7716</v>
      </c>
      <c r="D324" s="25">
        <f>F324</f>
        <v>20.2336</v>
      </c>
      <c r="E324" s="25">
        <f>F324</f>
        <v>20.2336</v>
      </c>
      <c r="F324" s="25">
        <f>ROUND(20.2336,4)</f>
        <v>20.2336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5">
        <f>ROUND(1.76841100889041,4)</f>
        <v>1.7684</v>
      </c>
      <c r="D326" s="25">
        <f>F326</f>
        <v>1.7999</v>
      </c>
      <c r="E326" s="25">
        <f>F326</f>
        <v>1.7999</v>
      </c>
      <c r="F326" s="25">
        <f>ROUND(1.7999,4)</f>
        <v>1.7999</v>
      </c>
      <c r="G326" s="24"/>
      <c r="H326" s="36"/>
    </row>
    <row r="327" spans="1:8" ht="12.75" customHeight="1">
      <c r="A327" s="22">
        <v>42807</v>
      </c>
      <c r="B327" s="22"/>
      <c r="C327" s="25">
        <f>ROUND(1.76841100889041,4)</f>
        <v>1.7684</v>
      </c>
      <c r="D327" s="25">
        <f>F327</f>
        <v>1.8306</v>
      </c>
      <c r="E327" s="25">
        <f>F327</f>
        <v>1.8306</v>
      </c>
      <c r="F327" s="25">
        <f>ROUND(1.8306,4)</f>
        <v>1.8306</v>
      </c>
      <c r="G327" s="24"/>
      <c r="H327" s="36"/>
    </row>
    <row r="328" spans="1:8" ht="12.75" customHeight="1">
      <c r="A328" s="22">
        <v>42905</v>
      </c>
      <c r="B328" s="22"/>
      <c r="C328" s="25">
        <f>ROUND(1.76841100889041,4)</f>
        <v>1.7684</v>
      </c>
      <c r="D328" s="25">
        <f>F328</f>
        <v>1.8658</v>
      </c>
      <c r="E328" s="25">
        <f>F328</f>
        <v>1.8658</v>
      </c>
      <c r="F328" s="25">
        <f>ROUND(1.8658,4)</f>
        <v>1.8658</v>
      </c>
      <c r="G328" s="24"/>
      <c r="H328" s="36"/>
    </row>
    <row r="329" spans="1:8" ht="12.75" customHeight="1">
      <c r="A329" s="22">
        <v>42996</v>
      </c>
      <c r="B329" s="22"/>
      <c r="C329" s="25">
        <f>ROUND(1.76841100889041,4)</f>
        <v>1.7684</v>
      </c>
      <c r="D329" s="25">
        <f>F329</f>
        <v>1.8981</v>
      </c>
      <c r="E329" s="25">
        <f>F329</f>
        <v>1.8981</v>
      </c>
      <c r="F329" s="25">
        <f>ROUND(1.8981,4)</f>
        <v>1.8981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8">
        <f>ROUND(0.136119574818623,6)</f>
        <v>0.13612</v>
      </c>
      <c r="D331" s="28">
        <f>F331</f>
        <v>0.138922</v>
      </c>
      <c r="E331" s="28">
        <f>F331</f>
        <v>0.138922</v>
      </c>
      <c r="F331" s="28">
        <f>ROUND(0.138922,6)</f>
        <v>0.138922</v>
      </c>
      <c r="G331" s="24"/>
      <c r="H331" s="36"/>
    </row>
    <row r="332" spans="1:8" ht="12.75" customHeight="1">
      <c r="A332" s="22">
        <v>42807</v>
      </c>
      <c r="B332" s="22"/>
      <c r="C332" s="28">
        <f>ROUND(0.136119574818623,6)</f>
        <v>0.13612</v>
      </c>
      <c r="D332" s="28">
        <f>F332</f>
        <v>0.141777</v>
      </c>
      <c r="E332" s="28">
        <f>F332</f>
        <v>0.141777</v>
      </c>
      <c r="F332" s="28">
        <f>ROUND(0.141777,6)</f>
        <v>0.141777</v>
      </c>
      <c r="G332" s="24"/>
      <c r="H332" s="36"/>
    </row>
    <row r="333" spans="1:8" ht="12.75" customHeight="1">
      <c r="A333" s="22">
        <v>42905</v>
      </c>
      <c r="B333" s="22"/>
      <c r="C333" s="28">
        <f>ROUND(0.136119574818623,6)</f>
        <v>0.13612</v>
      </c>
      <c r="D333" s="28">
        <f>F333</f>
        <v>0.145123</v>
      </c>
      <c r="E333" s="28">
        <f>F333</f>
        <v>0.145123</v>
      </c>
      <c r="F333" s="28">
        <f>ROUND(0.145123,6)</f>
        <v>0.145123</v>
      </c>
      <c r="G333" s="24"/>
      <c r="H333" s="36"/>
    </row>
    <row r="334" spans="1:8" ht="12.75" customHeight="1">
      <c r="A334" s="22">
        <v>42996</v>
      </c>
      <c r="B334" s="22"/>
      <c r="C334" s="28">
        <f>ROUND(0.136119574818623,6)</f>
        <v>0.13612</v>
      </c>
      <c r="D334" s="28">
        <f>F334</f>
        <v>0.148304</v>
      </c>
      <c r="E334" s="28">
        <f>F334</f>
        <v>0.148304</v>
      </c>
      <c r="F334" s="28">
        <f>ROUND(0.148304,6)</f>
        <v>0.148304</v>
      </c>
      <c r="G334" s="24"/>
      <c r="H334" s="36"/>
    </row>
    <row r="335" spans="1:8" ht="12.75" customHeight="1">
      <c r="A335" s="22">
        <v>43087</v>
      </c>
      <c r="B335" s="22"/>
      <c r="C335" s="28">
        <f>ROUND(0.136119574818623,6)</f>
        <v>0.13612</v>
      </c>
      <c r="D335" s="28">
        <f>F335</f>
        <v>0.152387</v>
      </c>
      <c r="E335" s="28">
        <f>F335</f>
        <v>0.152387</v>
      </c>
      <c r="F335" s="28">
        <f>ROUND(0.152387,6)</f>
        <v>0.152387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5">
        <f>ROUND(0.135389930898322,4)</f>
        <v>0.1354</v>
      </c>
      <c r="D337" s="25">
        <f>F337</f>
        <v>0.135</v>
      </c>
      <c r="E337" s="25">
        <f>F337</f>
        <v>0.135</v>
      </c>
      <c r="F337" s="25">
        <f>ROUND(0.135,4)</f>
        <v>0.135</v>
      </c>
      <c r="G337" s="24"/>
      <c r="H337" s="36"/>
    </row>
    <row r="338" spans="1:8" ht="12.75" customHeight="1">
      <c r="A338" s="22">
        <v>42807</v>
      </c>
      <c r="B338" s="22"/>
      <c r="C338" s="25">
        <f>ROUND(0.135389930898322,4)</f>
        <v>0.1354</v>
      </c>
      <c r="D338" s="25">
        <f>F338</f>
        <v>0.1354</v>
      </c>
      <c r="E338" s="25">
        <f>F338</f>
        <v>0.1354</v>
      </c>
      <c r="F338" s="25">
        <f>ROUND(0.1354,4)</f>
        <v>0.1354</v>
      </c>
      <c r="G338" s="24"/>
      <c r="H338" s="36"/>
    </row>
    <row r="339" spans="1:8" ht="12.75" customHeight="1">
      <c r="A339" s="22">
        <v>42905</v>
      </c>
      <c r="B339" s="22"/>
      <c r="C339" s="25">
        <f>ROUND(0.135389930898322,4)</f>
        <v>0.1354</v>
      </c>
      <c r="D339" s="25">
        <f>F339</f>
        <v>0.1355</v>
      </c>
      <c r="E339" s="25">
        <f>F339</f>
        <v>0.1355</v>
      </c>
      <c r="F339" s="25">
        <f>ROUND(0.1355,4)</f>
        <v>0.1355</v>
      </c>
      <c r="G339" s="24"/>
      <c r="H339" s="36"/>
    </row>
    <row r="340" spans="1:8" ht="12.75" customHeight="1">
      <c r="A340" s="22">
        <v>42996</v>
      </c>
      <c r="B340" s="22"/>
      <c r="C340" s="25">
        <f>ROUND(0.135389930898322,4)</f>
        <v>0.1354</v>
      </c>
      <c r="D340" s="25">
        <f>F340</f>
        <v>0.1361</v>
      </c>
      <c r="E340" s="25">
        <f>F340</f>
        <v>0.1361</v>
      </c>
      <c r="F340" s="25">
        <f>ROUND(0.1361,4)</f>
        <v>0.1361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5">
        <f>ROUND(0.0892261001517451,4)</f>
        <v>0.0892</v>
      </c>
      <c r="D342" s="25">
        <f>F342</f>
        <v>0.0417</v>
      </c>
      <c r="E342" s="25">
        <f>F342</f>
        <v>0.0417</v>
      </c>
      <c r="F342" s="25">
        <f>ROUND(0.0417,4)</f>
        <v>0.0417</v>
      </c>
      <c r="G342" s="24"/>
      <c r="H342" s="36"/>
    </row>
    <row r="343" spans="1:8" ht="12.75" customHeight="1">
      <c r="A343" s="22">
        <v>42807</v>
      </c>
      <c r="B343" s="22"/>
      <c r="C343" s="25">
        <f>ROUND(0.0892261001517451,4)</f>
        <v>0.0892</v>
      </c>
      <c r="D343" s="25">
        <f>F343</f>
        <v>0.0404</v>
      </c>
      <c r="E343" s="25">
        <f>F343</f>
        <v>0.0404</v>
      </c>
      <c r="F343" s="25">
        <f>ROUND(0.0404,4)</f>
        <v>0.0404</v>
      </c>
      <c r="G343" s="24"/>
      <c r="H343" s="36"/>
    </row>
    <row r="344" spans="1:8" ht="12.75" customHeight="1">
      <c r="A344" s="22">
        <v>42905</v>
      </c>
      <c r="B344" s="22"/>
      <c r="C344" s="25">
        <f>ROUND(0.0892261001517451,4)</f>
        <v>0.0892</v>
      </c>
      <c r="D344" s="25">
        <f>F344</f>
        <v>0.0391</v>
      </c>
      <c r="E344" s="25">
        <f>F344</f>
        <v>0.0391</v>
      </c>
      <c r="F344" s="25">
        <f>ROUND(0.0391,4)</f>
        <v>0.0391</v>
      </c>
      <c r="G344" s="24"/>
      <c r="H344" s="36"/>
    </row>
    <row r="345" spans="1:8" ht="12.75" customHeight="1">
      <c r="A345" s="22">
        <v>42996</v>
      </c>
      <c r="B345" s="22"/>
      <c r="C345" s="25">
        <f>ROUND(0.0892261001517451,4)</f>
        <v>0.0892</v>
      </c>
      <c r="D345" s="25">
        <f>F345</f>
        <v>0.0383</v>
      </c>
      <c r="E345" s="25">
        <f>F345</f>
        <v>0.0383</v>
      </c>
      <c r="F345" s="25">
        <f>ROUND(0.0383,4)</f>
        <v>0.0383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ROUND(10.02772225,4)</f>
        <v>10.0277</v>
      </c>
      <c r="D347" s="25">
        <f>F347</f>
        <v>10.1623</v>
      </c>
      <c r="E347" s="25">
        <f>F347</f>
        <v>10.1623</v>
      </c>
      <c r="F347" s="25">
        <f>ROUND(10.1623,4)</f>
        <v>10.1623</v>
      </c>
      <c r="G347" s="24"/>
      <c r="H347" s="36"/>
    </row>
    <row r="348" spans="1:8" ht="12.75" customHeight="1">
      <c r="A348" s="22">
        <v>42807</v>
      </c>
      <c r="B348" s="22"/>
      <c r="C348" s="25">
        <f>ROUND(10.02772225,4)</f>
        <v>10.0277</v>
      </c>
      <c r="D348" s="25">
        <f>F348</f>
        <v>10.2976</v>
      </c>
      <c r="E348" s="25">
        <f>F348</f>
        <v>10.2976</v>
      </c>
      <c r="F348" s="25">
        <f>ROUND(10.2976,4)</f>
        <v>10.2976</v>
      </c>
      <c r="G348" s="24"/>
      <c r="H348" s="36"/>
    </row>
    <row r="349" spans="1:8" ht="12.75" customHeight="1">
      <c r="A349" s="22">
        <v>42905</v>
      </c>
      <c r="B349" s="22"/>
      <c r="C349" s="25">
        <f>ROUND(10.02772225,4)</f>
        <v>10.0277</v>
      </c>
      <c r="D349" s="25">
        <f>F349</f>
        <v>10.4564</v>
      </c>
      <c r="E349" s="25">
        <f>F349</f>
        <v>10.4564</v>
      </c>
      <c r="F349" s="25">
        <f>ROUND(10.4564,4)</f>
        <v>10.4564</v>
      </c>
      <c r="G349" s="24"/>
      <c r="H349" s="36"/>
    </row>
    <row r="350" spans="1:8" ht="12.75" customHeight="1">
      <c r="A350" s="22">
        <v>42996</v>
      </c>
      <c r="B350" s="22"/>
      <c r="C350" s="25">
        <f>ROUND(10.02772225,4)</f>
        <v>10.0277</v>
      </c>
      <c r="D350" s="25">
        <f>F350</f>
        <v>10.606</v>
      </c>
      <c r="E350" s="25">
        <f>F350</f>
        <v>10.606</v>
      </c>
      <c r="F350" s="25">
        <f>ROUND(10.606,4)</f>
        <v>10.606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5">
        <f>ROUND(10.0864129435558,4)</f>
        <v>10.0864</v>
      </c>
      <c r="D352" s="25">
        <f>F352</f>
        <v>10.259</v>
      </c>
      <c r="E352" s="25">
        <f>F352</f>
        <v>10.259</v>
      </c>
      <c r="F352" s="25">
        <f>ROUND(10.259,4)</f>
        <v>10.259</v>
      </c>
      <c r="G352" s="24"/>
      <c r="H352" s="36"/>
    </row>
    <row r="353" spans="1:8" ht="12.75" customHeight="1">
      <c r="A353" s="22">
        <v>42807</v>
      </c>
      <c r="B353" s="22"/>
      <c r="C353" s="25">
        <f>ROUND(10.0864129435558,4)</f>
        <v>10.0864</v>
      </c>
      <c r="D353" s="25">
        <f>F353</f>
        <v>10.4264</v>
      </c>
      <c r="E353" s="25">
        <f>F353</f>
        <v>10.4264</v>
      </c>
      <c r="F353" s="25">
        <f>ROUND(10.4264,4)</f>
        <v>10.4264</v>
      </c>
      <c r="G353" s="24"/>
      <c r="H353" s="36"/>
    </row>
    <row r="354" spans="1:8" ht="12.75" customHeight="1">
      <c r="A354" s="22">
        <v>42905</v>
      </c>
      <c r="B354" s="22"/>
      <c r="C354" s="25">
        <f>ROUND(10.0864129435558,4)</f>
        <v>10.0864</v>
      </c>
      <c r="D354" s="25">
        <f>F354</f>
        <v>10.622</v>
      </c>
      <c r="E354" s="25">
        <f>F354</f>
        <v>10.622</v>
      </c>
      <c r="F354" s="25">
        <f>ROUND(10.622,4)</f>
        <v>10.622</v>
      </c>
      <c r="G354" s="24"/>
      <c r="H354" s="36"/>
    </row>
    <row r="355" spans="1:8" ht="12.75" customHeight="1">
      <c r="A355" s="22">
        <v>42996</v>
      </c>
      <c r="B355" s="22"/>
      <c r="C355" s="25">
        <f>ROUND(10.0864129435558,4)</f>
        <v>10.0864</v>
      </c>
      <c r="D355" s="25">
        <f>F355</f>
        <v>10.805</v>
      </c>
      <c r="E355" s="25">
        <f>F355</f>
        <v>10.805</v>
      </c>
      <c r="F355" s="25">
        <f>ROUND(10.805,4)</f>
        <v>10.805</v>
      </c>
      <c r="G355" s="24"/>
      <c r="H355" s="36"/>
    </row>
    <row r="356" spans="1:8" ht="12.75" customHeight="1">
      <c r="A356" s="22" t="s">
        <v>83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5">
        <f>ROUND(4.60791560274157,4)</f>
        <v>4.6079</v>
      </c>
      <c r="D357" s="25">
        <f>F357</f>
        <v>4.6053</v>
      </c>
      <c r="E357" s="25">
        <f>F357</f>
        <v>4.6053</v>
      </c>
      <c r="F357" s="25">
        <f>ROUND(4.6053,4)</f>
        <v>4.6053</v>
      </c>
      <c r="G357" s="24"/>
      <c r="H357" s="36"/>
    </row>
    <row r="358" spans="1:8" ht="12.75" customHeight="1">
      <c r="A358" s="22">
        <v>42807</v>
      </c>
      <c r="B358" s="22"/>
      <c r="C358" s="25">
        <f>ROUND(4.60791560274157,4)</f>
        <v>4.6079</v>
      </c>
      <c r="D358" s="25">
        <f>F358</f>
        <v>4.6034</v>
      </c>
      <c r="E358" s="25">
        <f>F358</f>
        <v>4.6034</v>
      </c>
      <c r="F358" s="25">
        <f>ROUND(4.6034,4)</f>
        <v>4.6034</v>
      </c>
      <c r="G358" s="24"/>
      <c r="H358" s="36"/>
    </row>
    <row r="359" spans="1:8" ht="12.75" customHeight="1">
      <c r="A359" s="22">
        <v>42905</v>
      </c>
      <c r="B359" s="22"/>
      <c r="C359" s="25">
        <f>ROUND(4.60791560274157,4)</f>
        <v>4.6079</v>
      </c>
      <c r="D359" s="25">
        <f>F359</f>
        <v>4.5981</v>
      </c>
      <c r="E359" s="25">
        <f>F359</f>
        <v>4.5981</v>
      </c>
      <c r="F359" s="25">
        <f>ROUND(4.5981,4)</f>
        <v>4.5981</v>
      </c>
      <c r="G359" s="24"/>
      <c r="H359" s="36"/>
    </row>
    <row r="360" spans="1:8" ht="12.75" customHeight="1">
      <c r="A360" s="22" t="s">
        <v>84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42723</v>
      </c>
      <c r="B361" s="22"/>
      <c r="C361" s="25">
        <f>ROUND(13.715,4)</f>
        <v>13.715</v>
      </c>
      <c r="D361" s="25">
        <f>F361</f>
        <v>13.9466</v>
      </c>
      <c r="E361" s="25">
        <f>F361</f>
        <v>13.9466</v>
      </c>
      <c r="F361" s="25">
        <f>ROUND(13.9466,4)</f>
        <v>13.9466</v>
      </c>
      <c r="G361" s="24"/>
      <c r="H361" s="36"/>
    </row>
    <row r="362" spans="1:8" ht="12.75" customHeight="1">
      <c r="A362" s="22">
        <v>42807</v>
      </c>
      <c r="B362" s="22"/>
      <c r="C362" s="25">
        <f>ROUND(13.715,4)</f>
        <v>13.715</v>
      </c>
      <c r="D362" s="25">
        <f>F362</f>
        <v>14.1738</v>
      </c>
      <c r="E362" s="25">
        <f>F362</f>
        <v>14.1738</v>
      </c>
      <c r="F362" s="25">
        <f>ROUND(14.1738,4)</f>
        <v>14.1738</v>
      </c>
      <c r="G362" s="24"/>
      <c r="H362" s="36"/>
    </row>
    <row r="363" spans="1:8" ht="12.75" customHeight="1">
      <c r="A363" s="22">
        <v>42905</v>
      </c>
      <c r="B363" s="22"/>
      <c r="C363" s="25">
        <f>ROUND(13.715,4)</f>
        <v>13.715</v>
      </c>
      <c r="D363" s="25">
        <f>F363</f>
        <v>14.44</v>
      </c>
      <c r="E363" s="25">
        <f>F363</f>
        <v>14.44</v>
      </c>
      <c r="F363" s="25">
        <f>ROUND(14.44,4)</f>
        <v>14.44</v>
      </c>
      <c r="G363" s="24"/>
      <c r="H363" s="36"/>
    </row>
    <row r="364" spans="1:8" ht="12.75" customHeight="1">
      <c r="A364" s="22">
        <v>42996</v>
      </c>
      <c r="B364" s="22"/>
      <c r="C364" s="25">
        <f>ROUND(13.715,4)</f>
        <v>13.715</v>
      </c>
      <c r="D364" s="25">
        <f>F364</f>
        <v>14.6893</v>
      </c>
      <c r="E364" s="25">
        <f>F364</f>
        <v>14.6893</v>
      </c>
      <c r="F364" s="25">
        <f>ROUND(14.6893,4)</f>
        <v>14.6893</v>
      </c>
      <c r="G364" s="24"/>
      <c r="H364" s="36"/>
    </row>
    <row r="365" spans="1:8" ht="12.75" customHeight="1">
      <c r="A365" s="22">
        <v>43087</v>
      </c>
      <c r="B365" s="22"/>
      <c r="C365" s="25">
        <f>ROUND(13.715,4)</f>
        <v>13.715</v>
      </c>
      <c r="D365" s="25">
        <f>F365</f>
        <v>15.0257</v>
      </c>
      <c r="E365" s="25">
        <f>F365</f>
        <v>15.0257</v>
      </c>
      <c r="F365" s="25">
        <f>ROUND(15.0257,4)</f>
        <v>15.0257</v>
      </c>
      <c r="G365" s="24"/>
      <c r="H365" s="36"/>
    </row>
    <row r="366" spans="1:8" ht="12.75" customHeight="1">
      <c r="A366" s="22" t="s">
        <v>85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42723</v>
      </c>
      <c r="B367" s="22"/>
      <c r="C367" s="25">
        <f>ROUND(13.715,4)</f>
        <v>13.715</v>
      </c>
      <c r="D367" s="25">
        <f>F367</f>
        <v>13.9466</v>
      </c>
      <c r="E367" s="25">
        <f>F367</f>
        <v>13.9466</v>
      </c>
      <c r="F367" s="25">
        <f>ROUND(13.9466,4)</f>
        <v>13.9466</v>
      </c>
      <c r="G367" s="24"/>
      <c r="H367" s="36"/>
    </row>
    <row r="368" spans="1:8" ht="12.75" customHeight="1">
      <c r="A368" s="22">
        <v>42807</v>
      </c>
      <c r="B368" s="22"/>
      <c r="C368" s="25">
        <f>ROUND(13.715,4)</f>
        <v>13.715</v>
      </c>
      <c r="D368" s="25">
        <f>F368</f>
        <v>14.1738</v>
      </c>
      <c r="E368" s="25">
        <f>F368</f>
        <v>14.1738</v>
      </c>
      <c r="F368" s="25">
        <f>ROUND(14.1738,4)</f>
        <v>14.1738</v>
      </c>
      <c r="G368" s="24"/>
      <c r="H368" s="36"/>
    </row>
    <row r="369" spans="1:8" ht="12.75" customHeight="1">
      <c r="A369" s="22">
        <v>42905</v>
      </c>
      <c r="B369" s="22"/>
      <c r="C369" s="25">
        <f>ROUND(13.715,4)</f>
        <v>13.715</v>
      </c>
      <c r="D369" s="25">
        <f>F369</f>
        <v>14.44</v>
      </c>
      <c r="E369" s="25">
        <f>F369</f>
        <v>14.44</v>
      </c>
      <c r="F369" s="25">
        <f>ROUND(14.44,4)</f>
        <v>14.44</v>
      </c>
      <c r="G369" s="24"/>
      <c r="H369" s="36"/>
    </row>
    <row r="370" spans="1:8" ht="12.75" customHeight="1">
      <c r="A370" s="22">
        <v>42996</v>
      </c>
      <c r="B370" s="22"/>
      <c r="C370" s="25">
        <f>ROUND(13.715,4)</f>
        <v>13.715</v>
      </c>
      <c r="D370" s="25">
        <f>F370</f>
        <v>14.6893</v>
      </c>
      <c r="E370" s="25">
        <f>F370</f>
        <v>14.6893</v>
      </c>
      <c r="F370" s="25">
        <f>ROUND(14.6893,4)</f>
        <v>14.6893</v>
      </c>
      <c r="G370" s="24"/>
      <c r="H370" s="36"/>
    </row>
    <row r="371" spans="1:8" ht="12.75" customHeight="1">
      <c r="A371" s="22">
        <v>43087</v>
      </c>
      <c r="B371" s="22"/>
      <c r="C371" s="25">
        <f>ROUND(13.715,4)</f>
        <v>13.715</v>
      </c>
      <c r="D371" s="25">
        <f>F371</f>
        <v>15.0257</v>
      </c>
      <c r="E371" s="25">
        <f>F371</f>
        <v>15.0257</v>
      </c>
      <c r="F371" s="25">
        <f>ROUND(15.0257,4)</f>
        <v>15.0257</v>
      </c>
      <c r="G371" s="24"/>
      <c r="H371" s="36"/>
    </row>
    <row r="372" spans="1:8" ht="12.75" customHeight="1">
      <c r="A372" s="22">
        <v>43178</v>
      </c>
      <c r="B372" s="22"/>
      <c r="C372" s="25">
        <f>ROUND(13.715,4)</f>
        <v>13.715</v>
      </c>
      <c r="D372" s="25">
        <f>F372</f>
        <v>15.3705</v>
      </c>
      <c r="E372" s="25">
        <f>F372</f>
        <v>15.3705</v>
      </c>
      <c r="F372" s="25">
        <f>ROUND(15.3705,4)</f>
        <v>15.3705</v>
      </c>
      <c r="G372" s="24"/>
      <c r="H372" s="36"/>
    </row>
    <row r="373" spans="1:8" ht="12.75" customHeight="1">
      <c r="A373" s="22">
        <v>43269</v>
      </c>
      <c r="B373" s="22"/>
      <c r="C373" s="25">
        <f>ROUND(13.715,4)</f>
        <v>13.715</v>
      </c>
      <c r="D373" s="25">
        <f>F373</f>
        <v>15.7154</v>
      </c>
      <c r="E373" s="25">
        <f>F373</f>
        <v>15.7154</v>
      </c>
      <c r="F373" s="25">
        <f>ROUND(15.7154,4)</f>
        <v>15.7154</v>
      </c>
      <c r="G373" s="24"/>
      <c r="H373" s="36"/>
    </row>
    <row r="374" spans="1:8" ht="12.75" customHeight="1">
      <c r="A374" s="22">
        <v>43360</v>
      </c>
      <c r="B374" s="22"/>
      <c r="C374" s="25">
        <f>ROUND(13.715,4)</f>
        <v>13.715</v>
      </c>
      <c r="D374" s="25">
        <f>F374</f>
        <v>16.0602</v>
      </c>
      <c r="E374" s="25">
        <f>F374</f>
        <v>16.0602</v>
      </c>
      <c r="F374" s="25">
        <f>ROUND(16.0602,4)</f>
        <v>16.0602</v>
      </c>
      <c r="G374" s="24"/>
      <c r="H374" s="36"/>
    </row>
    <row r="375" spans="1:8" ht="12.75" customHeight="1">
      <c r="A375" s="22">
        <v>43448</v>
      </c>
      <c r="B375" s="22"/>
      <c r="C375" s="25">
        <f>ROUND(13.715,4)</f>
        <v>13.715</v>
      </c>
      <c r="D375" s="25">
        <f>F375</f>
        <v>16.3842</v>
      </c>
      <c r="E375" s="25">
        <f>F375</f>
        <v>16.3842</v>
      </c>
      <c r="F375" s="25">
        <f>ROUND(16.3842,4)</f>
        <v>16.3842</v>
      </c>
      <c r="G375" s="24"/>
      <c r="H375" s="36"/>
    </row>
    <row r="376" spans="1:8" ht="12.75" customHeight="1">
      <c r="A376" s="22">
        <v>43542</v>
      </c>
      <c r="B376" s="22"/>
      <c r="C376" s="25">
        <f>ROUND(13.715,4)</f>
        <v>13.715</v>
      </c>
      <c r="D376" s="25">
        <f>F376</f>
        <v>16.7292</v>
      </c>
      <c r="E376" s="25">
        <f>F376</f>
        <v>16.7292</v>
      </c>
      <c r="F376" s="25">
        <f>ROUND(16.7292,4)</f>
        <v>16.7292</v>
      </c>
      <c r="G376" s="24"/>
      <c r="H376" s="36"/>
    </row>
    <row r="377" spans="1:8" ht="12.75" customHeight="1">
      <c r="A377" s="22">
        <v>43630</v>
      </c>
      <c r="B377" s="22"/>
      <c r="C377" s="25">
        <f>ROUND(13.715,4)</f>
        <v>13.715</v>
      </c>
      <c r="D377" s="25">
        <f>F377</f>
        <v>17.0522</v>
      </c>
      <c r="E377" s="25">
        <f>F377</f>
        <v>17.0522</v>
      </c>
      <c r="F377" s="25">
        <f>ROUND(17.0522,4)</f>
        <v>17.0522</v>
      </c>
      <c r="G377" s="24"/>
      <c r="H377" s="36"/>
    </row>
    <row r="378" spans="1:8" ht="12.75" customHeight="1">
      <c r="A378" s="22">
        <v>43724</v>
      </c>
      <c r="B378" s="22"/>
      <c r="C378" s="25">
        <f>ROUND(13.715,4)</f>
        <v>13.715</v>
      </c>
      <c r="D378" s="25">
        <f>F378</f>
        <v>17.3973</v>
      </c>
      <c r="E378" s="25">
        <f>F378</f>
        <v>17.3973</v>
      </c>
      <c r="F378" s="25">
        <f>ROUND(17.3973,4)</f>
        <v>17.3973</v>
      </c>
      <c r="G378" s="24"/>
      <c r="H378" s="36"/>
    </row>
    <row r="379" spans="1:8" ht="12.75" customHeight="1">
      <c r="A379" s="22">
        <v>43812</v>
      </c>
      <c r="B379" s="22"/>
      <c r="C379" s="25">
        <f>ROUND(13.715,4)</f>
        <v>13.715</v>
      </c>
      <c r="D379" s="25">
        <f>F379</f>
        <v>17.7203</v>
      </c>
      <c r="E379" s="25">
        <f>F379</f>
        <v>17.7203</v>
      </c>
      <c r="F379" s="25">
        <f>ROUND(17.7203,4)</f>
        <v>17.7203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42723</v>
      </c>
      <c r="B381" s="22"/>
      <c r="C381" s="25">
        <f>ROUND(1.37908496732026,4)</f>
        <v>1.3791</v>
      </c>
      <c r="D381" s="25">
        <f>F381</f>
        <v>1.3424</v>
      </c>
      <c r="E381" s="25">
        <f>F381</f>
        <v>1.3424</v>
      </c>
      <c r="F381" s="25">
        <f>ROUND(1.3424,4)</f>
        <v>1.3424</v>
      </c>
      <c r="G381" s="24"/>
      <c r="H381" s="36"/>
    </row>
    <row r="382" spans="1:8" ht="12.75" customHeight="1">
      <c r="A382" s="22">
        <v>42807</v>
      </c>
      <c r="B382" s="22"/>
      <c r="C382" s="25">
        <f>ROUND(1.37908496732026,4)</f>
        <v>1.3791</v>
      </c>
      <c r="D382" s="25">
        <f>F382</f>
        <v>1.2921</v>
      </c>
      <c r="E382" s="25">
        <f>F382</f>
        <v>1.2921</v>
      </c>
      <c r="F382" s="25">
        <f>ROUND(1.2921,4)</f>
        <v>1.2921</v>
      </c>
      <c r="G382" s="24"/>
      <c r="H382" s="36"/>
    </row>
    <row r="383" spans="1:8" ht="12.75" customHeight="1">
      <c r="A383" s="22">
        <v>42905</v>
      </c>
      <c r="B383" s="22"/>
      <c r="C383" s="25">
        <f>ROUND(1.37908496732026,4)</f>
        <v>1.3791</v>
      </c>
      <c r="D383" s="25">
        <f>F383</f>
        <v>1.2577</v>
      </c>
      <c r="E383" s="25">
        <f>F383</f>
        <v>1.2577</v>
      </c>
      <c r="F383" s="25">
        <f>ROUND(1.2577,4)</f>
        <v>1.2577</v>
      </c>
      <c r="G383" s="24"/>
      <c r="H383" s="36"/>
    </row>
    <row r="384" spans="1:8" ht="12.75" customHeight="1">
      <c r="A384" s="22">
        <v>42996</v>
      </c>
      <c r="B384" s="22"/>
      <c r="C384" s="25">
        <f>ROUND(1.37908496732026,4)</f>
        <v>1.3791</v>
      </c>
      <c r="D384" s="25">
        <f>F384</f>
        <v>1.2296</v>
      </c>
      <c r="E384" s="25">
        <f>F384</f>
        <v>1.2296</v>
      </c>
      <c r="F384" s="25">
        <f>ROUND(1.2296,4)</f>
        <v>1.2296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ROUND(588.153,3)</f>
        <v>588.153</v>
      </c>
      <c r="D386" s="27">
        <f>F386</f>
        <v>593.337</v>
      </c>
      <c r="E386" s="27">
        <f>F386</f>
        <v>593.337</v>
      </c>
      <c r="F386" s="27">
        <f>ROUND(593.337,3)</f>
        <v>593.337</v>
      </c>
      <c r="G386" s="24"/>
      <c r="H386" s="36"/>
    </row>
    <row r="387" spans="1:8" ht="12.75" customHeight="1">
      <c r="A387" s="22">
        <v>42768</v>
      </c>
      <c r="B387" s="22"/>
      <c r="C387" s="27">
        <f>ROUND(588.153,3)</f>
        <v>588.153</v>
      </c>
      <c r="D387" s="27">
        <f>F387</f>
        <v>604.747</v>
      </c>
      <c r="E387" s="27">
        <f>F387</f>
        <v>604.747</v>
      </c>
      <c r="F387" s="27">
        <f>ROUND(604.747,3)</f>
        <v>604.747</v>
      </c>
      <c r="G387" s="24"/>
      <c r="H387" s="36"/>
    </row>
    <row r="388" spans="1:8" ht="12.75" customHeight="1">
      <c r="A388" s="22">
        <v>42859</v>
      </c>
      <c r="B388" s="22"/>
      <c r="C388" s="27">
        <f>ROUND(588.153,3)</f>
        <v>588.153</v>
      </c>
      <c r="D388" s="27">
        <f>F388</f>
        <v>616.855</v>
      </c>
      <c r="E388" s="27">
        <f>F388</f>
        <v>616.855</v>
      </c>
      <c r="F388" s="27">
        <f>ROUND(616.855,3)</f>
        <v>616.855</v>
      </c>
      <c r="G388" s="24"/>
      <c r="H388" s="36"/>
    </row>
    <row r="389" spans="1:8" ht="12.75" customHeight="1">
      <c r="A389" s="22">
        <v>42950</v>
      </c>
      <c r="B389" s="22"/>
      <c r="C389" s="27">
        <f>ROUND(588.153,3)</f>
        <v>588.153</v>
      </c>
      <c r="D389" s="27">
        <f>F389</f>
        <v>629.716</v>
      </c>
      <c r="E389" s="27">
        <f>F389</f>
        <v>629.716</v>
      </c>
      <c r="F389" s="27">
        <f>ROUND(629.716,3)</f>
        <v>629.716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ROUND(503.1,3)</f>
        <v>503.1</v>
      </c>
      <c r="D391" s="27">
        <f>F391</f>
        <v>507.534</v>
      </c>
      <c r="E391" s="27">
        <f>F391</f>
        <v>507.534</v>
      </c>
      <c r="F391" s="27">
        <f>ROUND(507.534,3)</f>
        <v>507.534</v>
      </c>
      <c r="G391" s="24"/>
      <c r="H391" s="36"/>
    </row>
    <row r="392" spans="1:8" ht="12.75" customHeight="1">
      <c r="A392" s="22">
        <v>42768</v>
      </c>
      <c r="B392" s="22"/>
      <c r="C392" s="27">
        <f>ROUND(503.1,3)</f>
        <v>503.1</v>
      </c>
      <c r="D392" s="27">
        <f>F392</f>
        <v>517.294</v>
      </c>
      <c r="E392" s="27">
        <f>F392</f>
        <v>517.294</v>
      </c>
      <c r="F392" s="27">
        <f>ROUND(517.294,3)</f>
        <v>517.294</v>
      </c>
      <c r="G392" s="24"/>
      <c r="H392" s="36"/>
    </row>
    <row r="393" spans="1:8" ht="12.75" customHeight="1">
      <c r="A393" s="22">
        <v>42859</v>
      </c>
      <c r="B393" s="22"/>
      <c r="C393" s="27">
        <f>ROUND(503.1,3)</f>
        <v>503.1</v>
      </c>
      <c r="D393" s="27">
        <f>F393</f>
        <v>527.651</v>
      </c>
      <c r="E393" s="27">
        <f>F393</f>
        <v>527.651</v>
      </c>
      <c r="F393" s="27">
        <f>ROUND(527.651,3)</f>
        <v>527.651</v>
      </c>
      <c r="G393" s="24"/>
      <c r="H393" s="36"/>
    </row>
    <row r="394" spans="1:8" ht="12.75" customHeight="1">
      <c r="A394" s="22">
        <v>42950</v>
      </c>
      <c r="B394" s="22"/>
      <c r="C394" s="27">
        <f>ROUND(503.1,3)</f>
        <v>503.1</v>
      </c>
      <c r="D394" s="27">
        <f>F394</f>
        <v>538.653</v>
      </c>
      <c r="E394" s="27">
        <f>F394</f>
        <v>538.653</v>
      </c>
      <c r="F394" s="27">
        <f>ROUND(538.653,3)</f>
        <v>538.653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ROUND(584.916,3)</f>
        <v>584.916</v>
      </c>
      <c r="D396" s="27">
        <f>F396</f>
        <v>590.071</v>
      </c>
      <c r="E396" s="27">
        <f>F396</f>
        <v>590.071</v>
      </c>
      <c r="F396" s="27">
        <f>ROUND(590.071,3)</f>
        <v>590.071</v>
      </c>
      <c r="G396" s="24"/>
      <c r="H396" s="36"/>
    </row>
    <row r="397" spans="1:8" ht="12.75" customHeight="1">
      <c r="A397" s="22">
        <v>42768</v>
      </c>
      <c r="B397" s="22"/>
      <c r="C397" s="27">
        <f>ROUND(584.916,3)</f>
        <v>584.916</v>
      </c>
      <c r="D397" s="27">
        <f>F397</f>
        <v>601.418</v>
      </c>
      <c r="E397" s="27">
        <f>F397</f>
        <v>601.418</v>
      </c>
      <c r="F397" s="27">
        <f>ROUND(601.418,3)</f>
        <v>601.418</v>
      </c>
      <c r="G397" s="24"/>
      <c r="H397" s="36"/>
    </row>
    <row r="398" spans="1:8" ht="12.75" customHeight="1">
      <c r="A398" s="22">
        <v>42859</v>
      </c>
      <c r="B398" s="22"/>
      <c r="C398" s="27">
        <f>ROUND(584.916,3)</f>
        <v>584.916</v>
      </c>
      <c r="D398" s="27">
        <f>F398</f>
        <v>613.46</v>
      </c>
      <c r="E398" s="27">
        <f>F398</f>
        <v>613.46</v>
      </c>
      <c r="F398" s="27">
        <f>ROUND(613.46,3)</f>
        <v>613.46</v>
      </c>
      <c r="G398" s="24"/>
      <c r="H398" s="36"/>
    </row>
    <row r="399" spans="1:8" ht="12.75" customHeight="1">
      <c r="A399" s="22">
        <v>42950</v>
      </c>
      <c r="B399" s="22"/>
      <c r="C399" s="27">
        <f>ROUND(584.916,3)</f>
        <v>584.916</v>
      </c>
      <c r="D399" s="27">
        <f>F399</f>
        <v>626.25</v>
      </c>
      <c r="E399" s="27">
        <f>F399</f>
        <v>626.25</v>
      </c>
      <c r="F399" s="27">
        <f>ROUND(626.25,3)</f>
        <v>626.25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ROUND(534.637,3)</f>
        <v>534.637</v>
      </c>
      <c r="D401" s="27">
        <f>F401</f>
        <v>539.349</v>
      </c>
      <c r="E401" s="27">
        <f>F401</f>
        <v>539.349</v>
      </c>
      <c r="F401" s="27">
        <f>ROUND(539.349,3)</f>
        <v>539.349</v>
      </c>
      <c r="G401" s="24"/>
      <c r="H401" s="36"/>
    </row>
    <row r="402" spans="1:8" ht="12.75" customHeight="1">
      <c r="A402" s="22">
        <v>42768</v>
      </c>
      <c r="B402" s="22"/>
      <c r="C402" s="27">
        <f>ROUND(534.637,3)</f>
        <v>534.637</v>
      </c>
      <c r="D402" s="27">
        <f>F402</f>
        <v>549.721</v>
      </c>
      <c r="E402" s="27">
        <f>F402</f>
        <v>549.721</v>
      </c>
      <c r="F402" s="27">
        <f>ROUND(549.721,3)</f>
        <v>549.721</v>
      </c>
      <c r="G402" s="24"/>
      <c r="H402" s="36"/>
    </row>
    <row r="403" spans="1:8" ht="12.75" customHeight="1">
      <c r="A403" s="22">
        <v>42859</v>
      </c>
      <c r="B403" s="22"/>
      <c r="C403" s="27">
        <f>ROUND(534.637,3)</f>
        <v>534.637</v>
      </c>
      <c r="D403" s="27">
        <f>F403</f>
        <v>560.727</v>
      </c>
      <c r="E403" s="27">
        <f>F403</f>
        <v>560.727</v>
      </c>
      <c r="F403" s="27">
        <f>ROUND(560.727,3)</f>
        <v>560.727</v>
      </c>
      <c r="G403" s="24"/>
      <c r="H403" s="36"/>
    </row>
    <row r="404" spans="1:8" ht="12.75" customHeight="1">
      <c r="A404" s="22">
        <v>42950</v>
      </c>
      <c r="B404" s="22"/>
      <c r="C404" s="27">
        <f>ROUND(534.637,3)</f>
        <v>534.637</v>
      </c>
      <c r="D404" s="27">
        <f>F404</f>
        <v>572.418</v>
      </c>
      <c r="E404" s="27">
        <f>F404</f>
        <v>572.418</v>
      </c>
      <c r="F404" s="27">
        <f>ROUND(572.418,3)</f>
        <v>572.418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ROUND(247.585978593748,3)</f>
        <v>247.586</v>
      </c>
      <c r="D406" s="27">
        <f>F406</f>
        <v>249.775</v>
      </c>
      <c r="E406" s="27">
        <f>F406</f>
        <v>249.775</v>
      </c>
      <c r="F406" s="27">
        <f>ROUND(249.775,3)</f>
        <v>249.775</v>
      </c>
      <c r="G406" s="24"/>
      <c r="H406" s="36"/>
    </row>
    <row r="407" spans="1:8" ht="12.75" customHeight="1">
      <c r="A407" s="22">
        <v>42768</v>
      </c>
      <c r="B407" s="22"/>
      <c r="C407" s="27">
        <f>ROUND(247.585978593748,3)</f>
        <v>247.586</v>
      </c>
      <c r="D407" s="27">
        <f>F407</f>
        <v>254.594</v>
      </c>
      <c r="E407" s="27">
        <f>F407</f>
        <v>254.594</v>
      </c>
      <c r="F407" s="27">
        <f>ROUND(254.594,3)</f>
        <v>254.594</v>
      </c>
      <c r="G407" s="24"/>
      <c r="H407" s="36"/>
    </row>
    <row r="408" spans="1:8" ht="12.75" customHeight="1">
      <c r="A408" s="22">
        <v>42859</v>
      </c>
      <c r="B408" s="22"/>
      <c r="C408" s="27">
        <f>ROUND(247.585978593748,3)</f>
        <v>247.586</v>
      </c>
      <c r="D408" s="27">
        <f>F408</f>
        <v>259.706</v>
      </c>
      <c r="E408" s="27">
        <f>F408</f>
        <v>259.706</v>
      </c>
      <c r="F408" s="27">
        <f>ROUND(259.706,3)</f>
        <v>259.706</v>
      </c>
      <c r="G408" s="24"/>
      <c r="H408" s="36"/>
    </row>
    <row r="409" spans="1:8" ht="12.75" customHeight="1">
      <c r="A409" s="22">
        <v>42950</v>
      </c>
      <c r="B409" s="22"/>
      <c r="C409" s="27">
        <f>ROUND(247.585978593748,3)</f>
        <v>247.586</v>
      </c>
      <c r="D409" s="27">
        <f>F409</f>
        <v>265.136</v>
      </c>
      <c r="E409" s="27">
        <f>F409</f>
        <v>265.136</v>
      </c>
      <c r="F409" s="27">
        <f>ROUND(265.136,3)</f>
        <v>265.136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42677</v>
      </c>
      <c r="B411" s="22"/>
      <c r="C411" s="27">
        <f>ROUND(671.05127011356,3)</f>
        <v>671.051</v>
      </c>
      <c r="D411" s="27">
        <f>F411</f>
        <v>677.023</v>
      </c>
      <c r="E411" s="27">
        <f>F411</f>
        <v>677.023</v>
      </c>
      <c r="F411" s="27">
        <f>ROUND(677.023,3)</f>
        <v>677.023</v>
      </c>
      <c r="G411" s="24"/>
      <c r="H411" s="36"/>
    </row>
    <row r="412" spans="1:8" ht="12.75" customHeight="1">
      <c r="A412" s="22">
        <v>42768</v>
      </c>
      <c r="B412" s="22"/>
      <c r="C412" s="27">
        <f>ROUND(671.05127011356,3)</f>
        <v>671.051</v>
      </c>
      <c r="D412" s="27">
        <f>F412</f>
        <v>690.152</v>
      </c>
      <c r="E412" s="27">
        <f>F412</f>
        <v>690.152</v>
      </c>
      <c r="F412" s="27">
        <f>ROUND(690.152,3)</f>
        <v>690.152</v>
      </c>
      <c r="G412" s="24"/>
      <c r="H412" s="36"/>
    </row>
    <row r="413" spans="1:8" ht="12.75" customHeight="1">
      <c r="A413" s="22">
        <v>42859</v>
      </c>
      <c r="B413" s="22"/>
      <c r="C413" s="27">
        <f>ROUND(671.05127011356,3)</f>
        <v>671.051</v>
      </c>
      <c r="D413" s="27">
        <f>F413</f>
        <v>703.738</v>
      </c>
      <c r="E413" s="27">
        <f>F413</f>
        <v>703.738</v>
      </c>
      <c r="F413" s="27">
        <f>ROUND(703.738,3)</f>
        <v>703.738</v>
      </c>
      <c r="G413" s="24"/>
      <c r="H413" s="36"/>
    </row>
    <row r="414" spans="1:8" ht="12.75" customHeight="1">
      <c r="A414" s="22">
        <v>42950</v>
      </c>
      <c r="B414" s="22"/>
      <c r="C414" s="27">
        <f>ROUND(671.05127011356,3)</f>
        <v>671.051</v>
      </c>
      <c r="D414" s="27">
        <f>F414</f>
        <v>717.531</v>
      </c>
      <c r="E414" s="27">
        <f>F414</f>
        <v>717.531</v>
      </c>
      <c r="F414" s="27">
        <f>ROUND(717.531,3)</f>
        <v>717.531</v>
      </c>
      <c r="G414" s="24"/>
      <c r="H414" s="36"/>
    </row>
    <row r="415" spans="1:8" ht="12.75" customHeight="1">
      <c r="A415" s="22" t="s">
        <v>93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42723</v>
      </c>
      <c r="B416" s="22"/>
      <c r="C416" s="24">
        <f>ROUND(23960.3,2)</f>
        <v>23960.3</v>
      </c>
      <c r="D416" s="24">
        <f>F416</f>
        <v>24348.01</v>
      </c>
      <c r="E416" s="24">
        <f>F416</f>
        <v>24348.01</v>
      </c>
      <c r="F416" s="24">
        <f>ROUND(24348.01,2)</f>
        <v>24348.01</v>
      </c>
      <c r="G416" s="24"/>
      <c r="H416" s="36"/>
    </row>
    <row r="417" spans="1:8" ht="12.75" customHeight="1">
      <c r="A417" s="22">
        <v>42807</v>
      </c>
      <c r="B417" s="22"/>
      <c r="C417" s="24">
        <f>ROUND(23960.3,2)</f>
        <v>23960.3</v>
      </c>
      <c r="D417" s="24">
        <f>F417</f>
        <v>24763.48</v>
      </c>
      <c r="E417" s="24">
        <f>F417</f>
        <v>24763.48</v>
      </c>
      <c r="F417" s="24">
        <f>ROUND(24763.48,2)</f>
        <v>24763.48</v>
      </c>
      <c r="G417" s="24"/>
      <c r="H417" s="36"/>
    </row>
    <row r="418" spans="1:8" ht="12.75" customHeight="1">
      <c r="A418" s="22">
        <v>42905</v>
      </c>
      <c r="B418" s="22"/>
      <c r="C418" s="24">
        <f>ROUND(23960.3,2)</f>
        <v>23960.3</v>
      </c>
      <c r="D418" s="24">
        <f>F418</f>
        <v>25255.19</v>
      </c>
      <c r="E418" s="24">
        <f>F418</f>
        <v>25255.19</v>
      </c>
      <c r="F418" s="24">
        <f>ROUND(25255.19,2)</f>
        <v>25255.19</v>
      </c>
      <c r="G418" s="24"/>
      <c r="H418" s="36"/>
    </row>
    <row r="419" spans="1:8" ht="12.75" customHeight="1">
      <c r="A419" s="22" t="s">
        <v>94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42634</v>
      </c>
      <c r="B420" s="22"/>
      <c r="C420" s="27">
        <f>ROUND(7.35833,3)</f>
        <v>7.358</v>
      </c>
      <c r="D420" s="27">
        <f>ROUND(7.41,3)</f>
        <v>7.41</v>
      </c>
      <c r="E420" s="27">
        <f>ROUND(7.31,3)</f>
        <v>7.31</v>
      </c>
      <c r="F420" s="27">
        <f>ROUND(7.36,3)</f>
        <v>7.36</v>
      </c>
      <c r="G420" s="24"/>
      <c r="H420" s="36"/>
    </row>
    <row r="421" spans="1:8" ht="12.75" customHeight="1">
      <c r="A421" s="22">
        <v>42662</v>
      </c>
      <c r="B421" s="22"/>
      <c r="C421" s="27">
        <f>ROUND(7.35833,3)</f>
        <v>7.358</v>
      </c>
      <c r="D421" s="27">
        <f>ROUND(7.43,3)</f>
        <v>7.43</v>
      </c>
      <c r="E421" s="27">
        <f>ROUND(7.33,3)</f>
        <v>7.33</v>
      </c>
      <c r="F421" s="27">
        <f>ROUND(7.38,3)</f>
        <v>7.38</v>
      </c>
      <c r="G421" s="24"/>
      <c r="H421" s="36"/>
    </row>
    <row r="422" spans="1:8" ht="12.75" customHeight="1">
      <c r="A422" s="22">
        <v>42690</v>
      </c>
      <c r="B422" s="22"/>
      <c r="C422" s="27">
        <f>ROUND(7.35833,3)</f>
        <v>7.358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42725</v>
      </c>
      <c r="B423" s="22"/>
      <c r="C423" s="27">
        <f>ROUND(7.35833,3)</f>
        <v>7.358</v>
      </c>
      <c r="D423" s="27">
        <f>ROUND(7.47,3)</f>
        <v>7.47</v>
      </c>
      <c r="E423" s="27">
        <f>ROUND(7.37,3)</f>
        <v>7.37</v>
      </c>
      <c r="F423" s="27">
        <f>ROUND(7.42,3)</f>
        <v>7.42</v>
      </c>
      <c r="G423" s="24"/>
      <c r="H423" s="36"/>
    </row>
    <row r="424" spans="1:8" ht="12.75" customHeight="1">
      <c r="A424" s="22">
        <v>42753</v>
      </c>
      <c r="B424" s="22"/>
      <c r="C424" s="27">
        <f>ROUND(7.35833,3)</f>
        <v>7.358</v>
      </c>
      <c r="D424" s="27">
        <f>ROUND(7.47,3)</f>
        <v>7.47</v>
      </c>
      <c r="E424" s="27">
        <f>ROUND(7.37,3)</f>
        <v>7.37</v>
      </c>
      <c r="F424" s="27">
        <f>ROUND(7.42,3)</f>
        <v>7.42</v>
      </c>
      <c r="G424" s="24"/>
      <c r="H424" s="36"/>
    </row>
    <row r="425" spans="1:8" ht="12.75" customHeight="1">
      <c r="A425" s="22">
        <v>42781</v>
      </c>
      <c r="B425" s="22"/>
      <c r="C425" s="27">
        <f>ROUND(7.35833,3)</f>
        <v>7.358</v>
      </c>
      <c r="D425" s="27">
        <f>ROUND(7.49,3)</f>
        <v>7.49</v>
      </c>
      <c r="E425" s="27">
        <f>ROUND(7.39,3)</f>
        <v>7.39</v>
      </c>
      <c r="F425" s="27">
        <f>ROUND(7.44,3)</f>
        <v>7.44</v>
      </c>
      <c r="G425" s="24"/>
      <c r="H425" s="36"/>
    </row>
    <row r="426" spans="1:8" ht="12.75" customHeight="1">
      <c r="A426" s="22">
        <v>42809</v>
      </c>
      <c r="B426" s="22"/>
      <c r="C426" s="27">
        <f>ROUND(7.35833,3)</f>
        <v>7.358</v>
      </c>
      <c r="D426" s="27">
        <f>ROUND(7.52,3)</f>
        <v>7.52</v>
      </c>
      <c r="E426" s="27">
        <f>ROUND(7.42,3)</f>
        <v>7.42</v>
      </c>
      <c r="F426" s="27">
        <f>ROUND(7.47,3)</f>
        <v>7.47</v>
      </c>
      <c r="G426" s="24"/>
      <c r="H426" s="36"/>
    </row>
    <row r="427" spans="1:8" ht="12.75" customHeight="1">
      <c r="A427" s="22">
        <v>42907</v>
      </c>
      <c r="B427" s="22"/>
      <c r="C427" s="27">
        <f>ROUND(7.35833,3)</f>
        <v>7.358</v>
      </c>
      <c r="D427" s="27">
        <f>ROUND(7.55,3)</f>
        <v>7.55</v>
      </c>
      <c r="E427" s="27">
        <f>ROUND(7.45,3)</f>
        <v>7.45</v>
      </c>
      <c r="F427" s="27">
        <f>ROUND(7.5,3)</f>
        <v>7.5</v>
      </c>
      <c r="G427" s="24"/>
      <c r="H427" s="36"/>
    </row>
    <row r="428" spans="1:8" ht="12.75" customHeight="1">
      <c r="A428" s="22">
        <v>42998</v>
      </c>
      <c r="B428" s="22"/>
      <c r="C428" s="27">
        <f>ROUND(7.35833,3)</f>
        <v>7.358</v>
      </c>
      <c r="D428" s="27">
        <f>ROUND(7.56,3)</f>
        <v>7.56</v>
      </c>
      <c r="E428" s="27">
        <f>ROUND(7.46,3)</f>
        <v>7.46</v>
      </c>
      <c r="F428" s="27">
        <f>ROUND(7.51,3)</f>
        <v>7.51</v>
      </c>
      <c r="G428" s="24"/>
      <c r="H428" s="36"/>
    </row>
    <row r="429" spans="1:8" ht="12.75" customHeight="1">
      <c r="A429" s="22">
        <v>43089</v>
      </c>
      <c r="B429" s="22"/>
      <c r="C429" s="27">
        <f>ROUND(7.35833,3)</f>
        <v>7.358</v>
      </c>
      <c r="D429" s="27">
        <f>ROUND(7.56,3)</f>
        <v>7.56</v>
      </c>
      <c r="E429" s="27">
        <f>ROUND(7.46,3)</f>
        <v>7.46</v>
      </c>
      <c r="F429" s="27">
        <f>ROUND(7.51,3)</f>
        <v>7.51</v>
      </c>
      <c r="G429" s="24"/>
      <c r="H429" s="36"/>
    </row>
    <row r="430" spans="1:8" ht="12.75" customHeight="1">
      <c r="A430" s="22">
        <v>43179</v>
      </c>
      <c r="B430" s="22"/>
      <c r="C430" s="27">
        <f>ROUND(7.35833,3)</f>
        <v>7.358</v>
      </c>
      <c r="D430" s="27">
        <f>ROUND(7.57,3)</f>
        <v>7.57</v>
      </c>
      <c r="E430" s="27">
        <f>ROUND(7.47,3)</f>
        <v>7.47</v>
      </c>
      <c r="F430" s="27">
        <f>ROUND(7.52,3)</f>
        <v>7.52</v>
      </c>
      <c r="G430" s="24"/>
      <c r="H430" s="36"/>
    </row>
    <row r="431" spans="1:8" ht="12.75" customHeight="1">
      <c r="A431" s="22">
        <v>43269</v>
      </c>
      <c r="B431" s="22"/>
      <c r="C431" s="27">
        <f>ROUND(7.35833,3)</f>
        <v>7.358</v>
      </c>
      <c r="D431" s="27">
        <f>ROUND(7.57,3)</f>
        <v>7.57</v>
      </c>
      <c r="E431" s="27">
        <f>ROUND(7.47,3)</f>
        <v>7.47</v>
      </c>
      <c r="F431" s="27">
        <f>ROUND(7.52,3)</f>
        <v>7.52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42677</v>
      </c>
      <c r="B433" s="22"/>
      <c r="C433" s="27">
        <f>ROUND(531.956,3)</f>
        <v>531.956</v>
      </c>
      <c r="D433" s="27">
        <f>F433</f>
        <v>536.645</v>
      </c>
      <c r="E433" s="27">
        <f>F433</f>
        <v>536.645</v>
      </c>
      <c r="F433" s="27">
        <f>ROUND(536.645,3)</f>
        <v>536.645</v>
      </c>
      <c r="G433" s="24"/>
      <c r="H433" s="36"/>
    </row>
    <row r="434" spans="1:8" ht="12.75" customHeight="1">
      <c r="A434" s="22">
        <v>42768</v>
      </c>
      <c r="B434" s="22"/>
      <c r="C434" s="27">
        <f>ROUND(531.956,3)</f>
        <v>531.956</v>
      </c>
      <c r="D434" s="27">
        <f>F434</f>
        <v>546.964</v>
      </c>
      <c r="E434" s="27">
        <f>F434</f>
        <v>546.964</v>
      </c>
      <c r="F434" s="27">
        <f>ROUND(546.964,3)</f>
        <v>546.964</v>
      </c>
      <c r="G434" s="24"/>
      <c r="H434" s="36"/>
    </row>
    <row r="435" spans="1:8" ht="12.75" customHeight="1">
      <c r="A435" s="22">
        <v>42859</v>
      </c>
      <c r="B435" s="22"/>
      <c r="C435" s="27">
        <f>ROUND(531.956,3)</f>
        <v>531.956</v>
      </c>
      <c r="D435" s="27">
        <f>F435</f>
        <v>557.916</v>
      </c>
      <c r="E435" s="27">
        <f>F435</f>
        <v>557.916</v>
      </c>
      <c r="F435" s="27">
        <f>ROUND(557.916,3)</f>
        <v>557.916</v>
      </c>
      <c r="G435" s="24"/>
      <c r="H435" s="36"/>
    </row>
    <row r="436" spans="1:8" ht="12.75" customHeight="1">
      <c r="A436" s="22">
        <v>42950</v>
      </c>
      <c r="B436" s="22"/>
      <c r="C436" s="27">
        <f>ROUND(531.956,3)</f>
        <v>531.956</v>
      </c>
      <c r="D436" s="27">
        <f>F436</f>
        <v>569.548</v>
      </c>
      <c r="E436" s="27">
        <f>F436</f>
        <v>569.548</v>
      </c>
      <c r="F436" s="27">
        <f>ROUND(569.548,3)</f>
        <v>569.548</v>
      </c>
      <c r="G436" s="24"/>
      <c r="H436" s="36"/>
    </row>
    <row r="437" spans="1:8" ht="12.75" customHeight="1">
      <c r="A437" s="22" t="s">
        <v>96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6">
        <f>ROUND(99.9852954650454,5)</f>
        <v>99.9853</v>
      </c>
      <c r="D438" s="26">
        <f>F438</f>
        <v>100.06861</v>
      </c>
      <c r="E438" s="26">
        <f>F438</f>
        <v>100.06861</v>
      </c>
      <c r="F438" s="26">
        <f>ROUND(100.068605477032,5)</f>
        <v>100.06861</v>
      </c>
      <c r="G438" s="24"/>
      <c r="H438" s="36"/>
    </row>
    <row r="439" spans="1:8" ht="12.75" customHeight="1">
      <c r="A439" s="22" t="s">
        <v>97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6">
        <f>ROUND(99.9852954650454,5)</f>
        <v>99.9853</v>
      </c>
      <c r="D440" s="26">
        <f>F440</f>
        <v>100.01866</v>
      </c>
      <c r="E440" s="26">
        <f>F440</f>
        <v>100.01866</v>
      </c>
      <c r="F440" s="26">
        <f>ROUND(100.018655688561,5)</f>
        <v>100.01866</v>
      </c>
      <c r="G440" s="24"/>
      <c r="H440" s="36"/>
    </row>
    <row r="441" spans="1:8" ht="12.75" customHeight="1">
      <c r="A441" s="22" t="s">
        <v>98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6">
        <f>ROUND(99.9852954650454,5)</f>
        <v>99.9853</v>
      </c>
      <c r="D442" s="26">
        <f>F442</f>
        <v>99.65487</v>
      </c>
      <c r="E442" s="26">
        <f>F442</f>
        <v>99.65487</v>
      </c>
      <c r="F442" s="26">
        <f>ROUND(99.6548672006292,5)</f>
        <v>99.65487</v>
      </c>
      <c r="G442" s="24"/>
      <c r="H442" s="36"/>
    </row>
    <row r="443" spans="1:8" ht="12.75" customHeight="1">
      <c r="A443" s="22" t="s">
        <v>99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6">
        <f>ROUND(99.9852954650454,5)</f>
        <v>99.9853</v>
      </c>
      <c r="D444" s="26">
        <f>F444</f>
        <v>99.71089</v>
      </c>
      <c r="E444" s="26">
        <f>F444</f>
        <v>99.71089</v>
      </c>
      <c r="F444" s="26">
        <f>ROUND(99.710893856202,5)</f>
        <v>99.71089</v>
      </c>
      <c r="G444" s="24"/>
      <c r="H444" s="36"/>
    </row>
    <row r="445" spans="1:8" ht="12.75" customHeight="1">
      <c r="A445" s="22" t="s">
        <v>100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43090</v>
      </c>
      <c r="B446" s="22"/>
      <c r="C446" s="26">
        <f>ROUND(99.9852954650454,5)</f>
        <v>99.9853</v>
      </c>
      <c r="D446" s="26">
        <f>F446</f>
        <v>99.9853</v>
      </c>
      <c r="E446" s="26">
        <f>F446</f>
        <v>99.9853</v>
      </c>
      <c r="F446" s="26">
        <f>ROUND(99.9852954650454,5)</f>
        <v>99.9853</v>
      </c>
      <c r="G446" s="24"/>
      <c r="H446" s="36"/>
    </row>
    <row r="447" spans="1:8" ht="12.75" customHeight="1">
      <c r="A447" s="22" t="s">
        <v>101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ROUND(99.587719737303,5)</f>
        <v>99.58772</v>
      </c>
      <c r="D448" s="26">
        <f>F448</f>
        <v>100.01187</v>
      </c>
      <c r="E448" s="26">
        <f>F448</f>
        <v>100.01187</v>
      </c>
      <c r="F448" s="26">
        <f>ROUND(100.011871518594,5)</f>
        <v>100.01187</v>
      </c>
      <c r="G448" s="24"/>
      <c r="H448" s="36"/>
    </row>
    <row r="449" spans="1:8" ht="12.75" customHeight="1">
      <c r="A449" s="22" t="s">
        <v>102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ROUND(99.587719737303,5)</f>
        <v>99.58772</v>
      </c>
      <c r="D450" s="26">
        <f>F450</f>
        <v>99.30998</v>
      </c>
      <c r="E450" s="26">
        <f>F450</f>
        <v>99.30998</v>
      </c>
      <c r="F450" s="26">
        <f>ROUND(99.3099758558016,5)</f>
        <v>99.30998</v>
      </c>
      <c r="G450" s="24"/>
      <c r="H450" s="36"/>
    </row>
    <row r="451" spans="1:8" ht="12.75" customHeight="1">
      <c r="A451" s="22" t="s">
        <v>103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ROUND(99.587719737303,5)</f>
        <v>99.58772</v>
      </c>
      <c r="D452" s="26">
        <f>F452</f>
        <v>98.98561</v>
      </c>
      <c r="E452" s="26">
        <f>F452</f>
        <v>98.98561</v>
      </c>
      <c r="F452" s="26">
        <f>ROUND(98.9856148892093,5)</f>
        <v>98.98561</v>
      </c>
      <c r="G452" s="24"/>
      <c r="H452" s="36"/>
    </row>
    <row r="453" spans="1:8" ht="12.75" customHeight="1">
      <c r="A453" s="22" t="s">
        <v>104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ROUND(99.587719737303,5)</f>
        <v>99.58772</v>
      </c>
      <c r="D454" s="26">
        <f>F454</f>
        <v>99.07041</v>
      </c>
      <c r="E454" s="26">
        <f>F454</f>
        <v>99.07041</v>
      </c>
      <c r="F454" s="26">
        <f>ROUND(99.0704101594656,5)</f>
        <v>99.07041</v>
      </c>
      <c r="G454" s="24"/>
      <c r="H454" s="36"/>
    </row>
    <row r="455" spans="1:8" ht="12.75" customHeight="1">
      <c r="A455" s="22" t="s">
        <v>105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ROUND(99.587719737303,2)</f>
        <v>99.59</v>
      </c>
      <c r="D456" s="24">
        <f>F456</f>
        <v>99.59</v>
      </c>
      <c r="E456" s="24">
        <f>F456</f>
        <v>99.59</v>
      </c>
      <c r="F456" s="24">
        <f>ROUND(99.587719737303,2)</f>
        <v>99.59</v>
      </c>
      <c r="G456" s="24"/>
      <c r="H456" s="36"/>
    </row>
    <row r="457" spans="1:8" ht="12.75" customHeight="1">
      <c r="A457" s="22" t="s">
        <v>106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6">
        <f>ROUND(99.1151500226578,5)</f>
        <v>99.11515</v>
      </c>
      <c r="D458" s="26">
        <f>F458</f>
        <v>98.00313</v>
      </c>
      <c r="E458" s="26">
        <f>F458</f>
        <v>98.00313</v>
      </c>
      <c r="F458" s="26">
        <f>ROUND(98.0031268396076,5)</f>
        <v>98.00313</v>
      </c>
      <c r="G458" s="24"/>
      <c r="H458" s="36"/>
    </row>
    <row r="459" spans="1:8" ht="12.75" customHeight="1">
      <c r="A459" s="22" t="s">
        <v>107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6">
        <f>ROUND(99.1151500226578,5)</f>
        <v>99.11515</v>
      </c>
      <c r="D460" s="26">
        <f>F460</f>
        <v>97.32877</v>
      </c>
      <c r="E460" s="26">
        <f>F460</f>
        <v>97.32877</v>
      </c>
      <c r="F460" s="26">
        <f>ROUND(97.3287711169039,5)</f>
        <v>97.32877</v>
      </c>
      <c r="G460" s="24"/>
      <c r="H460" s="36"/>
    </row>
    <row r="461" spans="1:8" ht="12.75" customHeight="1">
      <c r="A461" s="22" t="s">
        <v>108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6">
        <f>ROUND(99.1151500226578,5)</f>
        <v>99.11515</v>
      </c>
      <c r="D462" s="26">
        <f>F462</f>
        <v>96.61824</v>
      </c>
      <c r="E462" s="26">
        <f>F462</f>
        <v>96.61824</v>
      </c>
      <c r="F462" s="26">
        <f>ROUND(96.6182423817225,5)</f>
        <v>96.61824</v>
      </c>
      <c r="G462" s="24"/>
      <c r="H462" s="36"/>
    </row>
    <row r="463" spans="1:8" ht="12.75" customHeight="1">
      <c r="A463" s="22" t="s">
        <v>109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6">
        <f>ROUND(99.1151500226578,5)</f>
        <v>99.11515</v>
      </c>
      <c r="D464" s="26">
        <f>F464</f>
        <v>96.88131</v>
      </c>
      <c r="E464" s="26">
        <f>F464</f>
        <v>96.88131</v>
      </c>
      <c r="F464" s="26">
        <f>ROUND(96.8813104405558,5)</f>
        <v>96.88131</v>
      </c>
      <c r="G464" s="24"/>
      <c r="H464" s="36"/>
    </row>
    <row r="465" spans="1:8" ht="12.75" customHeight="1">
      <c r="A465" s="22" t="s">
        <v>110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6">
        <f>ROUND(99.1151500226578,5)</f>
        <v>99.11515</v>
      </c>
      <c r="D466" s="26">
        <f>F466</f>
        <v>99.11515</v>
      </c>
      <c r="E466" s="26">
        <f>F466</f>
        <v>99.11515</v>
      </c>
      <c r="F466" s="26">
        <f>ROUND(99.1151500226578,5)</f>
        <v>99.11515</v>
      </c>
      <c r="G466" s="24"/>
      <c r="H466" s="36"/>
    </row>
    <row r="467" spans="1:8" ht="12.75" customHeight="1">
      <c r="A467" s="22" t="s">
        <v>111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6">
        <f>ROUND(99.3448828789432,5)</f>
        <v>99.34488</v>
      </c>
      <c r="D468" s="26">
        <f>F468</f>
        <v>97.7569</v>
      </c>
      <c r="E468" s="26">
        <f>F468</f>
        <v>97.7569</v>
      </c>
      <c r="F468" s="26">
        <f>ROUND(97.7568974435412,5)</f>
        <v>97.7569</v>
      </c>
      <c r="G468" s="24"/>
      <c r="H468" s="36"/>
    </row>
    <row r="469" spans="1:8" ht="12.75" customHeight="1">
      <c r="A469" s="22" t="s">
        <v>112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6">
        <f>ROUND(99.3448828789432,5)</f>
        <v>99.34488</v>
      </c>
      <c r="D470" s="26">
        <f>F470</f>
        <v>94.83234</v>
      </c>
      <c r="E470" s="26">
        <f>F470</f>
        <v>94.83234</v>
      </c>
      <c r="F470" s="26">
        <f>ROUND(94.8323387722077,5)</f>
        <v>94.83234</v>
      </c>
      <c r="G470" s="24"/>
      <c r="H470" s="36"/>
    </row>
    <row r="471" spans="1:8" ht="12.75" customHeight="1">
      <c r="A471" s="22" t="s">
        <v>113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46188</v>
      </c>
      <c r="B472" s="22"/>
      <c r="C472" s="26">
        <f>ROUND(99.3448828789432,5)</f>
        <v>99.34488</v>
      </c>
      <c r="D472" s="26">
        <f>F472</f>
        <v>93.59888</v>
      </c>
      <c r="E472" s="26">
        <f>F472</f>
        <v>93.59888</v>
      </c>
      <c r="F472" s="26">
        <f>ROUND(93.5988821165801,5)</f>
        <v>93.59888</v>
      </c>
      <c r="G472" s="24"/>
      <c r="H472" s="36"/>
    </row>
    <row r="473" spans="1:8" ht="12.75" customHeight="1">
      <c r="A473" s="22" t="s">
        <v>114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46286</v>
      </c>
      <c r="B474" s="22"/>
      <c r="C474" s="26">
        <f>ROUND(99.3448828789432,5)</f>
        <v>99.34488</v>
      </c>
      <c r="D474" s="26">
        <f>F474</f>
        <v>95.68703</v>
      </c>
      <c r="E474" s="26">
        <f>F474</f>
        <v>95.68703</v>
      </c>
      <c r="F474" s="26">
        <f>ROUND(95.6870265413814,5)</f>
        <v>95.68703</v>
      </c>
      <c r="G474" s="24"/>
      <c r="H474" s="36"/>
    </row>
    <row r="475" spans="1:8" ht="12.75" customHeight="1">
      <c r="A475" s="22" t="s">
        <v>115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46377</v>
      </c>
      <c r="B476" s="32"/>
      <c r="C476" s="33">
        <f>ROUND(99.3448828789432,5)</f>
        <v>99.34488</v>
      </c>
      <c r="D476" s="33">
        <f>F476</f>
        <v>99.34488</v>
      </c>
      <c r="E476" s="33">
        <f>F476</f>
        <v>99.34488</v>
      </c>
      <c r="F476" s="33">
        <f>ROUND(99.3448828789432,5)</f>
        <v>99.34488</v>
      </c>
      <c r="G476" s="34"/>
      <c r="H476" s="37"/>
    </row>
  </sheetData>
  <sheetProtection/>
  <mergeCells count="475">
    <mergeCell ref="A475:B475"/>
    <mergeCell ref="A476:B476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2016-09-21T16:06:52Z</dcterms:modified>
  <cp:category/>
  <cp:version/>
  <cp:contentType/>
  <cp:contentStatus/>
</cp:coreProperties>
</file>