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<sst xmlns="http://schemas.openxmlformats.org/spreadsheetml/2006/main" count="116" uniqueCount="116">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</sst>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434">
      <selection activeCell="P454" sqref="P45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42649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ROUND(1.985,5)</f>
        <v>1.985</v>
      </c>
      <c r="D10" s="24">
        <f>F10</f>
        <v>1.985</v>
      </c>
      <c r="E10" s="24">
        <f>F10</f>
        <v>1.985</v>
      </c>
      <c r="F10" s="24">
        <f>ROUND(1.985,5)</f>
        <v>1.985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ROUND(2.5,5)</f>
        <v>2.5</v>
      </c>
      <c r="D12" s="24">
        <f>F12</f>
        <v>2.5</v>
      </c>
      <c r="E12" s="24">
        <f>F12</f>
        <v>2.5</v>
      </c>
      <c r="F12" s="24">
        <f>ROUND(2.5,5)</f>
        <v>2.5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ROUND(10.21,5)</f>
        <v>10.21</v>
      </c>
      <c r="D14" s="24">
        <f>F14</f>
        <v>10.21</v>
      </c>
      <c r="E14" s="24">
        <f>F14</f>
        <v>10.21</v>
      </c>
      <c r="F14" s="24">
        <f>ROUND(10.21,5)</f>
        <v>10.21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ROUND(8.385,5)</f>
        <v>8.385</v>
      </c>
      <c r="D16" s="24">
        <f>F16</f>
        <v>8.385</v>
      </c>
      <c r="E16" s="24">
        <f>F16</f>
        <v>8.385</v>
      </c>
      <c r="F16" s="24">
        <f>ROUND(8.385,5)</f>
        <v>8.385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ROUND(8.695,3)</f>
        <v>8.695</v>
      </c>
      <c r="D18" s="29">
        <f>F18</f>
        <v>8.695</v>
      </c>
      <c r="E18" s="29">
        <f>F18</f>
        <v>8.695</v>
      </c>
      <c r="F18" s="29">
        <f>ROUND(8.695,3)</f>
        <v>8.695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ROUND(1.935,3)</f>
        <v>1.935</v>
      </c>
      <c r="D22" s="29">
        <f>F22</f>
        <v>1.935</v>
      </c>
      <c r="E22" s="29">
        <f>F22</f>
        <v>1.935</v>
      </c>
      <c r="F22" s="29">
        <f>ROUND(1.935,3)</f>
        <v>1.935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ROUND(7.565,3)</f>
        <v>7.565</v>
      </c>
      <c r="D24" s="29">
        <f>F24</f>
        <v>7.565</v>
      </c>
      <c r="E24" s="29">
        <f>F24</f>
        <v>7.565</v>
      </c>
      <c r="F24" s="29">
        <f>ROUND(7.565,3)</f>
        <v>7.565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ROUND(7.755,3)</f>
        <v>7.755</v>
      </c>
      <c r="D26" s="29">
        <f>F26</f>
        <v>7.755</v>
      </c>
      <c r="E26" s="29">
        <f>F26</f>
        <v>7.755</v>
      </c>
      <c r="F26" s="29">
        <f>ROUND(7.755,3)</f>
        <v>7.755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ROUND(7.94,3)</f>
        <v>7.94</v>
      </c>
      <c r="D28" s="29">
        <f>F28</f>
        <v>7.94</v>
      </c>
      <c r="E28" s="29">
        <f>F28</f>
        <v>7.94</v>
      </c>
      <c r="F28" s="29">
        <f>ROUND(7.94,3)</f>
        <v>7.94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ROUND(8.12,3)</f>
        <v>8.12</v>
      </c>
      <c r="D30" s="29">
        <f>F30</f>
        <v>8.12</v>
      </c>
      <c r="E30" s="29">
        <f>F30</f>
        <v>8.12</v>
      </c>
      <c r="F30" s="29">
        <f>ROUND(8.12,3)</f>
        <v>8.12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ROUND(9.225,3)</f>
        <v>9.225</v>
      </c>
      <c r="D32" s="29">
        <f>F32</f>
        <v>9.225</v>
      </c>
      <c r="E32" s="29">
        <f>F32</f>
        <v>9.225</v>
      </c>
      <c r="F32" s="29">
        <f>ROUND(9.225,3)</f>
        <v>9.225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ROUND(1.95,3)</f>
        <v>1.95</v>
      </c>
      <c r="D34" s="29">
        <f>F34</f>
        <v>1.95</v>
      </c>
      <c r="E34" s="29">
        <f>F34</f>
        <v>1.95</v>
      </c>
      <c r="F34" s="29">
        <f>ROUND(1.95,3)</f>
        <v>1.95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ROUND(1.835,3)</f>
        <v>1.835</v>
      </c>
      <c r="D38" s="29">
        <f>F38</f>
        <v>1.835</v>
      </c>
      <c r="E38" s="29">
        <f>F38</f>
        <v>1.835</v>
      </c>
      <c r="F38" s="29">
        <f>ROUND(1.835,3)</f>
        <v>1.835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ROUND(9.095,3)</f>
        <v>9.095</v>
      </c>
      <c r="D40" s="29">
        <f>F40</f>
        <v>9.095</v>
      </c>
      <c r="E40" s="29">
        <f>F40</f>
        <v>9.095</v>
      </c>
      <c r="F40" s="29">
        <f>ROUND(9.095,3)</f>
        <v>9.095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128.56362</v>
      </c>
      <c r="E42" s="24">
        <f>F42</f>
        <v>128.56362</v>
      </c>
      <c r="F42" s="24">
        <f>ROUND(128.56362,5)</f>
        <v>128.56362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129.7534</v>
      </c>
      <c r="E43" s="24">
        <f>F43</f>
        <v>129.7534</v>
      </c>
      <c r="F43" s="24">
        <f>ROUND(129.7534,5)</f>
        <v>129.7534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132.34069</v>
      </c>
      <c r="E44" s="24">
        <f>F44</f>
        <v>132.34069</v>
      </c>
      <c r="F44" s="24">
        <f>ROUND(132.34069,5)</f>
        <v>132.34069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133.75556</v>
      </c>
      <c r="E45" s="24">
        <f>F45</f>
        <v>133.75556</v>
      </c>
      <c r="F45" s="24">
        <f>ROUND(133.75556,5)</f>
        <v>133.75556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136.50652</v>
      </c>
      <c r="E46" s="24">
        <f>F46</f>
        <v>136.50652</v>
      </c>
      <c r="F46" s="24">
        <f>ROUND(136.50652,5)</f>
        <v>136.50652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ROUND(9.08,5)</f>
        <v>9.08</v>
      </c>
      <c r="D48" s="24">
        <f>F48</f>
        <v>9.09383</v>
      </c>
      <c r="E48" s="24">
        <f>F48</f>
        <v>9.09383</v>
      </c>
      <c r="F48" s="24">
        <f>ROUND(9.09383,5)</f>
        <v>9.09383</v>
      </c>
      <c r="G48" s="25"/>
      <c r="H48" s="26"/>
    </row>
    <row r="49" spans="1:8" ht="12.75" customHeight="1">
      <c r="A49" s="23">
        <v>42768</v>
      </c>
      <c r="B49" s="23"/>
      <c r="C49" s="24">
        <f>ROUND(9.08,5)</f>
        <v>9.08</v>
      </c>
      <c r="D49" s="24">
        <f>F49</f>
        <v>9.13503</v>
      </c>
      <c r="E49" s="24">
        <f>F49</f>
        <v>9.13503</v>
      </c>
      <c r="F49" s="24">
        <f>ROUND(9.13503,5)</f>
        <v>9.13503</v>
      </c>
      <c r="G49" s="25"/>
      <c r="H49" s="26"/>
    </row>
    <row r="50" spans="1:8" ht="12.75" customHeight="1">
      <c r="A50" s="23">
        <v>42859</v>
      </c>
      <c r="B50" s="23"/>
      <c r="C50" s="24">
        <f>ROUND(9.08,5)</f>
        <v>9.08</v>
      </c>
      <c r="D50" s="24">
        <f>F50</f>
        <v>9.17203</v>
      </c>
      <c r="E50" s="24">
        <f>F50</f>
        <v>9.17203</v>
      </c>
      <c r="F50" s="24">
        <f>ROUND(9.17203,5)</f>
        <v>9.17203</v>
      </c>
      <c r="G50" s="25"/>
      <c r="H50" s="26"/>
    </row>
    <row r="51" spans="1:8" ht="12.75" customHeight="1">
      <c r="A51" s="23">
        <v>42950</v>
      </c>
      <c r="B51" s="23"/>
      <c r="C51" s="24">
        <f>ROUND(9.08,5)</f>
        <v>9.08</v>
      </c>
      <c r="D51" s="24">
        <f>F51</f>
        <v>9.19983</v>
      </c>
      <c r="E51" s="24">
        <f>F51</f>
        <v>9.19983</v>
      </c>
      <c r="F51" s="24">
        <f>ROUND(9.19983,5)</f>
        <v>9.19983</v>
      </c>
      <c r="G51" s="25"/>
      <c r="H51" s="26"/>
    </row>
    <row r="52" spans="1:8" ht="12.75" customHeight="1">
      <c r="A52" s="23">
        <v>43041</v>
      </c>
      <c r="B52" s="23"/>
      <c r="C52" s="24">
        <f>ROUND(9.08,5)</f>
        <v>9.08</v>
      </c>
      <c r="D52" s="24">
        <f>F52</f>
        <v>9.22116</v>
      </c>
      <c r="E52" s="24">
        <f>F52</f>
        <v>9.22116</v>
      </c>
      <c r="F52" s="24">
        <f>ROUND(9.22116,5)</f>
        <v>9.22116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ROUND(9.18,5)</f>
        <v>9.18</v>
      </c>
      <c r="D54" s="24">
        <f>F54</f>
        <v>9.19457</v>
      </c>
      <c r="E54" s="24">
        <f>F54</f>
        <v>9.19457</v>
      </c>
      <c r="F54" s="24">
        <f>ROUND(9.19457,5)</f>
        <v>9.19457</v>
      </c>
      <c r="G54" s="25"/>
      <c r="H54" s="26"/>
    </row>
    <row r="55" spans="1:8" ht="12.75" customHeight="1">
      <c r="A55" s="23">
        <v>42768</v>
      </c>
      <c r="B55" s="23"/>
      <c r="C55" s="24">
        <f>ROUND(9.18,5)</f>
        <v>9.18</v>
      </c>
      <c r="D55" s="24">
        <f>F55</f>
        <v>9.23839</v>
      </c>
      <c r="E55" s="24">
        <f>F55</f>
        <v>9.23839</v>
      </c>
      <c r="F55" s="24">
        <f>ROUND(9.23839,5)</f>
        <v>9.23839</v>
      </c>
      <c r="G55" s="25"/>
      <c r="H55" s="26"/>
    </row>
    <row r="56" spans="1:8" ht="12.75" customHeight="1">
      <c r="A56" s="23">
        <v>42859</v>
      </c>
      <c r="B56" s="23"/>
      <c r="C56" s="24">
        <f>ROUND(9.18,5)</f>
        <v>9.18</v>
      </c>
      <c r="D56" s="24">
        <f>F56</f>
        <v>9.2743</v>
      </c>
      <c r="E56" s="24">
        <f>F56</f>
        <v>9.2743</v>
      </c>
      <c r="F56" s="24">
        <f>ROUND(9.2743,5)</f>
        <v>9.2743</v>
      </c>
      <c r="G56" s="25"/>
      <c r="H56" s="26"/>
    </row>
    <row r="57" spans="1:8" ht="12.75" customHeight="1">
      <c r="A57" s="23">
        <v>42950</v>
      </c>
      <c r="B57" s="23"/>
      <c r="C57" s="24">
        <f>ROUND(9.18,5)</f>
        <v>9.18</v>
      </c>
      <c r="D57" s="24">
        <f>F57</f>
        <v>9.3002</v>
      </c>
      <c r="E57" s="24">
        <f>F57</f>
        <v>9.3002</v>
      </c>
      <c r="F57" s="24">
        <f>ROUND(9.3002,5)</f>
        <v>9.3002</v>
      </c>
      <c r="G57" s="25"/>
      <c r="H57" s="26"/>
    </row>
    <row r="58" spans="1:8" ht="12.75" customHeight="1">
      <c r="A58" s="23">
        <v>43041</v>
      </c>
      <c r="B58" s="23"/>
      <c r="C58" s="24">
        <f>ROUND(9.18,5)</f>
        <v>9.18</v>
      </c>
      <c r="D58" s="24">
        <f>F58</f>
        <v>9.32558</v>
      </c>
      <c r="E58" s="24">
        <f>F58</f>
        <v>9.32558</v>
      </c>
      <c r="F58" s="24">
        <f>ROUND(9.32558,5)</f>
        <v>9.32558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ROUND(107.66239,5)</f>
        <v>107.66239</v>
      </c>
      <c r="D60" s="24">
        <f>F60</f>
        <v>108.27992</v>
      </c>
      <c r="E60" s="24">
        <f>F60</f>
        <v>108.27992</v>
      </c>
      <c r="F60" s="24">
        <f>ROUND(108.27992,5)</f>
        <v>108.27992</v>
      </c>
      <c r="G60" s="25"/>
      <c r="H60" s="26"/>
    </row>
    <row r="61" spans="1:8" ht="12.75" customHeight="1">
      <c r="A61" s="23">
        <v>42768</v>
      </c>
      <c r="B61" s="23"/>
      <c r="C61" s="24">
        <f>ROUND(107.66239,5)</f>
        <v>107.66239</v>
      </c>
      <c r="D61" s="24">
        <f>F61</f>
        <v>110.35951</v>
      </c>
      <c r="E61" s="24">
        <f>F61</f>
        <v>110.35951</v>
      </c>
      <c r="F61" s="24">
        <f>ROUND(110.35951,5)</f>
        <v>110.35951</v>
      </c>
      <c r="G61" s="25"/>
      <c r="H61" s="26"/>
    </row>
    <row r="62" spans="1:8" ht="12.75" customHeight="1">
      <c r="A62" s="23">
        <v>42859</v>
      </c>
      <c r="B62" s="23"/>
      <c r="C62" s="24">
        <f>ROUND(107.66239,5)</f>
        <v>107.66239</v>
      </c>
      <c r="D62" s="24">
        <f>F62</f>
        <v>111.52073</v>
      </c>
      <c r="E62" s="24">
        <f>F62</f>
        <v>111.52073</v>
      </c>
      <c r="F62" s="24">
        <f>ROUND(111.52073,5)</f>
        <v>111.52073</v>
      </c>
      <c r="G62" s="25"/>
      <c r="H62" s="26"/>
    </row>
    <row r="63" spans="1:8" ht="12.75" customHeight="1">
      <c r="A63" s="23">
        <v>42950</v>
      </c>
      <c r="B63" s="23"/>
      <c r="C63" s="24">
        <f>ROUND(107.66239,5)</f>
        <v>107.66239</v>
      </c>
      <c r="D63" s="24">
        <f>F63</f>
        <v>113.8357</v>
      </c>
      <c r="E63" s="24">
        <f>F63</f>
        <v>113.8357</v>
      </c>
      <c r="F63" s="24">
        <f>ROUND(113.8357,5)</f>
        <v>113.8357</v>
      </c>
      <c r="G63" s="25"/>
      <c r="H63" s="26"/>
    </row>
    <row r="64" spans="1:8" ht="12.75" customHeight="1">
      <c r="A64" s="23">
        <v>43041</v>
      </c>
      <c r="B64" s="23"/>
      <c r="C64" s="24">
        <f>ROUND(107.66239,5)</f>
        <v>107.66239</v>
      </c>
      <c r="D64" s="24">
        <f>F64</f>
        <v>115.09589</v>
      </c>
      <c r="E64" s="24">
        <f>F64</f>
        <v>115.09589</v>
      </c>
      <c r="F64" s="24">
        <f>ROUND(115.09589,5)</f>
        <v>115.09589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ROUND(9.33,5)</f>
        <v>9.33</v>
      </c>
      <c r="D66" s="24">
        <f>F66</f>
        <v>9.34381</v>
      </c>
      <c r="E66" s="24">
        <f>F66</f>
        <v>9.34381</v>
      </c>
      <c r="F66" s="24">
        <f>ROUND(9.34381,5)</f>
        <v>9.34381</v>
      </c>
      <c r="G66" s="25"/>
      <c r="H66" s="26"/>
    </row>
    <row r="67" spans="1:8" ht="12.75" customHeight="1">
      <c r="A67" s="23">
        <v>42768</v>
      </c>
      <c r="B67" s="23"/>
      <c r="C67" s="24">
        <f>ROUND(9.33,5)</f>
        <v>9.33</v>
      </c>
      <c r="D67" s="24">
        <f>F67</f>
        <v>9.38555</v>
      </c>
      <c r="E67" s="24">
        <f>F67</f>
        <v>9.38555</v>
      </c>
      <c r="F67" s="24">
        <f>ROUND(9.38555,5)</f>
        <v>9.38555</v>
      </c>
      <c r="G67" s="25"/>
      <c r="H67" s="26"/>
    </row>
    <row r="68" spans="1:8" ht="12.75" customHeight="1">
      <c r="A68" s="23">
        <v>42859</v>
      </c>
      <c r="B68" s="23"/>
      <c r="C68" s="24">
        <f>ROUND(9.33,5)</f>
        <v>9.33</v>
      </c>
      <c r="D68" s="24">
        <f>F68</f>
        <v>9.42354</v>
      </c>
      <c r="E68" s="24">
        <f>F68</f>
        <v>9.42354</v>
      </c>
      <c r="F68" s="24">
        <f>ROUND(9.42354,5)</f>
        <v>9.42354</v>
      </c>
      <c r="G68" s="25"/>
      <c r="H68" s="26"/>
    </row>
    <row r="69" spans="1:8" ht="12.75" customHeight="1">
      <c r="A69" s="23">
        <v>42950</v>
      </c>
      <c r="B69" s="23"/>
      <c r="C69" s="24">
        <f>ROUND(9.33,5)</f>
        <v>9.33</v>
      </c>
      <c r="D69" s="24">
        <f>F69</f>
        <v>9.45387</v>
      </c>
      <c r="E69" s="24">
        <f>F69</f>
        <v>9.45387</v>
      </c>
      <c r="F69" s="24">
        <f>ROUND(9.45387,5)</f>
        <v>9.45387</v>
      </c>
      <c r="G69" s="25"/>
      <c r="H69" s="26"/>
    </row>
    <row r="70" spans="1:8" ht="12.75" customHeight="1">
      <c r="A70" s="23">
        <v>43041</v>
      </c>
      <c r="B70" s="23"/>
      <c r="C70" s="24">
        <f>ROUND(9.33,5)</f>
        <v>9.33</v>
      </c>
      <c r="D70" s="24">
        <f>F70</f>
        <v>9.47851</v>
      </c>
      <c r="E70" s="24">
        <f>F70</f>
        <v>9.47851</v>
      </c>
      <c r="F70" s="24">
        <f>ROUND(9.47851,5)</f>
        <v>9.47851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ROUND(1.85,5)</f>
        <v>1.85</v>
      </c>
      <c r="D72" s="24">
        <f>F72</f>
        <v>136.67498</v>
      </c>
      <c r="E72" s="24">
        <f>F72</f>
        <v>136.67498</v>
      </c>
      <c r="F72" s="24">
        <f>ROUND(136.67498,5)</f>
        <v>136.67498</v>
      </c>
      <c r="G72" s="25"/>
      <c r="H72" s="26"/>
    </row>
    <row r="73" spans="1:8" ht="12.75" customHeight="1">
      <c r="A73" s="23">
        <v>42768</v>
      </c>
      <c r="B73" s="23"/>
      <c r="C73" s="24">
        <f>ROUND(1.85,5)</f>
        <v>1.85</v>
      </c>
      <c r="D73" s="24">
        <f>F73</f>
        <v>137.86057</v>
      </c>
      <c r="E73" s="24">
        <f>F73</f>
        <v>137.86057</v>
      </c>
      <c r="F73" s="24">
        <f>ROUND(137.86057,5)</f>
        <v>137.86057</v>
      </c>
      <c r="G73" s="25"/>
      <c r="H73" s="26"/>
    </row>
    <row r="74" spans="1:8" ht="12.75" customHeight="1">
      <c r="A74" s="23">
        <v>42859</v>
      </c>
      <c r="B74" s="23"/>
      <c r="C74" s="24">
        <f>ROUND(1.85,5)</f>
        <v>1.85</v>
      </c>
      <c r="D74" s="24">
        <f>F74</f>
        <v>140.60951</v>
      </c>
      <c r="E74" s="24">
        <f>F74</f>
        <v>140.60951</v>
      </c>
      <c r="F74" s="24">
        <f>ROUND(140.60951,5)</f>
        <v>140.60951</v>
      </c>
      <c r="G74" s="25"/>
      <c r="H74" s="26"/>
    </row>
    <row r="75" spans="1:8" ht="12.75" customHeight="1">
      <c r="A75" s="23">
        <v>42950</v>
      </c>
      <c r="B75" s="23"/>
      <c r="C75" s="24">
        <f>ROUND(1.85,5)</f>
        <v>1.85</v>
      </c>
      <c r="D75" s="24">
        <f>F75</f>
        <v>142.02938</v>
      </c>
      <c r="E75" s="24">
        <f>F75</f>
        <v>142.02938</v>
      </c>
      <c r="F75" s="24">
        <f>ROUND(142.02938,5)</f>
        <v>142.02938</v>
      </c>
      <c r="G75" s="25"/>
      <c r="H75" s="26"/>
    </row>
    <row r="76" spans="1:8" ht="12.75" customHeight="1">
      <c r="A76" s="23">
        <v>43041</v>
      </c>
      <c r="B76" s="23"/>
      <c r="C76" s="24">
        <f>ROUND(1.85,5)</f>
        <v>1.85</v>
      </c>
      <c r="D76" s="24">
        <f>F76</f>
        <v>144.95059</v>
      </c>
      <c r="E76" s="24">
        <f>F76</f>
        <v>144.95059</v>
      </c>
      <c r="F76" s="24">
        <f>ROUND(144.95059,5)</f>
        <v>144.95059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ROUND(9.38,5)</f>
        <v>9.38</v>
      </c>
      <c r="D78" s="24">
        <f>F78</f>
        <v>9.39381</v>
      </c>
      <c r="E78" s="24">
        <f>F78</f>
        <v>9.39381</v>
      </c>
      <c r="F78" s="24">
        <f>ROUND(9.39381,5)</f>
        <v>9.39381</v>
      </c>
      <c r="G78" s="25"/>
      <c r="H78" s="26"/>
    </row>
    <row r="79" spans="1:8" ht="12.75" customHeight="1">
      <c r="A79" s="23">
        <v>42768</v>
      </c>
      <c r="B79" s="23"/>
      <c r="C79" s="24">
        <f>ROUND(9.38,5)</f>
        <v>9.38</v>
      </c>
      <c r="D79" s="24">
        <f>F79</f>
        <v>9.43563</v>
      </c>
      <c r="E79" s="24">
        <f>F79</f>
        <v>9.43563</v>
      </c>
      <c r="F79" s="24">
        <f>ROUND(9.43563,5)</f>
        <v>9.43563</v>
      </c>
      <c r="G79" s="25"/>
      <c r="H79" s="26"/>
    </row>
    <row r="80" spans="1:8" ht="12.75" customHeight="1">
      <c r="A80" s="23">
        <v>42859</v>
      </c>
      <c r="B80" s="23"/>
      <c r="C80" s="24">
        <f>ROUND(9.38,5)</f>
        <v>9.38</v>
      </c>
      <c r="D80" s="24">
        <f>F80</f>
        <v>9.47378</v>
      </c>
      <c r="E80" s="24">
        <f>F80</f>
        <v>9.47378</v>
      </c>
      <c r="F80" s="24">
        <f>ROUND(9.47378,5)</f>
        <v>9.47378</v>
      </c>
      <c r="G80" s="25"/>
      <c r="H80" s="26"/>
    </row>
    <row r="81" spans="1:8" ht="12.75" customHeight="1">
      <c r="A81" s="23">
        <v>42950</v>
      </c>
      <c r="B81" s="23"/>
      <c r="C81" s="24">
        <f>ROUND(9.38,5)</f>
        <v>9.38</v>
      </c>
      <c r="D81" s="24">
        <f>F81</f>
        <v>9.50451</v>
      </c>
      <c r="E81" s="24">
        <f>F81</f>
        <v>9.50451</v>
      </c>
      <c r="F81" s="24">
        <f>ROUND(9.50451,5)</f>
        <v>9.50451</v>
      </c>
      <c r="G81" s="25"/>
      <c r="H81" s="26"/>
    </row>
    <row r="82" spans="1:8" ht="12.75" customHeight="1">
      <c r="A82" s="23">
        <v>43041</v>
      </c>
      <c r="B82" s="23"/>
      <c r="C82" s="24">
        <f>ROUND(9.38,5)</f>
        <v>9.38</v>
      </c>
      <c r="D82" s="24">
        <f>F82</f>
        <v>9.52967</v>
      </c>
      <c r="E82" s="24">
        <f>F82</f>
        <v>9.52967</v>
      </c>
      <c r="F82" s="24">
        <f>ROUND(9.52967,5)</f>
        <v>9.52967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ROUND(9.395,5)</f>
        <v>9.395</v>
      </c>
      <c r="D84" s="24">
        <f>F84</f>
        <v>9.40835</v>
      </c>
      <c r="E84" s="24">
        <f>F84</f>
        <v>9.40835</v>
      </c>
      <c r="F84" s="24">
        <f>ROUND(9.40835,5)</f>
        <v>9.40835</v>
      </c>
      <c r="G84" s="25"/>
      <c r="H84" s="26"/>
    </row>
    <row r="85" spans="1:8" ht="12.75" customHeight="1">
      <c r="A85" s="23">
        <v>42768</v>
      </c>
      <c r="B85" s="23"/>
      <c r="C85" s="24">
        <f>ROUND(9.395,5)</f>
        <v>9.395</v>
      </c>
      <c r="D85" s="24">
        <f>F85</f>
        <v>9.44876</v>
      </c>
      <c r="E85" s="24">
        <f>F85</f>
        <v>9.44876</v>
      </c>
      <c r="F85" s="24">
        <f>ROUND(9.44876,5)</f>
        <v>9.44876</v>
      </c>
      <c r="G85" s="25"/>
      <c r="H85" s="26"/>
    </row>
    <row r="86" spans="1:8" ht="12.75" customHeight="1">
      <c r="A86" s="23">
        <v>42859</v>
      </c>
      <c r="B86" s="23"/>
      <c r="C86" s="24">
        <f>ROUND(9.395,5)</f>
        <v>9.395</v>
      </c>
      <c r="D86" s="24">
        <f>F86</f>
        <v>9.48559</v>
      </c>
      <c r="E86" s="24">
        <f>F86</f>
        <v>9.48559</v>
      </c>
      <c r="F86" s="24">
        <f>ROUND(9.48559,5)</f>
        <v>9.48559</v>
      </c>
      <c r="G86" s="25"/>
      <c r="H86" s="26"/>
    </row>
    <row r="87" spans="1:8" ht="12.75" customHeight="1">
      <c r="A87" s="23">
        <v>42950</v>
      </c>
      <c r="B87" s="23"/>
      <c r="C87" s="24">
        <f>ROUND(9.395,5)</f>
        <v>9.395</v>
      </c>
      <c r="D87" s="24">
        <f>F87</f>
        <v>9.51527</v>
      </c>
      <c r="E87" s="24">
        <f>F87</f>
        <v>9.51527</v>
      </c>
      <c r="F87" s="24">
        <f>ROUND(9.51527,5)</f>
        <v>9.51527</v>
      </c>
      <c r="G87" s="25"/>
      <c r="H87" s="26"/>
    </row>
    <row r="88" spans="1:8" ht="12.75" customHeight="1">
      <c r="A88" s="23">
        <v>43041</v>
      </c>
      <c r="B88" s="23"/>
      <c r="C88" s="24">
        <f>ROUND(9.395,5)</f>
        <v>9.395</v>
      </c>
      <c r="D88" s="24">
        <f>F88</f>
        <v>9.53957</v>
      </c>
      <c r="E88" s="24">
        <f>F88</f>
        <v>9.53957</v>
      </c>
      <c r="F88" s="24">
        <f>ROUND(9.53957,5)</f>
        <v>9.53957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ROUND(133.50067,5)</f>
        <v>133.50067</v>
      </c>
      <c r="D90" s="24">
        <f>F90</f>
        <v>134.26635</v>
      </c>
      <c r="E90" s="24">
        <f>F90</f>
        <v>134.26635</v>
      </c>
      <c r="F90" s="24">
        <f>ROUND(134.26635,5)</f>
        <v>134.26635</v>
      </c>
      <c r="G90" s="25"/>
      <c r="H90" s="26"/>
    </row>
    <row r="91" spans="1:8" ht="12.75" customHeight="1">
      <c r="A91" s="23">
        <v>42768</v>
      </c>
      <c r="B91" s="23"/>
      <c r="C91" s="24">
        <f>ROUND(133.50067,5)</f>
        <v>133.50067</v>
      </c>
      <c r="D91" s="24">
        <f>F91</f>
        <v>136.84514</v>
      </c>
      <c r="E91" s="24">
        <f>F91</f>
        <v>136.84514</v>
      </c>
      <c r="F91" s="24">
        <f>ROUND(136.84514,5)</f>
        <v>136.84514</v>
      </c>
      <c r="G91" s="25"/>
      <c r="H91" s="26"/>
    </row>
    <row r="92" spans="1:8" ht="12.75" customHeight="1">
      <c r="A92" s="23">
        <v>42859</v>
      </c>
      <c r="B92" s="23"/>
      <c r="C92" s="24">
        <f>ROUND(133.50067,5)</f>
        <v>133.50067</v>
      </c>
      <c r="D92" s="24">
        <f>F92</f>
        <v>138.04586</v>
      </c>
      <c r="E92" s="24">
        <f>F92</f>
        <v>138.04586</v>
      </c>
      <c r="F92" s="24">
        <f>ROUND(138.04586,5)</f>
        <v>138.04586</v>
      </c>
      <c r="G92" s="25"/>
      <c r="H92" s="26"/>
    </row>
    <row r="93" spans="1:8" ht="12.75" customHeight="1">
      <c r="A93" s="23">
        <v>42950</v>
      </c>
      <c r="B93" s="23"/>
      <c r="C93" s="24">
        <f>ROUND(133.50067,5)</f>
        <v>133.50067</v>
      </c>
      <c r="D93" s="24">
        <f>F93</f>
        <v>140.91149</v>
      </c>
      <c r="E93" s="24">
        <f>F93</f>
        <v>140.91149</v>
      </c>
      <c r="F93" s="24">
        <f>ROUND(140.91149,5)</f>
        <v>140.91149</v>
      </c>
      <c r="G93" s="25"/>
      <c r="H93" s="26"/>
    </row>
    <row r="94" spans="1:8" ht="12.75" customHeight="1">
      <c r="A94" s="23">
        <v>43041</v>
      </c>
      <c r="B94" s="23"/>
      <c r="C94" s="24">
        <f>ROUND(133.50067,5)</f>
        <v>133.50067</v>
      </c>
      <c r="D94" s="24">
        <f>F94</f>
        <v>142.21762</v>
      </c>
      <c r="E94" s="24">
        <f>F94</f>
        <v>142.21762</v>
      </c>
      <c r="F94" s="24">
        <f>ROUND(142.21762,5)</f>
        <v>142.21762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ROUND(1.985,5)</f>
        <v>1.985</v>
      </c>
      <c r="D96" s="24">
        <f>F96</f>
        <v>144.16054</v>
      </c>
      <c r="E96" s="24">
        <f>F96</f>
        <v>144.16054</v>
      </c>
      <c r="F96" s="24">
        <f>ROUND(144.16054,5)</f>
        <v>144.16054</v>
      </c>
      <c r="G96" s="25"/>
      <c r="H96" s="26"/>
    </row>
    <row r="97" spans="1:8" ht="12.75" customHeight="1">
      <c r="A97" s="23">
        <v>42768</v>
      </c>
      <c r="B97" s="23"/>
      <c r="C97" s="24">
        <f>ROUND(1.985,5)</f>
        <v>1.985</v>
      </c>
      <c r="D97" s="24">
        <f>F97</f>
        <v>145.32769</v>
      </c>
      <c r="E97" s="24">
        <f>F97</f>
        <v>145.32769</v>
      </c>
      <c r="F97" s="24">
        <f>ROUND(145.32769,5)</f>
        <v>145.32769</v>
      </c>
      <c r="G97" s="25"/>
      <c r="H97" s="26"/>
    </row>
    <row r="98" spans="1:8" ht="12.75" customHeight="1">
      <c r="A98" s="23">
        <v>42859</v>
      </c>
      <c r="B98" s="23"/>
      <c r="C98" s="24">
        <f>ROUND(1.985,5)</f>
        <v>1.985</v>
      </c>
      <c r="D98" s="24">
        <f>F98</f>
        <v>148.22528</v>
      </c>
      <c r="E98" s="24">
        <f>F98</f>
        <v>148.22528</v>
      </c>
      <c r="F98" s="24">
        <f>ROUND(148.22528,5)</f>
        <v>148.22528</v>
      </c>
      <c r="G98" s="25"/>
      <c r="H98" s="26"/>
    </row>
    <row r="99" spans="1:8" ht="12.75" customHeight="1">
      <c r="A99" s="23">
        <v>42950</v>
      </c>
      <c r="B99" s="23"/>
      <c r="C99" s="24">
        <f>ROUND(1.985,5)</f>
        <v>1.985</v>
      </c>
      <c r="D99" s="24">
        <f>F99</f>
        <v>149.6408</v>
      </c>
      <c r="E99" s="24">
        <f>F99</f>
        <v>149.6408</v>
      </c>
      <c r="F99" s="24">
        <f>ROUND(149.6408,5)</f>
        <v>149.6408</v>
      </c>
      <c r="G99" s="25"/>
      <c r="H99" s="26"/>
    </row>
    <row r="100" spans="1:8" ht="12.75" customHeight="1">
      <c r="A100" s="23">
        <v>43041</v>
      </c>
      <c r="B100" s="23"/>
      <c r="C100" s="24">
        <f>ROUND(1.985,5)</f>
        <v>1.985</v>
      </c>
      <c r="D100" s="24">
        <f>F100</f>
        <v>152.7183</v>
      </c>
      <c r="E100" s="24">
        <f>F100</f>
        <v>152.7183</v>
      </c>
      <c r="F100" s="24">
        <f>ROUND(152.7183,5)</f>
        <v>152.7183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ROUND(2.5,5)</f>
        <v>2.5</v>
      </c>
      <c r="D102" s="24">
        <f>F102</f>
        <v>129.77409</v>
      </c>
      <c r="E102" s="24">
        <f>F102</f>
        <v>129.77409</v>
      </c>
      <c r="F102" s="24">
        <f>ROUND(129.77409,5)</f>
        <v>129.77409</v>
      </c>
      <c r="G102" s="25"/>
      <c r="H102" s="26"/>
    </row>
    <row r="103" spans="1:8" ht="12.75" customHeight="1">
      <c r="A103" s="23">
        <v>42768</v>
      </c>
      <c r="B103" s="23"/>
      <c r="C103" s="24">
        <f>ROUND(2.5,5)</f>
        <v>2.5</v>
      </c>
      <c r="D103" s="24">
        <f>F103</f>
        <v>132.26654</v>
      </c>
      <c r="E103" s="24">
        <f>F103</f>
        <v>132.26654</v>
      </c>
      <c r="F103" s="24">
        <f>ROUND(132.26654,5)</f>
        <v>132.26654</v>
      </c>
      <c r="G103" s="25"/>
      <c r="H103" s="26"/>
    </row>
    <row r="104" spans="1:8" ht="12.75" customHeight="1">
      <c r="A104" s="23">
        <v>42859</v>
      </c>
      <c r="B104" s="23"/>
      <c r="C104" s="24">
        <f>ROUND(2.5,5)</f>
        <v>2.5</v>
      </c>
      <c r="D104" s="24">
        <f>F104</f>
        <v>133.2222</v>
      </c>
      <c r="E104" s="24">
        <f>F104</f>
        <v>133.2222</v>
      </c>
      <c r="F104" s="24">
        <f>ROUND(133.2222,5)</f>
        <v>133.2222</v>
      </c>
      <c r="G104" s="25"/>
      <c r="H104" s="26"/>
    </row>
    <row r="105" spans="1:8" ht="12.75" customHeight="1">
      <c r="A105" s="23">
        <v>42950</v>
      </c>
      <c r="B105" s="23"/>
      <c r="C105" s="24">
        <f>ROUND(2.5,5)</f>
        <v>2.5</v>
      </c>
      <c r="D105" s="24">
        <f>F105</f>
        <v>135.98805</v>
      </c>
      <c r="E105" s="24">
        <f>F105</f>
        <v>135.98805</v>
      </c>
      <c r="F105" s="24">
        <f>ROUND(135.98805,5)</f>
        <v>135.98805</v>
      </c>
      <c r="G105" s="25"/>
      <c r="H105" s="26"/>
    </row>
    <row r="106" spans="1:8" ht="12.75" customHeight="1">
      <c r="A106" s="23">
        <v>43041</v>
      </c>
      <c r="B106" s="23"/>
      <c r="C106" s="24">
        <f>ROUND(2.5,5)</f>
        <v>2.5</v>
      </c>
      <c r="D106" s="24">
        <f>F106</f>
        <v>138.78506</v>
      </c>
      <c r="E106" s="24">
        <f>F106</f>
        <v>138.78506</v>
      </c>
      <c r="F106" s="24">
        <f>ROUND(138.78506,5)</f>
        <v>138.78506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ROUND(10.21,5)</f>
        <v>10.21</v>
      </c>
      <c r="D108" s="24">
        <f>F108</f>
        <v>10.23395</v>
      </c>
      <c r="E108" s="24">
        <f>F108</f>
        <v>10.23395</v>
      </c>
      <c r="F108" s="24">
        <f>ROUND(10.23395,5)</f>
        <v>10.23395</v>
      </c>
      <c r="G108" s="25"/>
      <c r="H108" s="26"/>
    </row>
    <row r="109" spans="1:8" ht="12.75" customHeight="1">
      <c r="A109" s="23">
        <v>42768</v>
      </c>
      <c r="B109" s="23"/>
      <c r="C109" s="24">
        <f>ROUND(10.21,5)</f>
        <v>10.21</v>
      </c>
      <c r="D109" s="24">
        <f>F109</f>
        <v>10.3096</v>
      </c>
      <c r="E109" s="24">
        <f>F109</f>
        <v>10.3096</v>
      </c>
      <c r="F109" s="24">
        <f>ROUND(10.3096,5)</f>
        <v>10.3096</v>
      </c>
      <c r="G109" s="25"/>
      <c r="H109" s="26"/>
    </row>
    <row r="110" spans="1:8" ht="12.75" customHeight="1">
      <c r="A110" s="23">
        <v>42859</v>
      </c>
      <c r="B110" s="23"/>
      <c r="C110" s="24">
        <f>ROUND(10.21,5)</f>
        <v>10.21</v>
      </c>
      <c r="D110" s="24">
        <f>F110</f>
        <v>10.37577</v>
      </c>
      <c r="E110" s="24">
        <f>F110</f>
        <v>10.37577</v>
      </c>
      <c r="F110" s="24">
        <f>ROUND(10.37577,5)</f>
        <v>10.37577</v>
      </c>
      <c r="G110" s="25"/>
      <c r="H110" s="26"/>
    </row>
    <row r="111" spans="1:8" ht="12.75" customHeight="1">
      <c r="A111" s="23">
        <v>42950</v>
      </c>
      <c r="B111" s="23"/>
      <c r="C111" s="24">
        <f>ROUND(10.21,5)</f>
        <v>10.21</v>
      </c>
      <c r="D111" s="24">
        <f>F111</f>
        <v>10.43241</v>
      </c>
      <c r="E111" s="24">
        <f>F111</f>
        <v>10.43241</v>
      </c>
      <c r="F111" s="24">
        <f>ROUND(10.43241,5)</f>
        <v>10.43241</v>
      </c>
      <c r="G111" s="25"/>
      <c r="H111" s="26"/>
    </row>
    <row r="112" spans="1:8" ht="12.75" customHeight="1">
      <c r="A112" s="23">
        <v>43041</v>
      </c>
      <c r="B112" s="23"/>
      <c r="C112" s="24">
        <f>ROUND(10.21,5)</f>
        <v>10.21</v>
      </c>
      <c r="D112" s="24">
        <f>F112</f>
        <v>10.49173</v>
      </c>
      <c r="E112" s="24">
        <f>F112</f>
        <v>10.49173</v>
      </c>
      <c r="F112" s="24">
        <f>ROUND(10.49173,5)</f>
        <v>10.49173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ROUND(10.325,5)</f>
        <v>10.325</v>
      </c>
      <c r="D114" s="24">
        <f>F114</f>
        <v>10.34711</v>
      </c>
      <c r="E114" s="24">
        <f>F114</f>
        <v>10.34711</v>
      </c>
      <c r="F114" s="24">
        <f>ROUND(10.34711,5)</f>
        <v>10.34711</v>
      </c>
      <c r="G114" s="25"/>
      <c r="H114" s="26"/>
    </row>
    <row r="115" spans="1:8" ht="12.75" customHeight="1">
      <c r="A115" s="23">
        <v>42768</v>
      </c>
      <c r="B115" s="23"/>
      <c r="C115" s="24">
        <f>ROUND(10.325,5)</f>
        <v>10.325</v>
      </c>
      <c r="D115" s="24">
        <f>F115</f>
        <v>10.41757</v>
      </c>
      <c r="E115" s="24">
        <f>F115</f>
        <v>10.41757</v>
      </c>
      <c r="F115" s="24">
        <f>ROUND(10.41757,5)</f>
        <v>10.41757</v>
      </c>
      <c r="G115" s="25"/>
      <c r="H115" s="26"/>
    </row>
    <row r="116" spans="1:8" ht="12.75" customHeight="1">
      <c r="A116" s="23">
        <v>42859</v>
      </c>
      <c r="B116" s="23"/>
      <c r="C116" s="24">
        <f>ROUND(10.325,5)</f>
        <v>10.325</v>
      </c>
      <c r="D116" s="24">
        <f>F116</f>
        <v>10.48312</v>
      </c>
      <c r="E116" s="24">
        <f>F116</f>
        <v>10.48312</v>
      </c>
      <c r="F116" s="24">
        <f>ROUND(10.48312,5)</f>
        <v>10.48312</v>
      </c>
      <c r="G116" s="25"/>
      <c r="H116" s="26"/>
    </row>
    <row r="117" spans="1:8" ht="12.75" customHeight="1">
      <c r="A117" s="23">
        <v>42950</v>
      </c>
      <c r="B117" s="23"/>
      <c r="C117" s="24">
        <f>ROUND(10.325,5)</f>
        <v>10.325</v>
      </c>
      <c r="D117" s="24">
        <f>F117</f>
        <v>10.53892</v>
      </c>
      <c r="E117" s="24">
        <f>F117</f>
        <v>10.53892</v>
      </c>
      <c r="F117" s="24">
        <f>ROUND(10.53892,5)</f>
        <v>10.53892</v>
      </c>
      <c r="G117" s="25"/>
      <c r="H117" s="26"/>
    </row>
    <row r="118" spans="1:8" ht="12.75" customHeight="1">
      <c r="A118" s="23">
        <v>43041</v>
      </c>
      <c r="B118" s="23"/>
      <c r="C118" s="24">
        <f>ROUND(10.325,5)</f>
        <v>10.325</v>
      </c>
      <c r="D118" s="24">
        <f>F118</f>
        <v>10.5958</v>
      </c>
      <c r="E118" s="24">
        <f>F118</f>
        <v>10.5958</v>
      </c>
      <c r="F118" s="24">
        <f>ROUND(10.5958,5)</f>
        <v>10.5958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ROUND(154.0408056,5)</f>
        <v>154.04081</v>
      </c>
      <c r="D120" s="24">
        <f>F120</f>
        <v>154.92441</v>
      </c>
      <c r="E120" s="24">
        <f>F120</f>
        <v>154.92441</v>
      </c>
      <c r="F120" s="24">
        <f>ROUND(154.92441,5)</f>
        <v>154.92441</v>
      </c>
      <c r="G120" s="25"/>
      <c r="H120" s="26"/>
    </row>
    <row r="121" spans="1:8" ht="12.75" customHeight="1">
      <c r="A121" s="23">
        <v>42768</v>
      </c>
      <c r="B121" s="23"/>
      <c r="C121" s="24">
        <f>ROUND(154.0408056,5)</f>
        <v>154.04081</v>
      </c>
      <c r="D121" s="24">
        <f>F121</f>
        <v>154.92441</v>
      </c>
      <c r="E121" s="24">
        <f>F121</f>
        <v>154.92441</v>
      </c>
      <c r="F121" s="24">
        <f>ROUND(154.92441,5)</f>
        <v>154.92441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ROUND(8.385,5)</f>
        <v>8.385</v>
      </c>
      <c r="D123" s="24">
        <f>F123</f>
        <v>8.39857</v>
      </c>
      <c r="E123" s="24">
        <f>F123</f>
        <v>8.39857</v>
      </c>
      <c r="F123" s="24">
        <f>ROUND(8.39857,5)</f>
        <v>8.39857</v>
      </c>
      <c r="G123" s="25"/>
      <c r="H123" s="26"/>
    </row>
    <row r="124" spans="1:8" ht="12.75" customHeight="1">
      <c r="A124" s="23">
        <v>42768</v>
      </c>
      <c r="B124" s="23"/>
      <c r="C124" s="24">
        <f>ROUND(8.385,5)</f>
        <v>8.385</v>
      </c>
      <c r="D124" s="24">
        <f>F124</f>
        <v>8.43618</v>
      </c>
      <c r="E124" s="24">
        <f>F124</f>
        <v>8.43618</v>
      </c>
      <c r="F124" s="24">
        <f>ROUND(8.43618,5)</f>
        <v>8.43618</v>
      </c>
      <c r="G124" s="25"/>
      <c r="H124" s="26"/>
    </row>
    <row r="125" spans="1:8" ht="12.75" customHeight="1">
      <c r="A125" s="23">
        <v>42859</v>
      </c>
      <c r="B125" s="23"/>
      <c r="C125" s="24">
        <f>ROUND(8.385,5)</f>
        <v>8.385</v>
      </c>
      <c r="D125" s="24">
        <f>F125</f>
        <v>8.45464</v>
      </c>
      <c r="E125" s="24">
        <f>F125</f>
        <v>8.45464</v>
      </c>
      <c r="F125" s="24">
        <f>ROUND(8.45464,5)</f>
        <v>8.45464</v>
      </c>
      <c r="G125" s="25"/>
      <c r="H125" s="26"/>
    </row>
    <row r="126" spans="1:8" ht="12.75" customHeight="1">
      <c r="A126" s="23">
        <v>42950</v>
      </c>
      <c r="B126" s="23"/>
      <c r="C126" s="24">
        <f>ROUND(8.385,5)</f>
        <v>8.385</v>
      </c>
      <c r="D126" s="24">
        <f>F126</f>
        <v>8.45413</v>
      </c>
      <c r="E126" s="24">
        <f>F126</f>
        <v>8.45413</v>
      </c>
      <c r="F126" s="24">
        <f>ROUND(8.45413,5)</f>
        <v>8.45413</v>
      </c>
      <c r="G126" s="25"/>
      <c r="H126" s="26"/>
    </row>
    <row r="127" spans="1:8" ht="12.75" customHeight="1">
      <c r="A127" s="23">
        <v>43041</v>
      </c>
      <c r="B127" s="23"/>
      <c r="C127" s="24">
        <f>ROUND(8.385,5)</f>
        <v>8.385</v>
      </c>
      <c r="D127" s="24">
        <f>F127</f>
        <v>8.45519</v>
      </c>
      <c r="E127" s="24">
        <f>F127</f>
        <v>8.45519</v>
      </c>
      <c r="F127" s="24">
        <f>ROUND(8.45519,5)</f>
        <v>8.45519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ROUND(9.27,5)</f>
        <v>9.27</v>
      </c>
      <c r="D129" s="24">
        <f>F129</f>
        <v>9.28511</v>
      </c>
      <c r="E129" s="24">
        <f>F129</f>
        <v>9.28511</v>
      </c>
      <c r="F129" s="24">
        <f>ROUND(9.28511,5)</f>
        <v>9.28511</v>
      </c>
      <c r="G129" s="25"/>
      <c r="H129" s="26"/>
    </row>
    <row r="130" spans="1:8" ht="12.75" customHeight="1">
      <c r="A130" s="23">
        <v>42768</v>
      </c>
      <c r="B130" s="23"/>
      <c r="C130" s="24">
        <f>ROUND(9.27,5)</f>
        <v>9.27</v>
      </c>
      <c r="D130" s="24">
        <f>F130</f>
        <v>9.33094</v>
      </c>
      <c r="E130" s="24">
        <f>F130</f>
        <v>9.33094</v>
      </c>
      <c r="F130" s="24">
        <f>ROUND(9.33094,5)</f>
        <v>9.33094</v>
      </c>
      <c r="G130" s="25"/>
      <c r="H130" s="26"/>
    </row>
    <row r="131" spans="1:8" ht="12.75" customHeight="1">
      <c r="A131" s="23">
        <v>42859</v>
      </c>
      <c r="B131" s="23"/>
      <c r="C131" s="24">
        <f>ROUND(9.27,5)</f>
        <v>9.27</v>
      </c>
      <c r="D131" s="24">
        <f>F131</f>
        <v>9.36588</v>
      </c>
      <c r="E131" s="24">
        <f>F131</f>
        <v>9.36588</v>
      </c>
      <c r="F131" s="24">
        <f>ROUND(9.36588,5)</f>
        <v>9.36588</v>
      </c>
      <c r="G131" s="25"/>
      <c r="H131" s="26"/>
    </row>
    <row r="132" spans="1:8" ht="12.75" customHeight="1">
      <c r="A132" s="23">
        <v>42950</v>
      </c>
      <c r="B132" s="23"/>
      <c r="C132" s="24">
        <f>ROUND(9.27,5)</f>
        <v>9.27</v>
      </c>
      <c r="D132" s="24">
        <f>F132</f>
        <v>9.39162</v>
      </c>
      <c r="E132" s="24">
        <f>F132</f>
        <v>9.39162</v>
      </c>
      <c r="F132" s="24">
        <f>ROUND(9.39162,5)</f>
        <v>9.39162</v>
      </c>
      <c r="G132" s="25"/>
      <c r="H132" s="26"/>
    </row>
    <row r="133" spans="1:8" ht="12.75" customHeight="1">
      <c r="A133" s="23">
        <v>43041</v>
      </c>
      <c r="B133" s="23"/>
      <c r="C133" s="24">
        <f>ROUND(9.27,5)</f>
        <v>9.27</v>
      </c>
      <c r="D133" s="24">
        <f>F133</f>
        <v>9.41912</v>
      </c>
      <c r="E133" s="24">
        <f>F133</f>
        <v>9.41912</v>
      </c>
      <c r="F133" s="24">
        <f>ROUND(9.41912,5)</f>
        <v>9.41912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ROUND(8.695,5)</f>
        <v>8.695</v>
      </c>
      <c r="D135" s="24">
        <f>F135</f>
        <v>8.70812</v>
      </c>
      <c r="E135" s="24">
        <f>F135</f>
        <v>8.70812</v>
      </c>
      <c r="F135" s="24">
        <f>ROUND(8.70812,5)</f>
        <v>8.70812</v>
      </c>
      <c r="G135" s="25"/>
      <c r="H135" s="26"/>
    </row>
    <row r="136" spans="1:8" ht="12.75" customHeight="1">
      <c r="A136" s="23">
        <v>42768</v>
      </c>
      <c r="B136" s="23"/>
      <c r="C136" s="24">
        <f>ROUND(8.695,5)</f>
        <v>8.695</v>
      </c>
      <c r="D136" s="24">
        <f>F136</f>
        <v>8.74575</v>
      </c>
      <c r="E136" s="24">
        <f>F136</f>
        <v>8.74575</v>
      </c>
      <c r="F136" s="24">
        <f>ROUND(8.74575,5)</f>
        <v>8.74575</v>
      </c>
      <c r="G136" s="25"/>
      <c r="H136" s="26"/>
    </row>
    <row r="137" spans="1:8" ht="12.75" customHeight="1">
      <c r="A137" s="23">
        <v>42859</v>
      </c>
      <c r="B137" s="23"/>
      <c r="C137" s="24">
        <f>ROUND(8.695,5)</f>
        <v>8.695</v>
      </c>
      <c r="D137" s="24">
        <f>F137</f>
        <v>8.77435</v>
      </c>
      <c r="E137" s="24">
        <f>F137</f>
        <v>8.77435</v>
      </c>
      <c r="F137" s="24">
        <f>ROUND(8.77435,5)</f>
        <v>8.77435</v>
      </c>
      <c r="G137" s="25"/>
      <c r="H137" s="26"/>
    </row>
    <row r="138" spans="1:8" ht="12.75" customHeight="1">
      <c r="A138" s="23">
        <v>42950</v>
      </c>
      <c r="B138" s="23"/>
      <c r="C138" s="24">
        <f>ROUND(8.695,5)</f>
        <v>8.695</v>
      </c>
      <c r="D138" s="24">
        <f>F138</f>
        <v>8.78973</v>
      </c>
      <c r="E138" s="24">
        <f>F138</f>
        <v>8.78973</v>
      </c>
      <c r="F138" s="24">
        <f>ROUND(8.78973,5)</f>
        <v>8.78973</v>
      </c>
      <c r="G138" s="25"/>
      <c r="H138" s="26"/>
    </row>
    <row r="139" spans="1:8" ht="12.75" customHeight="1">
      <c r="A139" s="23">
        <v>43041</v>
      </c>
      <c r="B139" s="23"/>
      <c r="C139" s="24">
        <f>ROUND(8.695,5)</f>
        <v>8.695</v>
      </c>
      <c r="D139" s="24">
        <f>F139</f>
        <v>8.80191</v>
      </c>
      <c r="E139" s="24">
        <f>F139</f>
        <v>8.80191</v>
      </c>
      <c r="F139" s="24">
        <f>ROUND(8.80191,5)</f>
        <v>8.80191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303.12494</v>
      </c>
      <c r="E141" s="24">
        <f>F141</f>
        <v>303.12494</v>
      </c>
      <c r="F141" s="24">
        <f>ROUND(303.12494,5)</f>
        <v>303.12494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302.27077</v>
      </c>
      <c r="E142" s="24">
        <f>F142</f>
        <v>302.27077</v>
      </c>
      <c r="F142" s="24">
        <f>ROUND(302.27077,5)</f>
        <v>302.27077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308.29803</v>
      </c>
      <c r="E143" s="24">
        <f>F143</f>
        <v>308.29803</v>
      </c>
      <c r="F143" s="24">
        <f>ROUND(308.29803,5)</f>
        <v>308.29803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307.79857</v>
      </c>
      <c r="E144" s="24">
        <f>F144</f>
        <v>307.79857</v>
      </c>
      <c r="F144" s="24">
        <f>ROUND(307.79857,5)</f>
        <v>307.79857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314.12876</v>
      </c>
      <c r="E145" s="24">
        <f>F145</f>
        <v>314.12876</v>
      </c>
      <c r="F145" s="24">
        <f>ROUND(314.12876,5)</f>
        <v>314.12876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ROUND(1.935,5)</f>
        <v>1.935</v>
      </c>
      <c r="D147" s="24">
        <f>F147</f>
        <v>250.20208</v>
      </c>
      <c r="E147" s="24">
        <f>F147</f>
        <v>250.20208</v>
      </c>
      <c r="F147" s="24">
        <f>ROUND(250.20208,5)</f>
        <v>250.20208</v>
      </c>
      <c r="G147" s="25"/>
      <c r="H147" s="26"/>
    </row>
    <row r="148" spans="1:8" ht="12.75" customHeight="1">
      <c r="A148" s="23">
        <v>42768</v>
      </c>
      <c r="B148" s="23"/>
      <c r="C148" s="24">
        <f>ROUND(1.935,5)</f>
        <v>1.935</v>
      </c>
      <c r="D148" s="24">
        <f>F148</f>
        <v>251.46175</v>
      </c>
      <c r="E148" s="24">
        <f>F148</f>
        <v>251.46175</v>
      </c>
      <c r="F148" s="24">
        <f>ROUND(251.46175,5)</f>
        <v>251.46175</v>
      </c>
      <c r="G148" s="25"/>
      <c r="H148" s="26"/>
    </row>
    <row r="149" spans="1:8" ht="12.75" customHeight="1">
      <c r="A149" s="23">
        <v>42859</v>
      </c>
      <c r="B149" s="23"/>
      <c r="C149" s="24">
        <f>ROUND(1.935,5)</f>
        <v>1.935</v>
      </c>
      <c r="D149" s="24">
        <f>F149</f>
        <v>256.47553</v>
      </c>
      <c r="E149" s="24">
        <f>F149</f>
        <v>256.47553</v>
      </c>
      <c r="F149" s="24">
        <f>ROUND(256.47553,5)</f>
        <v>256.47553</v>
      </c>
      <c r="G149" s="25"/>
      <c r="H149" s="26"/>
    </row>
    <row r="150" spans="1:8" ht="12.75" customHeight="1">
      <c r="A150" s="23">
        <v>42950</v>
      </c>
      <c r="B150" s="23"/>
      <c r="C150" s="24">
        <f>ROUND(1.935,5)</f>
        <v>1.935</v>
      </c>
      <c r="D150" s="24">
        <f>F150</f>
        <v>258.13483</v>
      </c>
      <c r="E150" s="24">
        <f>F150</f>
        <v>258.13483</v>
      </c>
      <c r="F150" s="24">
        <f>ROUND(258.13483,5)</f>
        <v>258.13483</v>
      </c>
      <c r="G150" s="25"/>
      <c r="H150" s="26"/>
    </row>
    <row r="151" spans="1:8" ht="12.75" customHeight="1">
      <c r="A151" s="23">
        <v>43041</v>
      </c>
      <c r="B151" s="23"/>
      <c r="C151" s="24">
        <f>ROUND(1.935,5)</f>
        <v>1.935</v>
      </c>
      <c r="D151" s="24">
        <f>F151</f>
        <v>263.44384</v>
      </c>
      <c r="E151" s="24">
        <f>F151</f>
        <v>263.44384</v>
      </c>
      <c r="F151" s="24">
        <f>ROUND(263.44384,5)</f>
        <v>263.44384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ROUND(7.565,5)</f>
        <v>7.565</v>
      </c>
      <c r="D153" s="24">
        <f>F153</f>
        <v>7.57033</v>
      </c>
      <c r="E153" s="24">
        <f>F153</f>
        <v>7.57033</v>
      </c>
      <c r="F153" s="24">
        <f>ROUND(7.57033,5)</f>
        <v>7.57033</v>
      </c>
      <c r="G153" s="25"/>
      <c r="H153" s="26"/>
    </row>
    <row r="154" spans="1:8" ht="12.75" customHeight="1">
      <c r="A154" s="23">
        <v>42768</v>
      </c>
      <c r="B154" s="23"/>
      <c r="C154" s="24">
        <f>ROUND(7.565,5)</f>
        <v>7.565</v>
      </c>
      <c r="D154" s="24">
        <f>F154</f>
        <v>7.51951</v>
      </c>
      <c r="E154" s="24">
        <f>F154</f>
        <v>7.51951</v>
      </c>
      <c r="F154" s="24">
        <f>ROUND(7.51951,5)</f>
        <v>7.51951</v>
      </c>
      <c r="G154" s="25"/>
      <c r="H154" s="26"/>
    </row>
    <row r="155" spans="1:8" ht="12.75" customHeight="1">
      <c r="A155" s="23">
        <v>42859</v>
      </c>
      <c r="B155" s="23"/>
      <c r="C155" s="24">
        <f>ROUND(7.565,5)</f>
        <v>7.565</v>
      </c>
      <c r="D155" s="24">
        <f>F155</f>
        <v>7.03023</v>
      </c>
      <c r="E155" s="24">
        <f>F155</f>
        <v>7.03023</v>
      </c>
      <c r="F155" s="24">
        <f>ROUND(7.03023,5)</f>
        <v>7.03023</v>
      </c>
      <c r="G155" s="25"/>
      <c r="H155" s="26"/>
    </row>
    <row r="156" spans="1:8" ht="12.75" customHeight="1">
      <c r="A156" s="23">
        <v>42950</v>
      </c>
      <c r="B156" s="23"/>
      <c r="C156" s="24">
        <f>ROUND(7.565,5)</f>
        <v>7.565</v>
      </c>
      <c r="D156" s="24">
        <f>F156</f>
        <v>3.89078</v>
      </c>
      <c r="E156" s="24">
        <f>F156</f>
        <v>3.89078</v>
      </c>
      <c r="F156" s="24">
        <f>ROUND(3.89078,5)</f>
        <v>3.89078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ROUND(7.755,5)</f>
        <v>7.755</v>
      </c>
      <c r="D158" s="24">
        <f>F158</f>
        <v>7.76145</v>
      </c>
      <c r="E158" s="24">
        <f>F158</f>
        <v>7.76145</v>
      </c>
      <c r="F158" s="24">
        <f>ROUND(7.76145,5)</f>
        <v>7.76145</v>
      </c>
      <c r="G158" s="25"/>
      <c r="H158" s="26"/>
    </row>
    <row r="159" spans="1:8" ht="12.75" customHeight="1">
      <c r="A159" s="23">
        <v>42768</v>
      </c>
      <c r="B159" s="23"/>
      <c r="C159" s="24">
        <f>ROUND(7.755,5)</f>
        <v>7.755</v>
      </c>
      <c r="D159" s="24">
        <f>F159</f>
        <v>7.7629</v>
      </c>
      <c r="E159" s="24">
        <f>F159</f>
        <v>7.7629</v>
      </c>
      <c r="F159" s="24">
        <f>ROUND(7.7629,5)</f>
        <v>7.7629</v>
      </c>
      <c r="G159" s="25"/>
      <c r="H159" s="26"/>
    </row>
    <row r="160" spans="1:8" ht="12.75" customHeight="1">
      <c r="A160" s="23">
        <v>42859</v>
      </c>
      <c r="B160" s="23"/>
      <c r="C160" s="24">
        <f>ROUND(7.755,5)</f>
        <v>7.755</v>
      </c>
      <c r="D160" s="24">
        <f>F160</f>
        <v>7.71814</v>
      </c>
      <c r="E160" s="24">
        <f>F160</f>
        <v>7.71814</v>
      </c>
      <c r="F160" s="24">
        <f>ROUND(7.71814,5)</f>
        <v>7.71814</v>
      </c>
      <c r="G160" s="25"/>
      <c r="H160" s="26"/>
    </row>
    <row r="161" spans="1:8" ht="12.75" customHeight="1">
      <c r="A161" s="23">
        <v>42950</v>
      </c>
      <c r="B161" s="23"/>
      <c r="C161" s="24">
        <f>ROUND(7.755,5)</f>
        <v>7.755</v>
      </c>
      <c r="D161" s="24">
        <f>F161</f>
        <v>7.58742</v>
      </c>
      <c r="E161" s="24">
        <f>F161</f>
        <v>7.58742</v>
      </c>
      <c r="F161" s="24">
        <f>ROUND(7.58742,5)</f>
        <v>7.58742</v>
      </c>
      <c r="G161" s="25"/>
      <c r="H161" s="26"/>
    </row>
    <row r="162" spans="1:8" ht="12.75" customHeight="1">
      <c r="A162" s="23">
        <v>43041</v>
      </c>
      <c r="B162" s="23"/>
      <c r="C162" s="24">
        <f>ROUND(7.755,5)</f>
        <v>7.755</v>
      </c>
      <c r="D162" s="24">
        <f>F162</f>
        <v>7.37597</v>
      </c>
      <c r="E162" s="24">
        <f>F162</f>
        <v>7.37597</v>
      </c>
      <c r="F162" s="24">
        <f>ROUND(7.37597,5)</f>
        <v>7.37597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ROUND(7.94,5)</f>
        <v>7.94</v>
      </c>
      <c r="D164" s="24">
        <f>F164</f>
        <v>7.94821</v>
      </c>
      <c r="E164" s="24">
        <f>F164</f>
        <v>7.94821</v>
      </c>
      <c r="F164" s="24">
        <f>ROUND(7.94821,5)</f>
        <v>7.94821</v>
      </c>
      <c r="G164" s="25"/>
      <c r="H164" s="26"/>
    </row>
    <row r="165" spans="1:8" ht="12.75" customHeight="1">
      <c r="A165" s="23">
        <v>42768</v>
      </c>
      <c r="B165" s="23"/>
      <c r="C165" s="24">
        <f>ROUND(7.94,5)</f>
        <v>7.94</v>
      </c>
      <c r="D165" s="24">
        <f>F165</f>
        <v>7.96375</v>
      </c>
      <c r="E165" s="24">
        <f>F165</f>
        <v>7.96375</v>
      </c>
      <c r="F165" s="24">
        <f>ROUND(7.96375,5)</f>
        <v>7.96375</v>
      </c>
      <c r="G165" s="25"/>
      <c r="H165" s="26"/>
    </row>
    <row r="166" spans="1:8" ht="12.75" customHeight="1">
      <c r="A166" s="23">
        <v>42859</v>
      </c>
      <c r="B166" s="23"/>
      <c r="C166" s="24">
        <f>ROUND(7.94,5)</f>
        <v>7.94</v>
      </c>
      <c r="D166" s="24">
        <f>F166</f>
        <v>7.96121</v>
      </c>
      <c r="E166" s="24">
        <f>F166</f>
        <v>7.96121</v>
      </c>
      <c r="F166" s="24">
        <f>ROUND(7.96121,5)</f>
        <v>7.96121</v>
      </c>
      <c r="G166" s="25"/>
      <c r="H166" s="26"/>
    </row>
    <row r="167" spans="1:8" ht="12.75" customHeight="1">
      <c r="A167" s="23">
        <v>42950</v>
      </c>
      <c r="B167" s="23"/>
      <c r="C167" s="24">
        <f>ROUND(7.94,5)</f>
        <v>7.94</v>
      </c>
      <c r="D167" s="24">
        <f>F167</f>
        <v>7.91619</v>
      </c>
      <c r="E167" s="24">
        <f>F167</f>
        <v>7.91619</v>
      </c>
      <c r="F167" s="24">
        <f>ROUND(7.91619,5)</f>
        <v>7.91619</v>
      </c>
      <c r="G167" s="25"/>
      <c r="H167" s="26"/>
    </row>
    <row r="168" spans="1:8" ht="12.75" customHeight="1">
      <c r="A168" s="23">
        <v>43041</v>
      </c>
      <c r="B168" s="23"/>
      <c r="C168" s="24">
        <f>ROUND(7.94,5)</f>
        <v>7.94</v>
      </c>
      <c r="D168" s="24">
        <f>F168</f>
        <v>7.83962</v>
      </c>
      <c r="E168" s="24">
        <f>F168</f>
        <v>7.83962</v>
      </c>
      <c r="F168" s="24">
        <f>ROUND(7.83962,5)</f>
        <v>7.83962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ROUND(8.12,5)</f>
        <v>8.12</v>
      </c>
      <c r="D170" s="24">
        <f>F170</f>
        <v>8.13147</v>
      </c>
      <c r="E170" s="24">
        <f>F170</f>
        <v>8.13147</v>
      </c>
      <c r="F170" s="24">
        <f>ROUND(8.13147,5)</f>
        <v>8.13147</v>
      </c>
      <c r="G170" s="25"/>
      <c r="H170" s="26"/>
    </row>
    <row r="171" spans="1:8" ht="12.75" customHeight="1">
      <c r="A171" s="23">
        <v>42768</v>
      </c>
      <c r="B171" s="23"/>
      <c r="C171" s="24">
        <f>ROUND(8.12,5)</f>
        <v>8.12</v>
      </c>
      <c r="D171" s="24">
        <f>F171</f>
        <v>8.15946</v>
      </c>
      <c r="E171" s="24">
        <f>F171</f>
        <v>8.15946</v>
      </c>
      <c r="F171" s="24">
        <f>ROUND(8.15946,5)</f>
        <v>8.15946</v>
      </c>
      <c r="G171" s="25"/>
      <c r="H171" s="26"/>
    </row>
    <row r="172" spans="1:8" ht="12.75" customHeight="1">
      <c r="A172" s="23">
        <v>42859</v>
      </c>
      <c r="B172" s="23"/>
      <c r="C172" s="24">
        <f>ROUND(8.12,5)</f>
        <v>8.12</v>
      </c>
      <c r="D172" s="24">
        <f>F172</f>
        <v>8.16753</v>
      </c>
      <c r="E172" s="24">
        <f>F172</f>
        <v>8.16753</v>
      </c>
      <c r="F172" s="24">
        <f>ROUND(8.16753,5)</f>
        <v>8.16753</v>
      </c>
      <c r="G172" s="25"/>
      <c r="H172" s="26"/>
    </row>
    <row r="173" spans="1:8" ht="12.75" customHeight="1">
      <c r="A173" s="23">
        <v>42950</v>
      </c>
      <c r="B173" s="23"/>
      <c r="C173" s="24">
        <f>ROUND(8.12,5)</f>
        <v>8.12</v>
      </c>
      <c r="D173" s="24">
        <f>F173</f>
        <v>8.14815</v>
      </c>
      <c r="E173" s="24">
        <f>F173</f>
        <v>8.14815</v>
      </c>
      <c r="F173" s="24">
        <f>ROUND(8.14815,5)</f>
        <v>8.14815</v>
      </c>
      <c r="G173" s="25"/>
      <c r="H173" s="26"/>
    </row>
    <row r="174" spans="1:8" ht="12.75" customHeight="1">
      <c r="A174" s="23">
        <v>43041</v>
      </c>
      <c r="B174" s="23"/>
      <c r="C174" s="24">
        <f>ROUND(8.12,5)</f>
        <v>8.12</v>
      </c>
      <c r="D174" s="24">
        <f>F174</f>
        <v>8.12116</v>
      </c>
      <c r="E174" s="24">
        <f>F174</f>
        <v>8.12116</v>
      </c>
      <c r="F174" s="24">
        <f>ROUND(8.12116,5)</f>
        <v>8.12116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ROUND(9.225,5)</f>
        <v>9.225</v>
      </c>
      <c r="D176" s="24">
        <f>F176</f>
        <v>9.23788</v>
      </c>
      <c r="E176" s="24">
        <f>F176</f>
        <v>9.23788</v>
      </c>
      <c r="F176" s="24">
        <f>ROUND(9.23788,5)</f>
        <v>9.23788</v>
      </c>
      <c r="G176" s="25"/>
      <c r="H176" s="26"/>
    </row>
    <row r="177" spans="1:8" ht="12.75" customHeight="1">
      <c r="A177" s="23">
        <v>42768</v>
      </c>
      <c r="B177" s="23"/>
      <c r="C177" s="24">
        <f>ROUND(9.225,5)</f>
        <v>9.225</v>
      </c>
      <c r="D177" s="24">
        <f>F177</f>
        <v>9.27654</v>
      </c>
      <c r="E177" s="24">
        <f>F177</f>
        <v>9.27654</v>
      </c>
      <c r="F177" s="24">
        <f>ROUND(9.27654,5)</f>
        <v>9.27654</v>
      </c>
      <c r="G177" s="25"/>
      <c r="H177" s="26"/>
    </row>
    <row r="178" spans="1:8" ht="12.75" customHeight="1">
      <c r="A178" s="23">
        <v>42859</v>
      </c>
      <c r="B178" s="23"/>
      <c r="C178" s="24">
        <f>ROUND(9.225,5)</f>
        <v>9.225</v>
      </c>
      <c r="D178" s="24">
        <f>F178</f>
        <v>9.3082</v>
      </c>
      <c r="E178" s="24">
        <f>F178</f>
        <v>9.3082</v>
      </c>
      <c r="F178" s="24">
        <f>ROUND(9.3082,5)</f>
        <v>9.3082</v>
      </c>
      <c r="G178" s="25"/>
      <c r="H178" s="26"/>
    </row>
    <row r="179" spans="1:8" ht="12.75" customHeight="1">
      <c r="A179" s="23">
        <v>42950</v>
      </c>
      <c r="B179" s="23"/>
      <c r="C179" s="24">
        <f>ROUND(9.225,5)</f>
        <v>9.225</v>
      </c>
      <c r="D179" s="24">
        <f>F179</f>
        <v>9.33114</v>
      </c>
      <c r="E179" s="24">
        <f>F179</f>
        <v>9.33114</v>
      </c>
      <c r="F179" s="24">
        <f>ROUND(9.33114,5)</f>
        <v>9.33114</v>
      </c>
      <c r="G179" s="25"/>
      <c r="H179" s="26"/>
    </row>
    <row r="180" spans="1:8" ht="12.75" customHeight="1">
      <c r="A180" s="23">
        <v>43041</v>
      </c>
      <c r="B180" s="23"/>
      <c r="C180" s="24">
        <f>ROUND(9.225,5)</f>
        <v>9.225</v>
      </c>
      <c r="D180" s="24">
        <f>F180</f>
        <v>9.35349</v>
      </c>
      <c r="E180" s="24">
        <f>F180</f>
        <v>9.35349</v>
      </c>
      <c r="F180" s="24">
        <f>ROUND(9.35349,5)</f>
        <v>9.35349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ROUND(1.95,5)</f>
        <v>1.95</v>
      </c>
      <c r="D182" s="24">
        <f>F182</f>
        <v>186.49969</v>
      </c>
      <c r="E182" s="24">
        <f>F182</f>
        <v>186.49969</v>
      </c>
      <c r="F182" s="24">
        <f>ROUND(186.49969,5)</f>
        <v>186.49969</v>
      </c>
      <c r="G182" s="25"/>
      <c r="H182" s="26"/>
    </row>
    <row r="183" spans="1:8" ht="12.75" customHeight="1">
      <c r="A183" s="23">
        <v>42768</v>
      </c>
      <c r="B183" s="23"/>
      <c r="C183" s="24">
        <f>ROUND(1.95,5)</f>
        <v>1.95</v>
      </c>
      <c r="D183" s="24">
        <f>F183</f>
        <v>190.08148</v>
      </c>
      <c r="E183" s="24">
        <f>F183</f>
        <v>190.08148</v>
      </c>
      <c r="F183" s="24">
        <f>ROUND(190.08148,5)</f>
        <v>190.08148</v>
      </c>
      <c r="G183" s="25"/>
      <c r="H183" s="26"/>
    </row>
    <row r="184" spans="1:8" ht="12.75" customHeight="1">
      <c r="A184" s="23">
        <v>42859</v>
      </c>
      <c r="B184" s="23"/>
      <c r="C184" s="24">
        <f>ROUND(1.95,5)</f>
        <v>1.95</v>
      </c>
      <c r="D184" s="24">
        <f>F184</f>
        <v>191.55531</v>
      </c>
      <c r="E184" s="24">
        <f>F184</f>
        <v>191.55531</v>
      </c>
      <c r="F184" s="24">
        <f>ROUND(191.55531,5)</f>
        <v>191.55531</v>
      </c>
      <c r="G184" s="25"/>
      <c r="H184" s="26"/>
    </row>
    <row r="185" spans="1:8" ht="12.75" customHeight="1">
      <c r="A185" s="23">
        <v>42950</v>
      </c>
      <c r="B185" s="23"/>
      <c r="C185" s="24">
        <f>ROUND(1.95,5)</f>
        <v>1.95</v>
      </c>
      <c r="D185" s="24">
        <f>F185</f>
        <v>195.53191</v>
      </c>
      <c r="E185" s="24">
        <f>F185</f>
        <v>195.53191</v>
      </c>
      <c r="F185" s="24">
        <f>ROUND(195.53191,5)</f>
        <v>195.53191</v>
      </c>
      <c r="G185" s="25"/>
      <c r="H185" s="26"/>
    </row>
    <row r="186" spans="1:8" ht="12.75" customHeight="1">
      <c r="A186" s="23">
        <v>43041</v>
      </c>
      <c r="B186" s="23"/>
      <c r="C186" s="24">
        <f>ROUND(1.95,5)</f>
        <v>1.95</v>
      </c>
      <c r="D186" s="24">
        <f>F186</f>
        <v>197.14006</v>
      </c>
      <c r="E186" s="24">
        <f>F186</f>
        <v>197.14006</v>
      </c>
      <c r="F186" s="24">
        <f>ROUND(197.14006,5)</f>
        <v>197.14006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142.03741</v>
      </c>
      <c r="E188" s="24">
        <f>F188</f>
        <v>142.03741</v>
      </c>
      <c r="F188" s="24">
        <f>ROUND(142.03741,5)</f>
        <v>142.03741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ROUND(1.835,5)</f>
        <v>1.835</v>
      </c>
      <c r="D194" s="24">
        <f>F194</f>
        <v>148.19247</v>
      </c>
      <c r="E194" s="24">
        <f>F194</f>
        <v>148.19247</v>
      </c>
      <c r="F194" s="24">
        <f>ROUND(148.19247,5)</f>
        <v>148.19247</v>
      </c>
      <c r="G194" s="25"/>
      <c r="H194" s="26"/>
    </row>
    <row r="195" spans="1:8" ht="12.75" customHeight="1">
      <c r="A195" s="23">
        <v>42768</v>
      </c>
      <c r="B195" s="23"/>
      <c r="C195" s="24">
        <f>ROUND(1.835,5)</f>
        <v>1.835</v>
      </c>
      <c r="D195" s="24">
        <f>F195</f>
        <v>149.08913</v>
      </c>
      <c r="E195" s="24">
        <f>F195</f>
        <v>149.08913</v>
      </c>
      <c r="F195" s="24">
        <f>ROUND(149.08913,5)</f>
        <v>149.08913</v>
      </c>
      <c r="G195" s="25"/>
      <c r="H195" s="26"/>
    </row>
    <row r="196" spans="1:8" ht="12.75" customHeight="1">
      <c r="A196" s="23">
        <v>42859</v>
      </c>
      <c r="B196" s="23"/>
      <c r="C196" s="24">
        <f>ROUND(1.835,5)</f>
        <v>1.835</v>
      </c>
      <c r="D196" s="24">
        <f>F196</f>
        <v>152.0621</v>
      </c>
      <c r="E196" s="24">
        <f>F196</f>
        <v>152.0621</v>
      </c>
      <c r="F196" s="24">
        <f>ROUND(152.0621,5)</f>
        <v>152.0621</v>
      </c>
      <c r="G196" s="25"/>
      <c r="H196" s="26"/>
    </row>
    <row r="197" spans="1:8" ht="12.75" customHeight="1">
      <c r="A197" s="23">
        <v>42950</v>
      </c>
      <c r="B197" s="23"/>
      <c r="C197" s="24">
        <f>ROUND(1.835,5)</f>
        <v>1.835</v>
      </c>
      <c r="D197" s="24">
        <f>F197</f>
        <v>153.18879</v>
      </c>
      <c r="E197" s="24">
        <f>F197</f>
        <v>153.18879</v>
      </c>
      <c r="F197" s="24">
        <f>ROUND(153.18879,5)</f>
        <v>153.18879</v>
      </c>
      <c r="G197" s="25"/>
      <c r="H197" s="26"/>
    </row>
    <row r="198" spans="1:8" ht="12.75" customHeight="1">
      <c r="A198" s="23">
        <v>43041</v>
      </c>
      <c r="B198" s="23"/>
      <c r="C198" s="24">
        <f>ROUND(1.835,5)</f>
        <v>1.835</v>
      </c>
      <c r="D198" s="24">
        <f>F198</f>
        <v>156.33937</v>
      </c>
      <c r="E198" s="24">
        <f>F198</f>
        <v>156.33937</v>
      </c>
      <c r="F198" s="24">
        <f>ROUND(156.33937,5)</f>
        <v>156.33937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ROUND(9.095,5)</f>
        <v>9.095</v>
      </c>
      <c r="D200" s="24">
        <f>F200</f>
        <v>9.10932</v>
      </c>
      <c r="E200" s="24">
        <f>F200</f>
        <v>9.10932</v>
      </c>
      <c r="F200" s="24">
        <f>ROUND(9.10932,5)</f>
        <v>9.10932</v>
      </c>
      <c r="G200" s="25"/>
      <c r="H200" s="26"/>
    </row>
    <row r="201" spans="1:8" ht="12.75" customHeight="1">
      <c r="A201" s="23">
        <v>42768</v>
      </c>
      <c r="B201" s="23"/>
      <c r="C201" s="24">
        <f>ROUND(9.095,5)</f>
        <v>9.095</v>
      </c>
      <c r="D201" s="24">
        <f>F201</f>
        <v>9.15228</v>
      </c>
      <c r="E201" s="24">
        <f>F201</f>
        <v>9.15228</v>
      </c>
      <c r="F201" s="24">
        <f>ROUND(9.15228,5)</f>
        <v>9.15228</v>
      </c>
      <c r="G201" s="25"/>
      <c r="H201" s="26"/>
    </row>
    <row r="202" spans="1:8" ht="12.75" customHeight="1">
      <c r="A202" s="23">
        <v>42859</v>
      </c>
      <c r="B202" s="23"/>
      <c r="C202" s="24">
        <f>ROUND(9.095,5)</f>
        <v>9.095</v>
      </c>
      <c r="D202" s="24">
        <f>F202</f>
        <v>9.1839</v>
      </c>
      <c r="E202" s="24">
        <f>F202</f>
        <v>9.1839</v>
      </c>
      <c r="F202" s="24">
        <f>ROUND(9.1839,5)</f>
        <v>9.1839</v>
      </c>
      <c r="G202" s="25"/>
      <c r="H202" s="26"/>
    </row>
    <row r="203" spans="1:8" ht="12.75" customHeight="1">
      <c r="A203" s="23">
        <v>42950</v>
      </c>
      <c r="B203" s="23"/>
      <c r="C203" s="24">
        <f>ROUND(9.095,5)</f>
        <v>9.095</v>
      </c>
      <c r="D203" s="24">
        <f>F203</f>
        <v>9.20569</v>
      </c>
      <c r="E203" s="24">
        <f>F203</f>
        <v>9.20569</v>
      </c>
      <c r="F203" s="24">
        <f>ROUND(9.20569,5)</f>
        <v>9.20569</v>
      </c>
      <c r="G203" s="25"/>
      <c r="H203" s="26"/>
    </row>
    <row r="204" spans="1:8" ht="12.75" customHeight="1">
      <c r="A204" s="23">
        <v>43041</v>
      </c>
      <c r="B204" s="23"/>
      <c r="C204" s="24">
        <f>ROUND(9.095,5)</f>
        <v>9.095</v>
      </c>
      <c r="D204" s="24">
        <f>F204</f>
        <v>9.22927</v>
      </c>
      <c r="E204" s="24">
        <f>F204</f>
        <v>9.22927</v>
      </c>
      <c r="F204" s="24">
        <f>ROUND(9.22927,5)</f>
        <v>9.22927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ROUND(9.3,5)</f>
        <v>9.3</v>
      </c>
      <c r="D206" s="24">
        <f>F206</f>
        <v>9.31328</v>
      </c>
      <c r="E206" s="24">
        <f>F206</f>
        <v>9.31328</v>
      </c>
      <c r="F206" s="24">
        <f>ROUND(9.31328,5)</f>
        <v>9.31328</v>
      </c>
      <c r="G206" s="25"/>
      <c r="H206" s="26"/>
    </row>
    <row r="207" spans="1:8" ht="12.75" customHeight="1">
      <c r="A207" s="23">
        <v>42768</v>
      </c>
      <c r="B207" s="23"/>
      <c r="C207" s="24">
        <f>ROUND(9.3,5)</f>
        <v>9.3</v>
      </c>
      <c r="D207" s="24">
        <f>F207</f>
        <v>9.35343</v>
      </c>
      <c r="E207" s="24">
        <f>F207</f>
        <v>9.35343</v>
      </c>
      <c r="F207" s="24">
        <f>ROUND(9.35343,5)</f>
        <v>9.35343</v>
      </c>
      <c r="G207" s="25"/>
      <c r="H207" s="26"/>
    </row>
    <row r="208" spans="1:8" ht="12.75" customHeight="1">
      <c r="A208" s="23">
        <v>42859</v>
      </c>
      <c r="B208" s="23"/>
      <c r="C208" s="24">
        <f>ROUND(9.3,5)</f>
        <v>9.3</v>
      </c>
      <c r="D208" s="24">
        <f>F208</f>
        <v>9.38398</v>
      </c>
      <c r="E208" s="24">
        <f>F208</f>
        <v>9.38398</v>
      </c>
      <c r="F208" s="24">
        <f>ROUND(9.38398,5)</f>
        <v>9.38398</v>
      </c>
      <c r="G208" s="25"/>
      <c r="H208" s="26"/>
    </row>
    <row r="209" spans="1:8" ht="12.75" customHeight="1">
      <c r="A209" s="23">
        <v>42950</v>
      </c>
      <c r="B209" s="23"/>
      <c r="C209" s="24">
        <f>ROUND(9.3,5)</f>
        <v>9.3</v>
      </c>
      <c r="D209" s="24">
        <f>F209</f>
        <v>9.40647</v>
      </c>
      <c r="E209" s="24">
        <f>F209</f>
        <v>9.40647</v>
      </c>
      <c r="F209" s="24">
        <f>ROUND(9.40647,5)</f>
        <v>9.40647</v>
      </c>
      <c r="G209" s="25"/>
      <c r="H209" s="26"/>
    </row>
    <row r="210" spans="1:8" ht="12.75" customHeight="1">
      <c r="A210" s="23">
        <v>43041</v>
      </c>
      <c r="B210" s="23"/>
      <c r="C210" s="24">
        <f>ROUND(9.3,5)</f>
        <v>9.3</v>
      </c>
      <c r="D210" s="24">
        <f>F210</f>
        <v>9.43032</v>
      </c>
      <c r="E210" s="24">
        <f>F210</f>
        <v>9.43032</v>
      </c>
      <c r="F210" s="24">
        <f>ROUND(9.43032,5)</f>
        <v>9.43032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ROUND(9.35,5)</f>
        <v>9.35</v>
      </c>
      <c r="D212" s="24">
        <f>F212</f>
        <v>9.3637</v>
      </c>
      <c r="E212" s="24">
        <f>F212</f>
        <v>9.3637</v>
      </c>
      <c r="F212" s="24">
        <f>ROUND(9.3637,5)</f>
        <v>9.3637</v>
      </c>
      <c r="G212" s="25"/>
      <c r="H212" s="26"/>
    </row>
    <row r="213" spans="1:8" ht="12.75" customHeight="1">
      <c r="A213" s="23">
        <v>42768</v>
      </c>
      <c r="B213" s="23"/>
      <c r="C213" s="24">
        <f>ROUND(9.35,5)</f>
        <v>9.35</v>
      </c>
      <c r="D213" s="24">
        <f>F213</f>
        <v>9.40527</v>
      </c>
      <c r="E213" s="24">
        <f>F213</f>
        <v>9.40527</v>
      </c>
      <c r="F213" s="24">
        <f>ROUND(9.40527,5)</f>
        <v>9.40527</v>
      </c>
      <c r="G213" s="25"/>
      <c r="H213" s="26"/>
    </row>
    <row r="214" spans="1:8" ht="12.75" customHeight="1">
      <c r="A214" s="23">
        <v>42859</v>
      </c>
      <c r="B214" s="23"/>
      <c r="C214" s="24">
        <f>ROUND(9.35,5)</f>
        <v>9.35</v>
      </c>
      <c r="D214" s="24">
        <f>F214</f>
        <v>9.43717</v>
      </c>
      <c r="E214" s="24">
        <f>F214</f>
        <v>9.43717</v>
      </c>
      <c r="F214" s="24">
        <f>ROUND(9.43717,5)</f>
        <v>9.43717</v>
      </c>
      <c r="G214" s="25"/>
      <c r="H214" s="26"/>
    </row>
    <row r="215" spans="1:8" ht="12.75" customHeight="1">
      <c r="A215" s="23">
        <v>42950</v>
      </c>
      <c r="B215" s="23"/>
      <c r="C215" s="24">
        <f>ROUND(9.35,5)</f>
        <v>9.35</v>
      </c>
      <c r="D215" s="24">
        <f>F215</f>
        <v>9.46102</v>
      </c>
      <c r="E215" s="24">
        <f>F215</f>
        <v>9.46102</v>
      </c>
      <c r="F215" s="24">
        <f>ROUND(9.46102,5)</f>
        <v>9.46102</v>
      </c>
      <c r="G215" s="25"/>
      <c r="H215" s="26"/>
    </row>
    <row r="216" spans="1:8" ht="12.75" customHeight="1">
      <c r="A216" s="23">
        <v>43041</v>
      </c>
      <c r="B216" s="23"/>
      <c r="C216" s="24">
        <f>ROUND(9.35,5)</f>
        <v>9.35</v>
      </c>
      <c r="D216" s="24">
        <f>F216</f>
        <v>9.48626</v>
      </c>
      <c r="E216" s="24">
        <f>F216</f>
        <v>9.48626</v>
      </c>
      <c r="F216" s="24">
        <f>ROUND(9.48626,5)</f>
        <v>9.48626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ROUND(510.152121248274,4)</f>
        <v>510.1521</v>
      </c>
      <c r="D220" s="28">
        <f>F220</f>
        <v>517.7418</v>
      </c>
      <c r="E220" s="28">
        <f>F220</f>
        <v>517.7418</v>
      </c>
      <c r="F220" s="28">
        <f>ROUND(517.7418,4)</f>
        <v>517.7418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ROUND(2.09988671257788,4)</f>
        <v>2.0999</v>
      </c>
      <c r="D222" s="28">
        <f>F222</f>
        <v>2.0822</v>
      </c>
      <c r="E222" s="28">
        <f>F222</f>
        <v>2.0822</v>
      </c>
      <c r="F222" s="28">
        <f>ROUND(2.0822,4)</f>
        <v>2.0822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ROUND(15.52266259375,4)</f>
        <v>15.5227</v>
      </c>
      <c r="D224" s="28">
        <f>F224</f>
        <v>15.5801</v>
      </c>
      <c r="E224" s="28">
        <f>F224</f>
        <v>15.5801</v>
      </c>
      <c r="F224" s="28">
        <f>ROUND(15.5801,4)</f>
        <v>15.5801</v>
      </c>
      <c r="G224" s="25"/>
      <c r="H224" s="26"/>
    </row>
    <row r="225" spans="1:8" ht="12.75" customHeight="1">
      <c r="A225" s="23">
        <v>42702</v>
      </c>
      <c r="B225" s="23"/>
      <c r="C225" s="28">
        <f>ROUND(15.52266259375,4)</f>
        <v>15.5227</v>
      </c>
      <c r="D225" s="28">
        <f>F225</f>
        <v>15.6948</v>
      </c>
      <c r="E225" s="28">
        <f>F225</f>
        <v>15.6948</v>
      </c>
      <c r="F225" s="28">
        <f>ROUND(15.6948,4)</f>
        <v>15.6948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ROUND(17.57814721875,4)</f>
        <v>17.5781</v>
      </c>
      <c r="D227" s="28">
        <f>F227</f>
        <v>17.6342</v>
      </c>
      <c r="E227" s="28">
        <f>F227</f>
        <v>17.6342</v>
      </c>
      <c r="F227" s="28">
        <f>ROUND(17.6342,4)</f>
        <v>17.6342</v>
      </c>
      <c r="G227" s="25"/>
      <c r="H227" s="26"/>
    </row>
    <row r="228" spans="1:8" ht="12.75" customHeight="1">
      <c r="A228" s="23">
        <v>42850</v>
      </c>
      <c r="B228" s="23"/>
      <c r="C228" s="28">
        <f>ROUND(17.57814721875,4)</f>
        <v>17.5781</v>
      </c>
      <c r="D228" s="28">
        <f>F228</f>
        <v>18.3249</v>
      </c>
      <c r="E228" s="28">
        <f>F228</f>
        <v>18.3249</v>
      </c>
      <c r="F228" s="28">
        <f>ROUND(18.3249,4)</f>
        <v>18.3249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42650</v>
      </c>
      <c r="B230" s="23"/>
      <c r="C230" s="28">
        <f>ROUND(13.9025,4)</f>
        <v>13.9025</v>
      </c>
      <c r="D230" s="28">
        <f>F230</f>
        <v>13.9112</v>
      </c>
      <c r="E230" s="28">
        <f>F230</f>
        <v>13.9112</v>
      </c>
      <c r="F230" s="28">
        <f>ROUND(13.9112,4)</f>
        <v>13.9112</v>
      </c>
      <c r="G230" s="25"/>
      <c r="H230" s="26"/>
    </row>
    <row r="231" spans="1:8" ht="12.75" customHeight="1">
      <c r="A231" s="23">
        <v>42653</v>
      </c>
      <c r="B231" s="23"/>
      <c r="C231" s="28">
        <f>ROUND(13.9025,4)</f>
        <v>13.9025</v>
      </c>
      <c r="D231" s="28">
        <f>F231</f>
        <v>13.9112</v>
      </c>
      <c r="E231" s="28">
        <f>F231</f>
        <v>13.9112</v>
      </c>
      <c r="F231" s="28">
        <f>ROUND(13.9112,4)</f>
        <v>13.9112</v>
      </c>
      <c r="G231" s="25"/>
      <c r="H231" s="26"/>
    </row>
    <row r="232" spans="1:8" ht="12.75" customHeight="1">
      <c r="A232" s="23">
        <v>42655</v>
      </c>
      <c r="B232" s="23"/>
      <c r="C232" s="28">
        <f>ROUND(13.9025,4)</f>
        <v>13.9025</v>
      </c>
      <c r="D232" s="28">
        <f>F232</f>
        <v>13.9048</v>
      </c>
      <c r="E232" s="28">
        <f>F232</f>
        <v>13.9048</v>
      </c>
      <c r="F232" s="28">
        <f>ROUND(13.9048,4)</f>
        <v>13.9048</v>
      </c>
      <c r="G232" s="25"/>
      <c r="H232" s="26"/>
    </row>
    <row r="233" spans="1:8" ht="12.75" customHeight="1">
      <c r="A233" s="23">
        <v>42656</v>
      </c>
      <c r="B233" s="23"/>
      <c r="C233" s="28">
        <f>ROUND(13.9025,4)</f>
        <v>13.9025</v>
      </c>
      <c r="D233" s="28">
        <f>F233</f>
        <v>13.9073</v>
      </c>
      <c r="E233" s="28">
        <f>F233</f>
        <v>13.9073</v>
      </c>
      <c r="F233" s="28">
        <f>ROUND(13.9073,4)</f>
        <v>13.9073</v>
      </c>
      <c r="G233" s="25"/>
      <c r="H233" s="26"/>
    </row>
    <row r="234" spans="1:8" ht="12.75" customHeight="1">
      <c r="A234" s="23">
        <v>42657</v>
      </c>
      <c r="B234" s="23"/>
      <c r="C234" s="28">
        <f>ROUND(13.9025,4)</f>
        <v>13.9025</v>
      </c>
      <c r="D234" s="28">
        <f>F234</f>
        <v>13.9098</v>
      </c>
      <c r="E234" s="28">
        <f>F234</f>
        <v>13.9098</v>
      </c>
      <c r="F234" s="28">
        <f>ROUND(13.9098,4)</f>
        <v>13.9098</v>
      </c>
      <c r="G234" s="25"/>
      <c r="H234" s="26"/>
    </row>
    <row r="235" spans="1:8" ht="12.75" customHeight="1">
      <c r="A235" s="23">
        <v>42662</v>
      </c>
      <c r="B235" s="23"/>
      <c r="C235" s="28">
        <f>ROUND(13.9025,4)</f>
        <v>13.9025</v>
      </c>
      <c r="D235" s="28">
        <f>F235</f>
        <v>13.9225</v>
      </c>
      <c r="E235" s="28">
        <f>F235</f>
        <v>13.9225</v>
      </c>
      <c r="F235" s="28">
        <f>ROUND(13.9225,4)</f>
        <v>13.9225</v>
      </c>
      <c r="G235" s="25"/>
      <c r="H235" s="26"/>
    </row>
    <row r="236" spans="1:8" ht="12.75" customHeight="1">
      <c r="A236" s="23">
        <v>42664</v>
      </c>
      <c r="B236" s="23"/>
      <c r="C236" s="28">
        <f>ROUND(13.9025,4)</f>
        <v>13.9025</v>
      </c>
      <c r="D236" s="28">
        <f>F236</f>
        <v>13.9278</v>
      </c>
      <c r="E236" s="28">
        <f>F236</f>
        <v>13.9278</v>
      </c>
      <c r="F236" s="28">
        <f>ROUND(13.9278,4)</f>
        <v>13.9278</v>
      </c>
      <c r="G236" s="25"/>
      <c r="H236" s="26"/>
    </row>
    <row r="237" spans="1:8" ht="12.75" customHeight="1">
      <c r="A237" s="23">
        <v>42667</v>
      </c>
      <c r="B237" s="23"/>
      <c r="C237" s="28">
        <f>ROUND(13.9025,4)</f>
        <v>13.9025</v>
      </c>
      <c r="D237" s="28">
        <f>F237</f>
        <v>13.9359</v>
      </c>
      <c r="E237" s="28">
        <f>F237</f>
        <v>13.9359</v>
      </c>
      <c r="F237" s="28">
        <f>ROUND(13.9359,4)</f>
        <v>13.9359</v>
      </c>
      <c r="G237" s="25"/>
      <c r="H237" s="26"/>
    </row>
    <row r="238" spans="1:8" ht="12.75" customHeight="1">
      <c r="A238" s="23">
        <v>42669</v>
      </c>
      <c r="B238" s="23"/>
      <c r="C238" s="28">
        <f>ROUND(13.9025,4)</f>
        <v>13.9025</v>
      </c>
      <c r="D238" s="28">
        <f>F238</f>
        <v>13.9413</v>
      </c>
      <c r="E238" s="28">
        <f>F238</f>
        <v>13.9413</v>
      </c>
      <c r="F238" s="28">
        <f>ROUND(13.9413,4)</f>
        <v>13.9413</v>
      </c>
      <c r="G238" s="25"/>
      <c r="H238" s="26"/>
    </row>
    <row r="239" spans="1:8" ht="12.75" customHeight="1">
      <c r="A239" s="23">
        <v>42670</v>
      </c>
      <c r="B239" s="23"/>
      <c r="C239" s="28">
        <f>ROUND(13.9025,4)</f>
        <v>13.9025</v>
      </c>
      <c r="D239" s="28">
        <f>F239</f>
        <v>13.944</v>
      </c>
      <c r="E239" s="28">
        <f>F239</f>
        <v>13.944</v>
      </c>
      <c r="F239" s="28">
        <f>ROUND(13.944,4)</f>
        <v>13.944</v>
      </c>
      <c r="G239" s="25"/>
      <c r="H239" s="26"/>
    </row>
    <row r="240" spans="1:8" ht="12.75" customHeight="1">
      <c r="A240" s="23">
        <v>42671</v>
      </c>
      <c r="B240" s="23"/>
      <c r="C240" s="28">
        <f>ROUND(13.9025,4)</f>
        <v>13.9025</v>
      </c>
      <c r="D240" s="28">
        <f>F240</f>
        <v>13.9467</v>
      </c>
      <c r="E240" s="28">
        <f>F240</f>
        <v>13.9467</v>
      </c>
      <c r="F240" s="28">
        <f>ROUND(13.9467,4)</f>
        <v>13.9467</v>
      </c>
      <c r="G240" s="25"/>
      <c r="H240" s="26"/>
    </row>
    <row r="241" spans="1:8" ht="12.75" customHeight="1">
      <c r="A241" s="23">
        <v>42675</v>
      </c>
      <c r="B241" s="23"/>
      <c r="C241" s="28">
        <f>ROUND(13.9025,4)</f>
        <v>13.9025</v>
      </c>
      <c r="D241" s="28">
        <f>F241</f>
        <v>13.9574</v>
      </c>
      <c r="E241" s="28">
        <f>F241</f>
        <v>13.9574</v>
      </c>
      <c r="F241" s="28">
        <f>ROUND(13.9574,4)</f>
        <v>13.9574</v>
      </c>
      <c r="G241" s="25"/>
      <c r="H241" s="26"/>
    </row>
    <row r="242" spans="1:8" ht="12.75" customHeight="1">
      <c r="A242" s="23">
        <v>42681</v>
      </c>
      <c r="B242" s="23"/>
      <c r="C242" s="28">
        <f>ROUND(13.9025,4)</f>
        <v>13.9025</v>
      </c>
      <c r="D242" s="28">
        <f>F242</f>
        <v>13.9735</v>
      </c>
      <c r="E242" s="28">
        <f>F242</f>
        <v>13.9735</v>
      </c>
      <c r="F242" s="28">
        <f>ROUND(13.9735,4)</f>
        <v>13.9735</v>
      </c>
      <c r="G242" s="25"/>
      <c r="H242" s="26"/>
    </row>
    <row r="243" spans="1:8" ht="12.75" customHeight="1">
      <c r="A243" s="23">
        <v>42684</v>
      </c>
      <c r="B243" s="23"/>
      <c r="C243" s="28">
        <f>ROUND(13.9025,4)</f>
        <v>13.9025</v>
      </c>
      <c r="D243" s="28">
        <f>F243</f>
        <v>13.9816</v>
      </c>
      <c r="E243" s="28">
        <f>F243</f>
        <v>13.9816</v>
      </c>
      <c r="F243" s="28">
        <f>ROUND(13.9816,4)</f>
        <v>13.9816</v>
      </c>
      <c r="G243" s="25"/>
      <c r="H243" s="26"/>
    </row>
    <row r="244" spans="1:8" ht="12.75" customHeight="1">
      <c r="A244" s="23">
        <v>42689</v>
      </c>
      <c r="B244" s="23"/>
      <c r="C244" s="28">
        <f>ROUND(13.9025,4)</f>
        <v>13.9025</v>
      </c>
      <c r="D244" s="28">
        <f>F244</f>
        <v>13.995</v>
      </c>
      <c r="E244" s="28">
        <f>F244</f>
        <v>13.995</v>
      </c>
      <c r="F244" s="28">
        <f>ROUND(13.995,4)</f>
        <v>13.995</v>
      </c>
      <c r="G244" s="25"/>
      <c r="H244" s="26"/>
    </row>
    <row r="245" spans="1:8" ht="12.75" customHeight="1">
      <c r="A245" s="23">
        <v>42690</v>
      </c>
      <c r="B245" s="23"/>
      <c r="C245" s="28">
        <f>ROUND(13.9025,4)</f>
        <v>13.9025</v>
      </c>
      <c r="D245" s="28">
        <f>F245</f>
        <v>13.9977</v>
      </c>
      <c r="E245" s="28">
        <f>F245</f>
        <v>13.9977</v>
      </c>
      <c r="F245" s="28">
        <f>ROUND(13.9977,4)</f>
        <v>13.9977</v>
      </c>
      <c r="G245" s="25"/>
      <c r="H245" s="26"/>
    </row>
    <row r="246" spans="1:8" ht="12.75" customHeight="1">
      <c r="A246" s="23">
        <v>42691</v>
      </c>
      <c r="B246" s="23"/>
      <c r="C246" s="28">
        <f>ROUND(13.9025,4)</f>
        <v>13.9025</v>
      </c>
      <c r="D246" s="28">
        <f>F246</f>
        <v>14.0004</v>
      </c>
      <c r="E246" s="28">
        <f>F246</f>
        <v>14.0004</v>
      </c>
      <c r="F246" s="28">
        <f>ROUND(14.0004,4)</f>
        <v>14.0004</v>
      </c>
      <c r="G246" s="25"/>
      <c r="H246" s="26"/>
    </row>
    <row r="247" spans="1:8" ht="12.75" customHeight="1">
      <c r="A247" s="23">
        <v>42702</v>
      </c>
      <c r="B247" s="23"/>
      <c r="C247" s="28">
        <f>ROUND(13.9025,4)</f>
        <v>13.9025</v>
      </c>
      <c r="D247" s="28">
        <f>F247</f>
        <v>14.0301</v>
      </c>
      <c r="E247" s="28">
        <f>F247</f>
        <v>14.0301</v>
      </c>
      <c r="F247" s="28">
        <f>ROUND(14.0301,4)</f>
        <v>14.0301</v>
      </c>
      <c r="G247" s="25"/>
      <c r="H247" s="26"/>
    </row>
    <row r="248" spans="1:8" ht="12.75" customHeight="1">
      <c r="A248" s="23">
        <v>42716</v>
      </c>
      <c r="B248" s="23"/>
      <c r="C248" s="28">
        <f>ROUND(13.9025,4)</f>
        <v>13.9025</v>
      </c>
      <c r="D248" s="28">
        <f>F248</f>
        <v>14.0678</v>
      </c>
      <c r="E248" s="28">
        <f>F248</f>
        <v>14.0678</v>
      </c>
      <c r="F248" s="28">
        <f>ROUND(14.0678,4)</f>
        <v>14.0678</v>
      </c>
      <c r="G248" s="25"/>
      <c r="H248" s="26"/>
    </row>
    <row r="249" spans="1:8" ht="12.75" customHeight="1">
      <c r="A249" s="23">
        <v>42717</v>
      </c>
      <c r="B249" s="23"/>
      <c r="C249" s="28">
        <f>ROUND(13.9025,4)</f>
        <v>13.9025</v>
      </c>
      <c r="D249" s="28">
        <f>F249</f>
        <v>14.0706</v>
      </c>
      <c r="E249" s="28">
        <f>F249</f>
        <v>14.0706</v>
      </c>
      <c r="F249" s="28">
        <f>ROUND(14.0706,4)</f>
        <v>14.0706</v>
      </c>
      <c r="G249" s="25"/>
      <c r="H249" s="26"/>
    </row>
    <row r="250" spans="1:8" ht="12.75" customHeight="1">
      <c r="A250" s="23">
        <v>42718</v>
      </c>
      <c r="B250" s="23"/>
      <c r="C250" s="28">
        <f>ROUND(13.9025,4)</f>
        <v>13.9025</v>
      </c>
      <c r="D250" s="28">
        <f>F250</f>
        <v>14.0734</v>
      </c>
      <c r="E250" s="28">
        <f>F250</f>
        <v>14.0734</v>
      </c>
      <c r="F250" s="28">
        <f>ROUND(14.0734,4)</f>
        <v>14.0734</v>
      </c>
      <c r="G250" s="25"/>
      <c r="H250" s="26"/>
    </row>
    <row r="251" spans="1:8" ht="12.75" customHeight="1">
      <c r="A251" s="23">
        <v>42725</v>
      </c>
      <c r="B251" s="23"/>
      <c r="C251" s="28">
        <f>ROUND(13.9025,4)</f>
        <v>13.9025</v>
      </c>
      <c r="D251" s="28">
        <f>F251</f>
        <v>14.0929</v>
      </c>
      <c r="E251" s="28">
        <f>F251</f>
        <v>14.0929</v>
      </c>
      <c r="F251" s="28">
        <f>ROUND(14.0929,4)</f>
        <v>14.0929</v>
      </c>
      <c r="G251" s="25"/>
      <c r="H251" s="26"/>
    </row>
    <row r="252" spans="1:8" ht="12.75" customHeight="1">
      <c r="A252" s="23">
        <v>42748</v>
      </c>
      <c r="B252" s="23"/>
      <c r="C252" s="28">
        <f>ROUND(13.9025,4)</f>
        <v>13.9025</v>
      </c>
      <c r="D252" s="28">
        <f>F252</f>
        <v>14.157</v>
      </c>
      <c r="E252" s="28">
        <f>F252</f>
        <v>14.157</v>
      </c>
      <c r="F252" s="28">
        <f>ROUND(14.157,4)</f>
        <v>14.157</v>
      </c>
      <c r="G252" s="25"/>
      <c r="H252" s="26"/>
    </row>
    <row r="253" spans="1:8" ht="12.75" customHeight="1">
      <c r="A253" s="23">
        <v>42760</v>
      </c>
      <c r="B253" s="23"/>
      <c r="C253" s="28">
        <f>ROUND(13.9025,4)</f>
        <v>13.9025</v>
      </c>
      <c r="D253" s="28">
        <f>F253</f>
        <v>14.1899</v>
      </c>
      <c r="E253" s="28">
        <f>F253</f>
        <v>14.1899</v>
      </c>
      <c r="F253" s="28">
        <f>ROUND(14.1899,4)</f>
        <v>14.1899</v>
      </c>
      <c r="G253" s="25"/>
      <c r="H253" s="26"/>
    </row>
    <row r="254" spans="1:8" ht="12.75" customHeight="1">
      <c r="A254" s="23">
        <v>42837</v>
      </c>
      <c r="B254" s="23"/>
      <c r="C254" s="28">
        <f>ROUND(13.9025,4)</f>
        <v>13.9025</v>
      </c>
      <c r="D254" s="28">
        <f>F254</f>
        <v>14.4006</v>
      </c>
      <c r="E254" s="28">
        <f>F254</f>
        <v>14.4006</v>
      </c>
      <c r="F254" s="28">
        <f>ROUND(14.4006,4)</f>
        <v>14.4006</v>
      </c>
      <c r="G254" s="25"/>
      <c r="H254" s="26"/>
    </row>
    <row r="255" spans="1:8" ht="12.75" customHeight="1">
      <c r="A255" s="23">
        <v>42850</v>
      </c>
      <c r="B255" s="23"/>
      <c r="C255" s="28">
        <f>ROUND(13.9025,4)</f>
        <v>13.9025</v>
      </c>
      <c r="D255" s="28">
        <f>F255</f>
        <v>14.4364</v>
      </c>
      <c r="E255" s="28">
        <f>F255</f>
        <v>14.4364</v>
      </c>
      <c r="F255" s="28">
        <f>ROUND(14.4364,4)</f>
        <v>14.4364</v>
      </c>
      <c r="G255" s="25"/>
      <c r="H255" s="26"/>
    </row>
    <row r="256" spans="1:8" ht="12.75" customHeight="1">
      <c r="A256" s="23">
        <v>42928</v>
      </c>
      <c r="B256" s="23"/>
      <c r="C256" s="28">
        <f>ROUND(13.9025,4)</f>
        <v>13.9025</v>
      </c>
      <c r="D256" s="28">
        <f>F256</f>
        <v>14.6512</v>
      </c>
      <c r="E256" s="28">
        <f>F256</f>
        <v>14.6512</v>
      </c>
      <c r="F256" s="28">
        <f>ROUND(14.6512,4)</f>
        <v>14.6512</v>
      </c>
      <c r="G256" s="25"/>
      <c r="H256" s="26"/>
    </row>
    <row r="257" spans="1:8" ht="12.75" customHeight="1">
      <c r="A257" s="23" t="s">
        <v>66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42723</v>
      </c>
      <c r="B258" s="23"/>
      <c r="C258" s="28">
        <f>ROUND(1.1165375,4)</f>
        <v>1.1165</v>
      </c>
      <c r="D258" s="28">
        <f>F258</f>
        <v>1.1197</v>
      </c>
      <c r="E258" s="28">
        <f>F258</f>
        <v>1.1197</v>
      </c>
      <c r="F258" s="28">
        <f>ROUND(1.1197,4)</f>
        <v>1.1197</v>
      </c>
      <c r="G258" s="25"/>
      <c r="H258" s="26"/>
    </row>
    <row r="259" spans="1:8" ht="12.75" customHeight="1">
      <c r="A259" s="23">
        <v>42807</v>
      </c>
      <c r="B259" s="23"/>
      <c r="C259" s="28">
        <f>ROUND(1.1165375,4)</f>
        <v>1.1165</v>
      </c>
      <c r="D259" s="28">
        <f>F259</f>
        <v>1.124</v>
      </c>
      <c r="E259" s="28">
        <f>F259</f>
        <v>1.124</v>
      </c>
      <c r="F259" s="28">
        <f>ROUND(1.124,4)</f>
        <v>1.124</v>
      </c>
      <c r="G259" s="25"/>
      <c r="H259" s="26"/>
    </row>
    <row r="260" spans="1:8" ht="12.75" customHeight="1">
      <c r="A260" s="23">
        <v>42905</v>
      </c>
      <c r="B260" s="23"/>
      <c r="C260" s="28">
        <f>ROUND(1.1165375,4)</f>
        <v>1.1165</v>
      </c>
      <c r="D260" s="28">
        <f>F260</f>
        <v>1.1292</v>
      </c>
      <c r="E260" s="28">
        <f>F260</f>
        <v>1.1292</v>
      </c>
      <c r="F260" s="28">
        <f>ROUND(1.1292,4)</f>
        <v>1.1292</v>
      </c>
      <c r="G260" s="25"/>
      <c r="H260" s="26"/>
    </row>
    <row r="261" spans="1:8" ht="12.75" customHeight="1">
      <c r="A261" s="23">
        <v>42996</v>
      </c>
      <c r="B261" s="23"/>
      <c r="C261" s="28">
        <f>ROUND(1.1165375,4)</f>
        <v>1.1165</v>
      </c>
      <c r="D261" s="28">
        <f>F261</f>
        <v>1.1342</v>
      </c>
      <c r="E261" s="28">
        <f>F261</f>
        <v>1.1342</v>
      </c>
      <c r="F261" s="28">
        <f>ROUND(1.1342,4)</f>
        <v>1.1342</v>
      </c>
      <c r="G261" s="25"/>
      <c r="H261" s="26"/>
    </row>
    <row r="262" spans="1:8" ht="12.75" customHeight="1">
      <c r="A262" s="23" t="s">
        <v>67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42723</v>
      </c>
      <c r="B263" s="23"/>
      <c r="C263" s="28">
        <f>ROUND(1.2643875,4)</f>
        <v>1.2644</v>
      </c>
      <c r="D263" s="28">
        <f>F263</f>
        <v>1.2658</v>
      </c>
      <c r="E263" s="28">
        <f>F263</f>
        <v>1.2658</v>
      </c>
      <c r="F263" s="28">
        <f>ROUND(1.2658,4)</f>
        <v>1.2658</v>
      </c>
      <c r="G263" s="25"/>
      <c r="H263" s="26"/>
    </row>
    <row r="264" spans="1:8" ht="12.75" customHeight="1">
      <c r="A264" s="23">
        <v>42807</v>
      </c>
      <c r="B264" s="23"/>
      <c r="C264" s="28">
        <f>ROUND(1.2643875,4)</f>
        <v>1.2644</v>
      </c>
      <c r="D264" s="28">
        <f>F264</f>
        <v>1.268</v>
      </c>
      <c r="E264" s="28">
        <f>F264</f>
        <v>1.268</v>
      </c>
      <c r="F264" s="28">
        <f>ROUND(1.268,4)</f>
        <v>1.268</v>
      </c>
      <c r="G264" s="25"/>
      <c r="H264" s="26"/>
    </row>
    <row r="265" spans="1:8" ht="12.75" customHeight="1">
      <c r="A265" s="23">
        <v>42905</v>
      </c>
      <c r="B265" s="23"/>
      <c r="C265" s="28">
        <f>ROUND(1.2643875,4)</f>
        <v>1.2644</v>
      </c>
      <c r="D265" s="28">
        <f>F265</f>
        <v>1.2708</v>
      </c>
      <c r="E265" s="28">
        <f>F265</f>
        <v>1.2708</v>
      </c>
      <c r="F265" s="28">
        <f>ROUND(1.2708,4)</f>
        <v>1.2708</v>
      </c>
      <c r="G265" s="25"/>
      <c r="H265" s="26"/>
    </row>
    <row r="266" spans="1:8" ht="12.75" customHeight="1">
      <c r="A266" s="23">
        <v>42996</v>
      </c>
      <c r="B266" s="23"/>
      <c r="C266" s="28">
        <f>ROUND(1.2643875,4)</f>
        <v>1.2644</v>
      </c>
      <c r="D266" s="28">
        <f>F266</f>
        <v>1.2735</v>
      </c>
      <c r="E266" s="28">
        <f>F266</f>
        <v>1.2735</v>
      </c>
      <c r="F266" s="28">
        <f>ROUND(1.2735,4)</f>
        <v>1.2735</v>
      </c>
      <c r="G266" s="25"/>
      <c r="H266" s="26"/>
    </row>
    <row r="267" spans="1:8" ht="12.75" customHeight="1">
      <c r="A267" s="23" t="s">
        <v>68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42723</v>
      </c>
      <c r="B268" s="23"/>
      <c r="C268" s="28">
        <f>ROUND(10.52019553125,4)</f>
        <v>10.5202</v>
      </c>
      <c r="D268" s="28">
        <f>F268</f>
        <v>10.6426</v>
      </c>
      <c r="E268" s="28">
        <f>F268</f>
        <v>10.6426</v>
      </c>
      <c r="F268" s="28">
        <f>ROUND(10.6426,4)</f>
        <v>10.6426</v>
      </c>
      <c r="G268" s="25"/>
      <c r="H268" s="26"/>
    </row>
    <row r="269" spans="1:8" ht="12.75" customHeight="1">
      <c r="A269" s="23">
        <v>42807</v>
      </c>
      <c r="B269" s="23"/>
      <c r="C269" s="28">
        <f>ROUND(10.52019553125,4)</f>
        <v>10.5202</v>
      </c>
      <c r="D269" s="28">
        <f>F269</f>
        <v>10.7965</v>
      </c>
      <c r="E269" s="28">
        <f>F269</f>
        <v>10.7965</v>
      </c>
      <c r="F269" s="28">
        <f>ROUND(10.7965,4)</f>
        <v>10.7965</v>
      </c>
      <c r="G269" s="25"/>
      <c r="H269" s="26"/>
    </row>
    <row r="270" spans="1:8" ht="12.75" customHeight="1">
      <c r="A270" s="23">
        <v>42905</v>
      </c>
      <c r="B270" s="23"/>
      <c r="C270" s="28">
        <f>ROUND(10.52019553125,4)</f>
        <v>10.5202</v>
      </c>
      <c r="D270" s="28">
        <f>F270</f>
        <v>10.9753</v>
      </c>
      <c r="E270" s="28">
        <f>F270</f>
        <v>10.9753</v>
      </c>
      <c r="F270" s="28">
        <f>ROUND(10.9753,4)</f>
        <v>10.9753</v>
      </c>
      <c r="G270" s="25"/>
      <c r="H270" s="26"/>
    </row>
    <row r="271" spans="1:8" ht="12.75" customHeight="1">
      <c r="A271" s="23">
        <v>42996</v>
      </c>
      <c r="B271" s="23"/>
      <c r="C271" s="28">
        <f>ROUND(10.52019553125,4)</f>
        <v>10.5202</v>
      </c>
      <c r="D271" s="28">
        <f>F271</f>
        <v>11.1429</v>
      </c>
      <c r="E271" s="28">
        <f>F271</f>
        <v>11.1429</v>
      </c>
      <c r="F271" s="28">
        <f>ROUND(11.1429,4)</f>
        <v>11.1429</v>
      </c>
      <c r="G271" s="25"/>
      <c r="H271" s="26"/>
    </row>
    <row r="272" spans="1:8" ht="12.75" customHeight="1">
      <c r="A272" s="23">
        <v>43087</v>
      </c>
      <c r="B272" s="23"/>
      <c r="C272" s="28">
        <f>ROUND(10.52019553125,4)</f>
        <v>10.5202</v>
      </c>
      <c r="D272" s="28">
        <f>F272</f>
        <v>11.3621</v>
      </c>
      <c r="E272" s="28">
        <f>F272</f>
        <v>11.3621</v>
      </c>
      <c r="F272" s="28">
        <f>ROUND(11.3621,4)</f>
        <v>11.3621</v>
      </c>
      <c r="G272" s="25"/>
      <c r="H272" s="26"/>
    </row>
    <row r="273" spans="1:8" ht="12.75" customHeight="1">
      <c r="A273" s="23">
        <v>43178</v>
      </c>
      <c r="B273" s="23"/>
      <c r="C273" s="28">
        <f>ROUND(10.52019553125,4)</f>
        <v>10.5202</v>
      </c>
      <c r="D273" s="28">
        <f>F273</f>
        <v>11.5984</v>
      </c>
      <c r="E273" s="28">
        <f>F273</f>
        <v>11.5984</v>
      </c>
      <c r="F273" s="28">
        <f>ROUND(11.5984,4)</f>
        <v>11.5984</v>
      </c>
      <c r="G273" s="25"/>
      <c r="H273" s="26"/>
    </row>
    <row r="274" spans="1:8" ht="12.75" customHeight="1">
      <c r="A274" s="23">
        <v>43269</v>
      </c>
      <c r="B274" s="23"/>
      <c r="C274" s="28">
        <f>ROUND(10.52019553125,4)</f>
        <v>10.5202</v>
      </c>
      <c r="D274" s="28">
        <f>F274</f>
        <v>11.8337</v>
      </c>
      <c r="E274" s="28">
        <f>F274</f>
        <v>11.8337</v>
      </c>
      <c r="F274" s="28">
        <f>ROUND(11.8337,4)</f>
        <v>11.8337</v>
      </c>
      <c r="G274" s="25"/>
      <c r="H274" s="26"/>
    </row>
    <row r="275" spans="1:8" ht="12.75" customHeight="1">
      <c r="A275" s="23" t="s">
        <v>69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42723</v>
      </c>
      <c r="B276" s="23"/>
      <c r="C276" s="28">
        <f>ROUND(3.78515614364671,4)</f>
        <v>3.7852</v>
      </c>
      <c r="D276" s="28">
        <f>F276</f>
        <v>4.3139</v>
      </c>
      <c r="E276" s="28">
        <f>F276</f>
        <v>4.3139</v>
      </c>
      <c r="F276" s="28">
        <f>ROUND(4.3139,4)</f>
        <v>4.3139</v>
      </c>
      <c r="G276" s="25"/>
      <c r="H276" s="26"/>
    </row>
    <row r="277" spans="1:8" ht="12.75" customHeight="1">
      <c r="A277" s="23">
        <v>42807</v>
      </c>
      <c r="B277" s="23"/>
      <c r="C277" s="28">
        <f>ROUND(3.78515614364671,4)</f>
        <v>3.7852</v>
      </c>
      <c r="D277" s="28">
        <f>F277</f>
        <v>4.4073</v>
      </c>
      <c r="E277" s="28">
        <f>F277</f>
        <v>4.4073</v>
      </c>
      <c r="F277" s="28">
        <f>ROUND(4.4073,4)</f>
        <v>4.4073</v>
      </c>
      <c r="G277" s="25"/>
      <c r="H277" s="26"/>
    </row>
    <row r="278" spans="1:8" ht="12.75" customHeight="1">
      <c r="A278" s="23">
        <v>42905</v>
      </c>
      <c r="B278" s="23"/>
      <c r="C278" s="28">
        <f>ROUND(3.78515614364671,4)</f>
        <v>3.7852</v>
      </c>
      <c r="D278" s="28">
        <f>F278</f>
        <v>4.4624</v>
      </c>
      <c r="E278" s="28">
        <f>F278</f>
        <v>4.4624</v>
      </c>
      <c r="F278" s="28">
        <f>ROUND(4.4624,4)</f>
        <v>4.4624</v>
      </c>
      <c r="G278" s="25"/>
      <c r="H278" s="26"/>
    </row>
    <row r="279" spans="1:8" ht="12.75" customHeight="1">
      <c r="A279" s="23" t="s">
        <v>70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42723</v>
      </c>
      <c r="B280" s="23"/>
      <c r="C280" s="28">
        <f>ROUND(1.315871625,4)</f>
        <v>1.3159</v>
      </c>
      <c r="D280" s="28">
        <f>F280</f>
        <v>1.3297</v>
      </c>
      <c r="E280" s="28">
        <f>F280</f>
        <v>1.3297</v>
      </c>
      <c r="F280" s="28">
        <f>ROUND(1.3297,4)</f>
        <v>1.3297</v>
      </c>
      <c r="G280" s="25"/>
      <c r="H280" s="26"/>
    </row>
    <row r="281" spans="1:8" ht="12.75" customHeight="1">
      <c r="A281" s="23">
        <v>42807</v>
      </c>
      <c r="B281" s="23"/>
      <c r="C281" s="28">
        <f>ROUND(1.315871625,4)</f>
        <v>1.3159</v>
      </c>
      <c r="D281" s="28">
        <f>F281</f>
        <v>1.3415</v>
      </c>
      <c r="E281" s="28">
        <f>F281</f>
        <v>1.3415</v>
      </c>
      <c r="F281" s="28">
        <f>ROUND(1.3415,4)</f>
        <v>1.3415</v>
      </c>
      <c r="G281" s="25"/>
      <c r="H281" s="26"/>
    </row>
    <row r="282" spans="1:8" ht="12.75" customHeight="1">
      <c r="A282" s="23">
        <v>42905</v>
      </c>
      <c r="B282" s="23"/>
      <c r="C282" s="28">
        <f>ROUND(1.315871625,4)</f>
        <v>1.3159</v>
      </c>
      <c r="D282" s="28">
        <f>F282</f>
        <v>1.3572</v>
      </c>
      <c r="E282" s="28">
        <f>F282</f>
        <v>1.3572</v>
      </c>
      <c r="F282" s="28">
        <f>ROUND(1.3572,4)</f>
        <v>1.3572</v>
      </c>
      <c r="G282" s="25"/>
      <c r="H282" s="26"/>
    </row>
    <row r="283" spans="1:8" ht="12.75" customHeight="1">
      <c r="A283" s="23">
        <v>42996</v>
      </c>
      <c r="B283" s="23"/>
      <c r="C283" s="28">
        <f>ROUND(1.315871625,4)</f>
        <v>1.3159</v>
      </c>
      <c r="D283" s="28">
        <f>F283</f>
        <v>1.3673</v>
      </c>
      <c r="E283" s="28">
        <f>F283</f>
        <v>1.3673</v>
      </c>
      <c r="F283" s="28">
        <f>ROUND(1.3673,4)</f>
        <v>1.3673</v>
      </c>
      <c r="G283" s="25"/>
      <c r="H283" s="26"/>
    </row>
    <row r="284" spans="1:8" ht="12.75" customHeight="1">
      <c r="A284" s="23" t="s">
        <v>71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42723</v>
      </c>
      <c r="B285" s="23"/>
      <c r="C285" s="28">
        <f>ROUND(10.5083144368859,4)</f>
        <v>10.5083</v>
      </c>
      <c r="D285" s="28">
        <f>F285</f>
        <v>10.6519</v>
      </c>
      <c r="E285" s="28">
        <f>F285</f>
        <v>10.6519</v>
      </c>
      <c r="F285" s="28">
        <f>ROUND(10.6519,4)</f>
        <v>10.6519</v>
      </c>
      <c r="G285" s="25"/>
      <c r="H285" s="26"/>
    </row>
    <row r="286" spans="1:8" ht="12.75" customHeight="1">
      <c r="A286" s="23">
        <v>42807</v>
      </c>
      <c r="B286" s="23"/>
      <c r="C286" s="28">
        <f>ROUND(10.5083144368859,4)</f>
        <v>10.5083</v>
      </c>
      <c r="D286" s="28">
        <f>F286</f>
        <v>10.8338</v>
      </c>
      <c r="E286" s="28">
        <f>F286</f>
        <v>10.8338</v>
      </c>
      <c r="F286" s="28">
        <f>ROUND(10.8338,4)</f>
        <v>10.8338</v>
      </c>
      <c r="G286" s="25"/>
      <c r="H286" s="26"/>
    </row>
    <row r="287" spans="1:8" ht="12.75" customHeight="1">
      <c r="A287" s="23">
        <v>42905</v>
      </c>
      <c r="B287" s="23"/>
      <c r="C287" s="28">
        <f>ROUND(10.5083144368859,4)</f>
        <v>10.5083</v>
      </c>
      <c r="D287" s="28">
        <f>F287</f>
        <v>11.0467</v>
      </c>
      <c r="E287" s="28">
        <f>F287</f>
        <v>11.0467</v>
      </c>
      <c r="F287" s="28">
        <f>ROUND(11.0467,4)</f>
        <v>11.0467</v>
      </c>
      <c r="G287" s="25"/>
      <c r="H287" s="26"/>
    </row>
    <row r="288" spans="1:8" ht="12.75" customHeight="1">
      <c r="A288" s="23">
        <v>42996</v>
      </c>
      <c r="B288" s="23"/>
      <c r="C288" s="28">
        <f>ROUND(10.5083144368859,4)</f>
        <v>10.5083</v>
      </c>
      <c r="D288" s="28">
        <f>F288</f>
        <v>11.2461</v>
      </c>
      <c r="E288" s="28">
        <f>F288</f>
        <v>11.2461</v>
      </c>
      <c r="F288" s="28">
        <f>ROUND(11.2461,4)</f>
        <v>11.2461</v>
      </c>
      <c r="G288" s="25"/>
      <c r="H288" s="26"/>
    </row>
    <row r="289" spans="1:8" ht="12.75" customHeight="1">
      <c r="A289" s="23" t="s">
        <v>72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42723</v>
      </c>
      <c r="B290" s="23"/>
      <c r="C290" s="28">
        <f>ROUND(2.09988671257788,4)</f>
        <v>2.0999</v>
      </c>
      <c r="D290" s="28">
        <f>F290</f>
        <v>2.088</v>
      </c>
      <c r="E290" s="28">
        <f>F290</f>
        <v>2.088</v>
      </c>
      <c r="F290" s="28">
        <f>ROUND(2.088,4)</f>
        <v>2.088</v>
      </c>
      <c r="G290" s="25"/>
      <c r="H290" s="26"/>
    </row>
    <row r="291" spans="1:8" ht="12.75" customHeight="1">
      <c r="A291" s="23">
        <v>42807</v>
      </c>
      <c r="B291" s="23"/>
      <c r="C291" s="28">
        <f>ROUND(2.09988671257788,4)</f>
        <v>2.0999</v>
      </c>
      <c r="D291" s="28">
        <f>F291</f>
        <v>2.1101</v>
      </c>
      <c r="E291" s="28">
        <f>F291</f>
        <v>2.1101</v>
      </c>
      <c r="F291" s="28">
        <f>ROUND(2.1101,4)</f>
        <v>2.1101</v>
      </c>
      <c r="G291" s="25"/>
      <c r="H291" s="26"/>
    </row>
    <row r="292" spans="1:8" ht="12.75" customHeight="1">
      <c r="A292" s="23">
        <v>42905</v>
      </c>
      <c r="B292" s="23"/>
      <c r="C292" s="28">
        <f>ROUND(2.09988671257788,4)</f>
        <v>2.0999</v>
      </c>
      <c r="D292" s="28">
        <f>F292</f>
        <v>2.1382</v>
      </c>
      <c r="E292" s="28">
        <f>F292</f>
        <v>2.1382</v>
      </c>
      <c r="F292" s="28">
        <f>ROUND(2.1382,4)</f>
        <v>2.1382</v>
      </c>
      <c r="G292" s="25"/>
      <c r="H292" s="26"/>
    </row>
    <row r="293" spans="1:8" ht="12.75" customHeight="1">
      <c r="A293" s="23">
        <v>42996</v>
      </c>
      <c r="B293" s="23"/>
      <c r="C293" s="28">
        <f>ROUND(2.09988671257788,4)</f>
        <v>2.0999</v>
      </c>
      <c r="D293" s="28">
        <f>F293</f>
        <v>2.1641</v>
      </c>
      <c r="E293" s="28">
        <f>F293</f>
        <v>2.1641</v>
      </c>
      <c r="F293" s="28">
        <f>ROUND(2.1641,4)</f>
        <v>2.1641</v>
      </c>
      <c r="G293" s="25"/>
      <c r="H293" s="26"/>
    </row>
    <row r="294" spans="1:8" ht="12.75" customHeight="1">
      <c r="A294" s="23" t="s">
        <v>73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42723</v>
      </c>
      <c r="B295" s="23"/>
      <c r="C295" s="28">
        <f>ROUND(2.08689843585818,4)</f>
        <v>2.0869</v>
      </c>
      <c r="D295" s="28">
        <f>F295</f>
        <v>2.123</v>
      </c>
      <c r="E295" s="28">
        <f>F295</f>
        <v>2.123</v>
      </c>
      <c r="F295" s="28">
        <f>ROUND(2.123,4)</f>
        <v>2.123</v>
      </c>
      <c r="G295" s="25"/>
      <c r="H295" s="26"/>
    </row>
    <row r="296" spans="1:8" ht="12.75" customHeight="1">
      <c r="A296" s="23">
        <v>42807</v>
      </c>
      <c r="B296" s="23"/>
      <c r="C296" s="28">
        <f>ROUND(2.08689843585818,4)</f>
        <v>2.0869</v>
      </c>
      <c r="D296" s="28">
        <f>F296</f>
        <v>2.1663</v>
      </c>
      <c r="E296" s="28">
        <f>F296</f>
        <v>2.1663</v>
      </c>
      <c r="F296" s="28">
        <f>ROUND(2.1663,4)</f>
        <v>2.1663</v>
      </c>
      <c r="G296" s="25"/>
      <c r="H296" s="26"/>
    </row>
    <row r="297" spans="1:8" ht="12.75" customHeight="1">
      <c r="A297" s="23">
        <v>42905</v>
      </c>
      <c r="B297" s="23"/>
      <c r="C297" s="28">
        <f>ROUND(2.08689843585818,4)</f>
        <v>2.0869</v>
      </c>
      <c r="D297" s="28">
        <f>F297</f>
        <v>2.2176</v>
      </c>
      <c r="E297" s="28">
        <f>F297</f>
        <v>2.2176</v>
      </c>
      <c r="F297" s="28">
        <f>ROUND(2.2176,4)</f>
        <v>2.2176</v>
      </c>
      <c r="G297" s="25"/>
      <c r="H297" s="26"/>
    </row>
    <row r="298" spans="1:8" ht="12.75" customHeight="1">
      <c r="A298" s="23">
        <v>42996</v>
      </c>
      <c r="B298" s="23"/>
      <c r="C298" s="28">
        <f>ROUND(2.08689843585818,4)</f>
        <v>2.0869</v>
      </c>
      <c r="D298" s="28">
        <f>F298</f>
        <v>2.2663</v>
      </c>
      <c r="E298" s="28">
        <f>F298</f>
        <v>2.2663</v>
      </c>
      <c r="F298" s="28">
        <f>ROUND(2.2663,4)</f>
        <v>2.2663</v>
      </c>
      <c r="G298" s="25"/>
      <c r="H298" s="26"/>
    </row>
    <row r="299" spans="1:8" ht="12.75" customHeight="1">
      <c r="A299" s="23" t="s">
        <v>74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42723</v>
      </c>
      <c r="B300" s="23"/>
      <c r="C300" s="28">
        <f>ROUND(15.52266259375,4)</f>
        <v>15.5227</v>
      </c>
      <c r="D300" s="28">
        <f>F300</f>
        <v>15.7737</v>
      </c>
      <c r="E300" s="28">
        <f>F300</f>
        <v>15.7737</v>
      </c>
      <c r="F300" s="28">
        <f>ROUND(15.7737,4)</f>
        <v>15.7737</v>
      </c>
      <c r="G300" s="25"/>
      <c r="H300" s="26"/>
    </row>
    <row r="301" spans="1:8" ht="12.75" customHeight="1">
      <c r="A301" s="23">
        <v>42807</v>
      </c>
      <c r="B301" s="23"/>
      <c r="C301" s="28">
        <f>ROUND(15.52266259375,4)</f>
        <v>15.5227</v>
      </c>
      <c r="D301" s="28">
        <f>F301</f>
        <v>16.094</v>
      </c>
      <c r="E301" s="28">
        <f>F301</f>
        <v>16.094</v>
      </c>
      <c r="F301" s="28">
        <f>ROUND(16.094,4)</f>
        <v>16.094</v>
      </c>
      <c r="G301" s="25"/>
      <c r="H301" s="26"/>
    </row>
    <row r="302" spans="1:8" ht="12.75" customHeight="1">
      <c r="A302" s="23">
        <v>42905</v>
      </c>
      <c r="B302" s="23"/>
      <c r="C302" s="28">
        <f>ROUND(15.52266259375,4)</f>
        <v>15.5227</v>
      </c>
      <c r="D302" s="28">
        <f>F302</f>
        <v>16.4726</v>
      </c>
      <c r="E302" s="28">
        <f>F302</f>
        <v>16.4726</v>
      </c>
      <c r="F302" s="28">
        <f>ROUND(16.4726,4)</f>
        <v>16.4726</v>
      </c>
      <c r="G302" s="25"/>
      <c r="H302" s="26"/>
    </row>
    <row r="303" spans="1:8" ht="12.75" customHeight="1">
      <c r="A303" s="23">
        <v>42996</v>
      </c>
      <c r="B303" s="23"/>
      <c r="C303" s="28">
        <f>ROUND(15.52266259375,4)</f>
        <v>15.5227</v>
      </c>
      <c r="D303" s="28">
        <f>F303</f>
        <v>16.8309</v>
      </c>
      <c r="E303" s="28">
        <f>F303</f>
        <v>16.8309</v>
      </c>
      <c r="F303" s="28">
        <f>ROUND(16.8309,4)</f>
        <v>16.8309</v>
      </c>
      <c r="G303" s="25"/>
      <c r="H303" s="26"/>
    </row>
    <row r="304" spans="1:8" ht="12.75" customHeight="1">
      <c r="A304" s="23">
        <v>43087</v>
      </c>
      <c r="B304" s="23"/>
      <c r="C304" s="28">
        <f>ROUND(15.52266259375,4)</f>
        <v>15.5227</v>
      </c>
      <c r="D304" s="28">
        <f>F304</f>
        <v>17.2416</v>
      </c>
      <c r="E304" s="28">
        <f>F304</f>
        <v>17.2416</v>
      </c>
      <c r="F304" s="28">
        <f>ROUND(17.2416,4)</f>
        <v>17.2416</v>
      </c>
      <c r="G304" s="25"/>
      <c r="H304" s="26"/>
    </row>
    <row r="305" spans="1:8" ht="12.75" customHeight="1">
      <c r="A305" s="23">
        <v>43178</v>
      </c>
      <c r="B305" s="23"/>
      <c r="C305" s="28">
        <f>ROUND(15.52266259375,4)</f>
        <v>15.5227</v>
      </c>
      <c r="D305" s="28">
        <f>F305</f>
        <v>17.7357</v>
      </c>
      <c r="E305" s="28">
        <f>F305</f>
        <v>17.7357</v>
      </c>
      <c r="F305" s="28">
        <f>ROUND(17.7357,4)</f>
        <v>17.7357</v>
      </c>
      <c r="G305" s="25"/>
      <c r="H305" s="26"/>
    </row>
    <row r="306" spans="1:8" ht="12.75" customHeight="1">
      <c r="A306" s="23">
        <v>43269</v>
      </c>
      <c r="B306" s="23"/>
      <c r="C306" s="28">
        <f>ROUND(15.52266259375,4)</f>
        <v>15.5227</v>
      </c>
      <c r="D306" s="28">
        <f>F306</f>
        <v>18.2584</v>
      </c>
      <c r="E306" s="28">
        <f>F306</f>
        <v>18.2584</v>
      </c>
      <c r="F306" s="28">
        <f>ROUND(18.2584,4)</f>
        <v>18.2584</v>
      </c>
      <c r="G306" s="25"/>
      <c r="H306" s="26"/>
    </row>
    <row r="307" spans="1:8" ht="12.75" customHeight="1">
      <c r="A307" s="23" t="s">
        <v>75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42723</v>
      </c>
      <c r="B308" s="23"/>
      <c r="C308" s="28">
        <f>ROUND(14.1869483136895,4)</f>
        <v>14.1869</v>
      </c>
      <c r="D308" s="28">
        <f>F308</f>
        <v>14.4282</v>
      </c>
      <c r="E308" s="28">
        <f>F308</f>
        <v>14.4282</v>
      </c>
      <c r="F308" s="28">
        <f>ROUND(14.4282,4)</f>
        <v>14.4282</v>
      </c>
      <c r="G308" s="25"/>
      <c r="H308" s="26"/>
    </row>
    <row r="309" spans="1:8" ht="12.75" customHeight="1">
      <c r="A309" s="23">
        <v>42807</v>
      </c>
      <c r="B309" s="23"/>
      <c r="C309" s="28">
        <f>ROUND(14.1869483136895,4)</f>
        <v>14.1869</v>
      </c>
      <c r="D309" s="28">
        <f>F309</f>
        <v>14.7411</v>
      </c>
      <c r="E309" s="28">
        <f>F309</f>
        <v>14.7411</v>
      </c>
      <c r="F309" s="28">
        <f>ROUND(14.7411,4)</f>
        <v>14.7411</v>
      </c>
      <c r="G309" s="25"/>
      <c r="H309" s="26"/>
    </row>
    <row r="310" spans="1:8" ht="12.75" customHeight="1">
      <c r="A310" s="23">
        <v>42905</v>
      </c>
      <c r="B310" s="23"/>
      <c r="C310" s="28">
        <f>ROUND(14.1869483136895,4)</f>
        <v>14.1869</v>
      </c>
      <c r="D310" s="28">
        <f>F310</f>
        <v>15.1088</v>
      </c>
      <c r="E310" s="28">
        <f>F310</f>
        <v>15.1088</v>
      </c>
      <c r="F310" s="28">
        <f>ROUND(15.1088,4)</f>
        <v>15.1088</v>
      </c>
      <c r="G310" s="25"/>
      <c r="H310" s="26"/>
    </row>
    <row r="311" spans="1:8" ht="12.75" customHeight="1">
      <c r="A311" s="23">
        <v>42996</v>
      </c>
      <c r="B311" s="23"/>
      <c r="C311" s="28">
        <f>ROUND(14.1869483136895,4)</f>
        <v>14.1869</v>
      </c>
      <c r="D311" s="28">
        <f>F311</f>
        <v>15.4581</v>
      </c>
      <c r="E311" s="28">
        <f>F311</f>
        <v>15.4581</v>
      </c>
      <c r="F311" s="28">
        <f>ROUND(15.4581,4)</f>
        <v>15.4581</v>
      </c>
      <c r="G311" s="25"/>
      <c r="H311" s="26"/>
    </row>
    <row r="312" spans="1:8" ht="12.75" customHeight="1">
      <c r="A312" s="23">
        <v>43087</v>
      </c>
      <c r="B312" s="23"/>
      <c r="C312" s="28">
        <f>ROUND(14.1869483136895,4)</f>
        <v>14.1869</v>
      </c>
      <c r="D312" s="28">
        <f>F312</f>
        <v>15.85</v>
      </c>
      <c r="E312" s="28">
        <f>F312</f>
        <v>15.85</v>
      </c>
      <c r="F312" s="28">
        <f>ROUND(15.85,4)</f>
        <v>15.85</v>
      </c>
      <c r="G312" s="25"/>
      <c r="H312" s="26"/>
    </row>
    <row r="313" spans="1:8" ht="12.75" customHeight="1">
      <c r="A313" s="23" t="s">
        <v>76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42723</v>
      </c>
      <c r="B314" s="23"/>
      <c r="C314" s="28">
        <f>ROUND(17.57814721875,4)</f>
        <v>17.5781</v>
      </c>
      <c r="D314" s="28">
        <f>F314</f>
        <v>17.8319</v>
      </c>
      <c r="E314" s="28">
        <f>F314</f>
        <v>17.8319</v>
      </c>
      <c r="F314" s="28">
        <f>ROUND(17.8319,4)</f>
        <v>17.8319</v>
      </c>
      <c r="G314" s="25"/>
      <c r="H314" s="26"/>
    </row>
    <row r="315" spans="1:8" ht="12.75" customHeight="1">
      <c r="A315" s="23">
        <v>42807</v>
      </c>
      <c r="B315" s="23"/>
      <c r="C315" s="28">
        <f>ROUND(17.57814721875,4)</f>
        <v>17.5781</v>
      </c>
      <c r="D315" s="28">
        <f>F315</f>
        <v>18.1561</v>
      </c>
      <c r="E315" s="28">
        <f>F315</f>
        <v>18.1561</v>
      </c>
      <c r="F315" s="28">
        <f>ROUND(18.1561,4)</f>
        <v>18.1561</v>
      </c>
      <c r="G315" s="25"/>
      <c r="H315" s="26"/>
    </row>
    <row r="316" spans="1:8" ht="12.75" customHeight="1">
      <c r="A316" s="23">
        <v>42905</v>
      </c>
      <c r="B316" s="23"/>
      <c r="C316" s="28">
        <f>ROUND(17.57814721875,4)</f>
        <v>17.5781</v>
      </c>
      <c r="D316" s="28">
        <f>F316</f>
        <v>18.5388</v>
      </c>
      <c r="E316" s="28">
        <f>F316</f>
        <v>18.5388</v>
      </c>
      <c r="F316" s="28">
        <f>ROUND(18.5388,4)</f>
        <v>18.5388</v>
      </c>
      <c r="G316" s="25"/>
      <c r="H316" s="26"/>
    </row>
    <row r="317" spans="1:8" ht="12.75" customHeight="1">
      <c r="A317" s="23">
        <v>42996</v>
      </c>
      <c r="B317" s="23"/>
      <c r="C317" s="28">
        <f>ROUND(17.57814721875,4)</f>
        <v>17.5781</v>
      </c>
      <c r="D317" s="28">
        <f>F317</f>
        <v>18.8982</v>
      </c>
      <c r="E317" s="28">
        <f>F317</f>
        <v>18.8982</v>
      </c>
      <c r="F317" s="28">
        <f>ROUND(18.8982,4)</f>
        <v>18.8982</v>
      </c>
      <c r="G317" s="25"/>
      <c r="H317" s="26"/>
    </row>
    <row r="318" spans="1:8" ht="12.75" customHeight="1">
      <c r="A318" s="23">
        <v>43087</v>
      </c>
      <c r="B318" s="23"/>
      <c r="C318" s="28">
        <f>ROUND(17.57814721875,4)</f>
        <v>17.5781</v>
      </c>
      <c r="D318" s="28">
        <f>F318</f>
        <v>19.3542</v>
      </c>
      <c r="E318" s="28">
        <f>F318</f>
        <v>19.3542</v>
      </c>
      <c r="F318" s="28">
        <f>ROUND(19.3542,4)</f>
        <v>19.3542</v>
      </c>
      <c r="G318" s="25"/>
      <c r="H318" s="26"/>
    </row>
    <row r="319" spans="1:8" ht="12.75" customHeight="1">
      <c r="A319" s="23">
        <v>43178</v>
      </c>
      <c r="B319" s="23"/>
      <c r="C319" s="28">
        <f>ROUND(17.57814721875,4)</f>
        <v>17.5781</v>
      </c>
      <c r="D319" s="28">
        <f>F319</f>
        <v>19.8403</v>
      </c>
      <c r="E319" s="28">
        <f>F319</f>
        <v>19.8403</v>
      </c>
      <c r="F319" s="28">
        <f>ROUND(19.8403,4)</f>
        <v>19.8403</v>
      </c>
      <c r="G319" s="25"/>
      <c r="H319" s="26"/>
    </row>
    <row r="320" spans="1:8" ht="12.75" customHeight="1">
      <c r="A320" s="23">
        <v>43269</v>
      </c>
      <c r="B320" s="23"/>
      <c r="C320" s="28">
        <f>ROUND(17.57814721875,4)</f>
        <v>17.5781</v>
      </c>
      <c r="D320" s="28">
        <f>F320</f>
        <v>19.8889</v>
      </c>
      <c r="E320" s="28">
        <f>F320</f>
        <v>19.8889</v>
      </c>
      <c r="F320" s="28">
        <f>ROUND(19.8889,4)</f>
        <v>19.8889</v>
      </c>
      <c r="G320" s="25"/>
      <c r="H320" s="26"/>
    </row>
    <row r="321" spans="1:8" ht="12.75" customHeight="1">
      <c r="A321" s="23" t="s">
        <v>77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42723</v>
      </c>
      <c r="B322" s="23"/>
      <c r="C322" s="28">
        <f>ROUND(1.79210198964893,4)</f>
        <v>1.7921</v>
      </c>
      <c r="D322" s="28">
        <f>F322</f>
        <v>1.8172</v>
      </c>
      <c r="E322" s="28">
        <f>F322</f>
        <v>1.8172</v>
      </c>
      <c r="F322" s="28">
        <f>ROUND(1.8172,4)</f>
        <v>1.8172</v>
      </c>
      <c r="G322" s="25"/>
      <c r="H322" s="26"/>
    </row>
    <row r="323" spans="1:8" ht="12.75" customHeight="1">
      <c r="A323" s="23">
        <v>42807</v>
      </c>
      <c r="B323" s="23"/>
      <c r="C323" s="28">
        <f>ROUND(1.79210198964893,4)</f>
        <v>1.7921</v>
      </c>
      <c r="D323" s="28">
        <f>F323</f>
        <v>1.8486</v>
      </c>
      <c r="E323" s="28">
        <f>F323</f>
        <v>1.8486</v>
      </c>
      <c r="F323" s="28">
        <f>ROUND(1.8486,4)</f>
        <v>1.8486</v>
      </c>
      <c r="G323" s="25"/>
      <c r="H323" s="26"/>
    </row>
    <row r="324" spans="1:8" ht="12.75" customHeight="1">
      <c r="A324" s="23">
        <v>42905</v>
      </c>
      <c r="B324" s="23"/>
      <c r="C324" s="28">
        <f>ROUND(1.79210198964893,4)</f>
        <v>1.7921</v>
      </c>
      <c r="D324" s="28">
        <f>F324</f>
        <v>1.8843</v>
      </c>
      <c r="E324" s="28">
        <f>F324</f>
        <v>1.8843</v>
      </c>
      <c r="F324" s="28">
        <f>ROUND(1.8843,4)</f>
        <v>1.8843</v>
      </c>
      <c r="G324" s="25"/>
      <c r="H324" s="26"/>
    </row>
    <row r="325" spans="1:8" ht="12.75" customHeight="1">
      <c r="A325" s="23">
        <v>42996</v>
      </c>
      <c r="B325" s="23"/>
      <c r="C325" s="28">
        <f>ROUND(1.79210198964893,4)</f>
        <v>1.7921</v>
      </c>
      <c r="D325" s="28">
        <f>F325</f>
        <v>1.9169</v>
      </c>
      <c r="E325" s="28">
        <f>F325</f>
        <v>1.9169</v>
      </c>
      <c r="F325" s="28">
        <f>ROUND(1.9169,4)</f>
        <v>1.9169</v>
      </c>
      <c r="G325" s="25"/>
      <c r="H325" s="26"/>
    </row>
    <row r="326" spans="1:8" ht="12.75" customHeight="1">
      <c r="A326" s="23" t="s">
        <v>78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42723</v>
      </c>
      <c r="B327" s="23"/>
      <c r="C327" s="30">
        <f>ROUND(0.133719672012889,6)</f>
        <v>0.13372</v>
      </c>
      <c r="D327" s="30">
        <f>F327</f>
        <v>0.135853</v>
      </c>
      <c r="E327" s="30">
        <f>F327</f>
        <v>0.135853</v>
      </c>
      <c r="F327" s="30">
        <f>ROUND(0.135853,6)</f>
        <v>0.135853</v>
      </c>
      <c r="G327" s="25"/>
      <c r="H327" s="26"/>
    </row>
    <row r="328" spans="1:8" ht="12.75" customHeight="1">
      <c r="A328" s="23">
        <v>42807</v>
      </c>
      <c r="B328" s="23"/>
      <c r="C328" s="30">
        <f>ROUND(0.133719672012889,6)</f>
        <v>0.13372</v>
      </c>
      <c r="D328" s="30">
        <f>F328</f>
        <v>0.138621</v>
      </c>
      <c r="E328" s="30">
        <f>F328</f>
        <v>0.138621</v>
      </c>
      <c r="F328" s="30">
        <f>ROUND(0.138621,6)</f>
        <v>0.138621</v>
      </c>
      <c r="G328" s="25"/>
      <c r="H328" s="26"/>
    </row>
    <row r="329" spans="1:8" ht="12.75" customHeight="1">
      <c r="A329" s="23">
        <v>42905</v>
      </c>
      <c r="B329" s="23"/>
      <c r="C329" s="30">
        <f>ROUND(0.133719672012889,6)</f>
        <v>0.13372</v>
      </c>
      <c r="D329" s="30">
        <f>F329</f>
        <v>0.141914</v>
      </c>
      <c r="E329" s="30">
        <f>F329</f>
        <v>0.141914</v>
      </c>
      <c r="F329" s="30">
        <f>ROUND(0.141914,6)</f>
        <v>0.141914</v>
      </c>
      <c r="G329" s="25"/>
      <c r="H329" s="26"/>
    </row>
    <row r="330" spans="1:8" ht="12.75" customHeight="1">
      <c r="A330" s="23">
        <v>42996</v>
      </c>
      <c r="B330" s="23"/>
      <c r="C330" s="30">
        <f>ROUND(0.133719672012889,6)</f>
        <v>0.13372</v>
      </c>
      <c r="D330" s="30">
        <f>F330</f>
        <v>0.145041</v>
      </c>
      <c r="E330" s="30">
        <f>F330</f>
        <v>0.145041</v>
      </c>
      <c r="F330" s="30">
        <f>ROUND(0.145041,6)</f>
        <v>0.145041</v>
      </c>
      <c r="G330" s="25"/>
      <c r="H330" s="26"/>
    </row>
    <row r="331" spans="1:8" ht="12.75" customHeight="1">
      <c r="A331" s="23">
        <v>43087</v>
      </c>
      <c r="B331" s="23"/>
      <c r="C331" s="30">
        <f>ROUND(0.133719672012889,6)</f>
        <v>0.13372</v>
      </c>
      <c r="D331" s="30">
        <f>F331</f>
        <v>0.148924</v>
      </c>
      <c r="E331" s="30">
        <f>F331</f>
        <v>0.148924</v>
      </c>
      <c r="F331" s="30">
        <f>ROUND(0.148924,6)</f>
        <v>0.148924</v>
      </c>
      <c r="G331" s="25"/>
      <c r="H331" s="26"/>
    </row>
    <row r="332" spans="1:8" ht="12.75" customHeight="1">
      <c r="A332" s="23" t="s">
        <v>79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42723</v>
      </c>
      <c r="B333" s="23"/>
      <c r="C333" s="28">
        <f>ROUND(0.137308641975309,4)</f>
        <v>0.1373</v>
      </c>
      <c r="D333" s="28">
        <f>F333</f>
        <v>0.1375</v>
      </c>
      <c r="E333" s="28">
        <f>F333</f>
        <v>0.1375</v>
      </c>
      <c r="F333" s="28">
        <f>ROUND(0.1375,4)</f>
        <v>0.1375</v>
      </c>
      <c r="G333" s="25"/>
      <c r="H333" s="26"/>
    </row>
    <row r="334" spans="1:8" ht="12.75" customHeight="1">
      <c r="A334" s="23">
        <v>42807</v>
      </c>
      <c r="B334" s="23"/>
      <c r="C334" s="28">
        <f>ROUND(0.137308641975309,4)</f>
        <v>0.1373</v>
      </c>
      <c r="D334" s="28">
        <f>F334</f>
        <v>0.1375</v>
      </c>
      <c r="E334" s="28">
        <f>F334</f>
        <v>0.1375</v>
      </c>
      <c r="F334" s="28">
        <f>ROUND(0.1375,4)</f>
        <v>0.1375</v>
      </c>
      <c r="G334" s="25"/>
      <c r="H334" s="26"/>
    </row>
    <row r="335" spans="1:8" ht="12.75" customHeight="1">
      <c r="A335" s="23">
        <v>42905</v>
      </c>
      <c r="B335" s="23"/>
      <c r="C335" s="28">
        <f>ROUND(0.137308641975309,4)</f>
        <v>0.1373</v>
      </c>
      <c r="D335" s="28">
        <f>F335</f>
        <v>0.1377</v>
      </c>
      <c r="E335" s="28">
        <f>F335</f>
        <v>0.1377</v>
      </c>
      <c r="F335" s="28">
        <f>ROUND(0.1377,4)</f>
        <v>0.1377</v>
      </c>
      <c r="G335" s="25"/>
      <c r="H335" s="26"/>
    </row>
    <row r="336" spans="1:8" ht="12.75" customHeight="1">
      <c r="A336" s="23">
        <v>42996</v>
      </c>
      <c r="B336" s="23"/>
      <c r="C336" s="28">
        <f>ROUND(0.137308641975309,4)</f>
        <v>0.1373</v>
      </c>
      <c r="D336" s="28">
        <f>F336</f>
        <v>0.137</v>
      </c>
      <c r="E336" s="28">
        <f>F336</f>
        <v>0.137</v>
      </c>
      <c r="F336" s="28">
        <f>ROUND(0.137,4)</f>
        <v>0.137</v>
      </c>
      <c r="G336" s="25"/>
      <c r="H336" s="26"/>
    </row>
    <row r="337" spans="1:8" ht="12.75" customHeight="1">
      <c r="A337" s="23" t="s">
        <v>80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42723</v>
      </c>
      <c r="B338" s="23"/>
      <c r="C338" s="28">
        <f>ROUND(0.0892261001517451,4)</f>
        <v>0.0892</v>
      </c>
      <c r="D338" s="28">
        <f>F338</f>
        <v>0.0417</v>
      </c>
      <c r="E338" s="28">
        <f>F338</f>
        <v>0.0417</v>
      </c>
      <c r="F338" s="28">
        <f>ROUND(0.0417,4)</f>
        <v>0.0417</v>
      </c>
      <c r="G338" s="25"/>
      <c r="H338" s="26"/>
    </row>
    <row r="339" spans="1:8" ht="12.75" customHeight="1">
      <c r="A339" s="23">
        <v>42807</v>
      </c>
      <c r="B339" s="23"/>
      <c r="C339" s="28">
        <f>ROUND(0.0892261001517451,4)</f>
        <v>0.0892</v>
      </c>
      <c r="D339" s="28">
        <f>F339</f>
        <v>0.0404</v>
      </c>
      <c r="E339" s="28">
        <f>F339</f>
        <v>0.0404</v>
      </c>
      <c r="F339" s="28">
        <f>ROUND(0.0404,4)</f>
        <v>0.0404</v>
      </c>
      <c r="G339" s="25"/>
      <c r="H339" s="26"/>
    </row>
    <row r="340" spans="1:8" ht="12.75" customHeight="1">
      <c r="A340" s="23">
        <v>42905</v>
      </c>
      <c r="B340" s="23"/>
      <c r="C340" s="28">
        <f>ROUND(0.0892261001517451,4)</f>
        <v>0.0892</v>
      </c>
      <c r="D340" s="28">
        <f>F340</f>
        <v>0.0391</v>
      </c>
      <c r="E340" s="28">
        <f>F340</f>
        <v>0.0391</v>
      </c>
      <c r="F340" s="28">
        <f>ROUND(0.0391,4)</f>
        <v>0.0391</v>
      </c>
      <c r="G340" s="25"/>
      <c r="H340" s="26"/>
    </row>
    <row r="341" spans="1:8" ht="12.75" customHeight="1">
      <c r="A341" s="23">
        <v>42996</v>
      </c>
      <c r="B341" s="23"/>
      <c r="C341" s="28">
        <f>ROUND(0.0892261001517451,4)</f>
        <v>0.0892</v>
      </c>
      <c r="D341" s="28">
        <f>F341</f>
        <v>0.0383</v>
      </c>
      <c r="E341" s="28">
        <f>F341</f>
        <v>0.0383</v>
      </c>
      <c r="F341" s="28">
        <f>ROUND(0.0383,4)</f>
        <v>0.0383</v>
      </c>
      <c r="G341" s="25"/>
      <c r="H341" s="26"/>
    </row>
    <row r="342" spans="1:8" ht="12.75" customHeight="1">
      <c r="A342" s="23" t="s">
        <v>81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42723</v>
      </c>
      <c r="B343" s="23"/>
      <c r="C343" s="28">
        <f>ROUND(9.938202125,4)</f>
        <v>9.9382</v>
      </c>
      <c r="D343" s="28">
        <f>F343</f>
        <v>10.0431</v>
      </c>
      <c r="E343" s="28">
        <f>F343</f>
        <v>10.0431</v>
      </c>
      <c r="F343" s="28">
        <f>ROUND(10.0431,4)</f>
        <v>10.0431</v>
      </c>
      <c r="G343" s="25"/>
      <c r="H343" s="26"/>
    </row>
    <row r="344" spans="1:8" ht="12.75" customHeight="1">
      <c r="A344" s="23">
        <v>42807</v>
      </c>
      <c r="B344" s="23"/>
      <c r="C344" s="28">
        <f>ROUND(9.938202125,4)</f>
        <v>9.9382</v>
      </c>
      <c r="D344" s="28">
        <f>F344</f>
        <v>10.1773</v>
      </c>
      <c r="E344" s="28">
        <f>F344</f>
        <v>10.1773</v>
      </c>
      <c r="F344" s="28">
        <f>ROUND(10.1773,4)</f>
        <v>10.1773</v>
      </c>
      <c r="G344" s="25"/>
      <c r="H344" s="26"/>
    </row>
    <row r="345" spans="1:8" ht="12.75" customHeight="1">
      <c r="A345" s="23">
        <v>42905</v>
      </c>
      <c r="B345" s="23"/>
      <c r="C345" s="28">
        <f>ROUND(9.938202125,4)</f>
        <v>9.9382</v>
      </c>
      <c r="D345" s="28">
        <f>F345</f>
        <v>10.3357</v>
      </c>
      <c r="E345" s="28">
        <f>F345</f>
        <v>10.3357</v>
      </c>
      <c r="F345" s="28">
        <f>ROUND(10.3357,4)</f>
        <v>10.3357</v>
      </c>
      <c r="G345" s="25"/>
      <c r="H345" s="26"/>
    </row>
    <row r="346" spans="1:8" ht="12.75" customHeight="1">
      <c r="A346" s="23">
        <v>42996</v>
      </c>
      <c r="B346" s="23"/>
      <c r="C346" s="28">
        <f>ROUND(9.938202125,4)</f>
        <v>9.9382</v>
      </c>
      <c r="D346" s="28">
        <f>F346</f>
        <v>10.4835</v>
      </c>
      <c r="E346" s="28">
        <f>F346</f>
        <v>10.4835</v>
      </c>
      <c r="F346" s="28">
        <f>ROUND(10.4835,4)</f>
        <v>10.4835</v>
      </c>
      <c r="G346" s="25"/>
      <c r="H346" s="26"/>
    </row>
    <row r="347" spans="1:8" ht="12.75" customHeight="1">
      <c r="A347" s="23" t="s">
        <v>82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42723</v>
      </c>
      <c r="B348" s="23"/>
      <c r="C348" s="28">
        <f>ROUND(10.1285880810141,4)</f>
        <v>10.1286</v>
      </c>
      <c r="D348" s="28">
        <f>F348</f>
        <v>10.266</v>
      </c>
      <c r="E348" s="28">
        <f>F348</f>
        <v>10.266</v>
      </c>
      <c r="F348" s="28">
        <f>ROUND(10.266,4)</f>
        <v>10.266</v>
      </c>
      <c r="G348" s="25"/>
      <c r="H348" s="26"/>
    </row>
    <row r="349" spans="1:8" ht="12.75" customHeight="1">
      <c r="A349" s="23">
        <v>42807</v>
      </c>
      <c r="B349" s="23"/>
      <c r="C349" s="28">
        <f>ROUND(10.1285880810141,4)</f>
        <v>10.1286</v>
      </c>
      <c r="D349" s="28">
        <f>F349</f>
        <v>10.4356</v>
      </c>
      <c r="E349" s="28">
        <f>F349</f>
        <v>10.4356</v>
      </c>
      <c r="F349" s="28">
        <f>ROUND(10.4356,4)</f>
        <v>10.4356</v>
      </c>
      <c r="G349" s="25"/>
      <c r="H349" s="26"/>
    </row>
    <row r="350" spans="1:8" ht="12.75" customHeight="1">
      <c r="A350" s="23">
        <v>42905</v>
      </c>
      <c r="B350" s="23"/>
      <c r="C350" s="28">
        <f>ROUND(10.1285880810141,4)</f>
        <v>10.1286</v>
      </c>
      <c r="D350" s="28">
        <f>F350</f>
        <v>10.6323</v>
      </c>
      <c r="E350" s="28">
        <f>F350</f>
        <v>10.6323</v>
      </c>
      <c r="F350" s="28">
        <f>ROUND(10.6323,4)</f>
        <v>10.6323</v>
      </c>
      <c r="G350" s="25"/>
      <c r="H350" s="26"/>
    </row>
    <row r="351" spans="1:8" ht="12.75" customHeight="1">
      <c r="A351" s="23">
        <v>42996</v>
      </c>
      <c r="B351" s="23"/>
      <c r="C351" s="28">
        <f>ROUND(10.1285880810141,4)</f>
        <v>10.1286</v>
      </c>
      <c r="D351" s="28">
        <f>F351</f>
        <v>10.8132</v>
      </c>
      <c r="E351" s="28">
        <f>F351</f>
        <v>10.8132</v>
      </c>
      <c r="F351" s="28">
        <f>ROUND(10.8132,4)</f>
        <v>10.8132</v>
      </c>
      <c r="G351" s="25"/>
      <c r="H351" s="26"/>
    </row>
    <row r="352" spans="1:8" ht="12.75" customHeight="1">
      <c r="A352" s="23" t="s">
        <v>83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42723</v>
      </c>
      <c r="B353" s="23"/>
      <c r="C353" s="28">
        <f>ROUND(4.55565750237573,4)</f>
        <v>4.5557</v>
      </c>
      <c r="D353" s="28">
        <f>F353</f>
        <v>4.5546</v>
      </c>
      <c r="E353" s="28">
        <f>F353</f>
        <v>4.5546</v>
      </c>
      <c r="F353" s="28">
        <f>ROUND(4.5546,4)</f>
        <v>4.5546</v>
      </c>
      <c r="G353" s="25"/>
      <c r="H353" s="26"/>
    </row>
    <row r="354" spans="1:8" ht="12.75" customHeight="1">
      <c r="A354" s="23">
        <v>42807</v>
      </c>
      <c r="B354" s="23"/>
      <c r="C354" s="28">
        <f>ROUND(4.55565750237573,4)</f>
        <v>4.5557</v>
      </c>
      <c r="D354" s="28">
        <f>F354</f>
        <v>4.5571</v>
      </c>
      <c r="E354" s="28">
        <f>F354</f>
        <v>4.5571</v>
      </c>
      <c r="F354" s="28">
        <f>ROUND(4.5571,4)</f>
        <v>4.5571</v>
      </c>
      <c r="G354" s="25"/>
      <c r="H354" s="26"/>
    </row>
    <row r="355" spans="1:8" ht="12.75" customHeight="1">
      <c r="A355" s="23">
        <v>42905</v>
      </c>
      <c r="B355" s="23"/>
      <c r="C355" s="28">
        <f>ROUND(4.55565750237573,4)</f>
        <v>4.5557</v>
      </c>
      <c r="D355" s="28">
        <f>F355</f>
        <v>4.5546</v>
      </c>
      <c r="E355" s="28">
        <f>F355</f>
        <v>4.5546</v>
      </c>
      <c r="F355" s="28">
        <f>ROUND(4.5546,4)</f>
        <v>4.5546</v>
      </c>
      <c r="G355" s="25"/>
      <c r="H355" s="26"/>
    </row>
    <row r="356" spans="1:8" ht="12.75" customHeight="1">
      <c r="A356" s="23" t="s">
        <v>84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42723</v>
      </c>
      <c r="B357" s="23"/>
      <c r="C357" s="28">
        <f>ROUND(13.9025,4)</f>
        <v>13.9025</v>
      </c>
      <c r="D357" s="28">
        <f>F357</f>
        <v>14.0873</v>
      </c>
      <c r="E357" s="28">
        <f>F357</f>
        <v>14.0873</v>
      </c>
      <c r="F357" s="28">
        <f>ROUND(14.0873,4)</f>
        <v>14.0873</v>
      </c>
      <c r="G357" s="25"/>
      <c r="H357" s="26"/>
    </row>
    <row r="358" spans="1:8" ht="12.75" customHeight="1">
      <c r="A358" s="23">
        <v>42807</v>
      </c>
      <c r="B358" s="23"/>
      <c r="C358" s="28">
        <f>ROUND(13.9025,4)</f>
        <v>13.9025</v>
      </c>
      <c r="D358" s="28">
        <f>F358</f>
        <v>14.3185</v>
      </c>
      <c r="E358" s="28">
        <f>F358</f>
        <v>14.3185</v>
      </c>
      <c r="F358" s="28">
        <f>ROUND(14.3185,4)</f>
        <v>14.3185</v>
      </c>
      <c r="G358" s="25"/>
      <c r="H358" s="26"/>
    </row>
    <row r="359" spans="1:8" ht="12.75" customHeight="1">
      <c r="A359" s="23">
        <v>42905</v>
      </c>
      <c r="B359" s="23"/>
      <c r="C359" s="28">
        <f>ROUND(13.9025,4)</f>
        <v>13.9025</v>
      </c>
      <c r="D359" s="28">
        <f>F359</f>
        <v>14.5879</v>
      </c>
      <c r="E359" s="28">
        <f>F359</f>
        <v>14.5879</v>
      </c>
      <c r="F359" s="28">
        <f>ROUND(14.5879,4)</f>
        <v>14.5879</v>
      </c>
      <c r="G359" s="25"/>
      <c r="H359" s="26"/>
    </row>
    <row r="360" spans="1:8" ht="12.75" customHeight="1">
      <c r="A360" s="23">
        <v>42996</v>
      </c>
      <c r="B360" s="23"/>
      <c r="C360" s="28">
        <f>ROUND(13.9025,4)</f>
        <v>13.9025</v>
      </c>
      <c r="D360" s="28">
        <f>F360</f>
        <v>14.8392</v>
      </c>
      <c r="E360" s="28">
        <f>F360</f>
        <v>14.8392</v>
      </c>
      <c r="F360" s="28">
        <f>ROUND(14.8392,4)</f>
        <v>14.8392</v>
      </c>
      <c r="G360" s="25"/>
      <c r="H360" s="26"/>
    </row>
    <row r="361" spans="1:8" ht="12.75" customHeight="1">
      <c r="A361" s="23">
        <v>43087</v>
      </c>
      <c r="B361" s="23"/>
      <c r="C361" s="28">
        <f>ROUND(13.9025,4)</f>
        <v>13.9025</v>
      </c>
      <c r="D361" s="28">
        <f>F361</f>
        <v>15.159</v>
      </c>
      <c r="E361" s="28">
        <f>F361</f>
        <v>15.159</v>
      </c>
      <c r="F361" s="28">
        <f>ROUND(15.159,4)</f>
        <v>15.159</v>
      </c>
      <c r="G361" s="25"/>
      <c r="H361" s="26"/>
    </row>
    <row r="362" spans="1:8" ht="12.75" customHeight="1">
      <c r="A362" s="23" t="s">
        <v>85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42723</v>
      </c>
      <c r="B363" s="23"/>
      <c r="C363" s="28">
        <f>ROUND(13.9025,4)</f>
        <v>13.9025</v>
      </c>
      <c r="D363" s="28">
        <f>F363</f>
        <v>14.0873</v>
      </c>
      <c r="E363" s="28">
        <f>F363</f>
        <v>14.0873</v>
      </c>
      <c r="F363" s="28">
        <f>ROUND(14.0873,4)</f>
        <v>14.0873</v>
      </c>
      <c r="G363" s="25"/>
      <c r="H363" s="26"/>
    </row>
    <row r="364" spans="1:8" ht="12.75" customHeight="1">
      <c r="A364" s="23">
        <v>42807</v>
      </c>
      <c r="B364" s="23"/>
      <c r="C364" s="28">
        <f>ROUND(13.9025,4)</f>
        <v>13.9025</v>
      </c>
      <c r="D364" s="28">
        <f>F364</f>
        <v>14.3185</v>
      </c>
      <c r="E364" s="28">
        <f>F364</f>
        <v>14.3185</v>
      </c>
      <c r="F364" s="28">
        <f>ROUND(14.3185,4)</f>
        <v>14.3185</v>
      </c>
      <c r="G364" s="25"/>
      <c r="H364" s="26"/>
    </row>
    <row r="365" spans="1:8" ht="12.75" customHeight="1">
      <c r="A365" s="23">
        <v>42905</v>
      </c>
      <c r="B365" s="23"/>
      <c r="C365" s="28">
        <f>ROUND(13.9025,4)</f>
        <v>13.9025</v>
      </c>
      <c r="D365" s="28">
        <f>F365</f>
        <v>14.5879</v>
      </c>
      <c r="E365" s="28">
        <f>F365</f>
        <v>14.5879</v>
      </c>
      <c r="F365" s="28">
        <f>ROUND(14.5879,4)</f>
        <v>14.5879</v>
      </c>
      <c r="G365" s="25"/>
      <c r="H365" s="26"/>
    </row>
    <row r="366" spans="1:8" ht="12.75" customHeight="1">
      <c r="A366" s="23">
        <v>42996</v>
      </c>
      <c r="B366" s="23"/>
      <c r="C366" s="28">
        <f>ROUND(13.9025,4)</f>
        <v>13.9025</v>
      </c>
      <c r="D366" s="28">
        <f>F366</f>
        <v>14.8392</v>
      </c>
      <c r="E366" s="28">
        <f>F366</f>
        <v>14.8392</v>
      </c>
      <c r="F366" s="28">
        <f>ROUND(14.8392,4)</f>
        <v>14.8392</v>
      </c>
      <c r="G366" s="25"/>
      <c r="H366" s="26"/>
    </row>
    <row r="367" spans="1:8" ht="12.75" customHeight="1">
      <c r="A367" s="23">
        <v>43087</v>
      </c>
      <c r="B367" s="23"/>
      <c r="C367" s="28">
        <f>ROUND(13.9025,4)</f>
        <v>13.9025</v>
      </c>
      <c r="D367" s="28">
        <f>F367</f>
        <v>15.159</v>
      </c>
      <c r="E367" s="28">
        <f>F367</f>
        <v>15.159</v>
      </c>
      <c r="F367" s="28">
        <f>ROUND(15.159,4)</f>
        <v>15.159</v>
      </c>
      <c r="G367" s="25"/>
      <c r="H367" s="26"/>
    </row>
    <row r="368" spans="1:8" ht="12.75" customHeight="1">
      <c r="A368" s="23">
        <v>43175</v>
      </c>
      <c r="B368" s="23"/>
      <c r="C368" s="28">
        <f>ROUND(13.9025,4)</f>
        <v>13.9025</v>
      </c>
      <c r="D368" s="28">
        <f>F368</f>
        <v>17.5004</v>
      </c>
      <c r="E368" s="28">
        <f>F368</f>
        <v>17.5004</v>
      </c>
      <c r="F368" s="28">
        <f>ROUND(17.5004,4)</f>
        <v>17.5004</v>
      </c>
      <c r="G368" s="25"/>
      <c r="H368" s="26"/>
    </row>
    <row r="369" spans="1:8" ht="12.75" customHeight="1">
      <c r="A369" s="23">
        <v>43178</v>
      </c>
      <c r="B369" s="23"/>
      <c r="C369" s="28">
        <f>ROUND(13.9025,4)</f>
        <v>13.9025</v>
      </c>
      <c r="D369" s="28">
        <f>F369</f>
        <v>15.5018</v>
      </c>
      <c r="E369" s="28">
        <f>F369</f>
        <v>15.5018</v>
      </c>
      <c r="F369" s="28">
        <f>ROUND(15.5018,4)</f>
        <v>15.5018</v>
      </c>
      <c r="G369" s="25"/>
      <c r="H369" s="26"/>
    </row>
    <row r="370" spans="1:8" ht="12.75" customHeight="1">
      <c r="A370" s="23">
        <v>43269</v>
      </c>
      <c r="B370" s="23"/>
      <c r="C370" s="28">
        <f>ROUND(13.9025,4)</f>
        <v>13.9025</v>
      </c>
      <c r="D370" s="28">
        <f>F370</f>
        <v>15.8447</v>
      </c>
      <c r="E370" s="28">
        <f>F370</f>
        <v>15.8447</v>
      </c>
      <c r="F370" s="28">
        <f>ROUND(15.8447,4)</f>
        <v>15.8447</v>
      </c>
      <c r="G370" s="25"/>
      <c r="H370" s="26"/>
    </row>
    <row r="371" spans="1:8" ht="12.75" customHeight="1">
      <c r="A371" s="23">
        <v>43360</v>
      </c>
      <c r="B371" s="23"/>
      <c r="C371" s="28">
        <f>ROUND(13.9025,4)</f>
        <v>13.9025</v>
      </c>
      <c r="D371" s="28">
        <f>F371</f>
        <v>16.1876</v>
      </c>
      <c r="E371" s="28">
        <f>F371</f>
        <v>16.1876</v>
      </c>
      <c r="F371" s="28">
        <f>ROUND(16.1876,4)</f>
        <v>16.1876</v>
      </c>
      <c r="G371" s="25"/>
      <c r="H371" s="26"/>
    </row>
    <row r="372" spans="1:8" ht="12.75" customHeight="1">
      <c r="A372" s="23">
        <v>43448</v>
      </c>
      <c r="B372" s="23"/>
      <c r="C372" s="28">
        <f>ROUND(13.9025,4)</f>
        <v>13.9025</v>
      </c>
      <c r="D372" s="28">
        <f>F372</f>
        <v>16.3898</v>
      </c>
      <c r="E372" s="28">
        <f>F372</f>
        <v>16.3898</v>
      </c>
      <c r="F372" s="28">
        <f>ROUND(16.3898,4)</f>
        <v>16.3898</v>
      </c>
      <c r="G372" s="25"/>
      <c r="H372" s="26"/>
    </row>
    <row r="373" spans="1:8" ht="12.75" customHeight="1">
      <c r="A373" s="23">
        <v>43542</v>
      </c>
      <c r="B373" s="23"/>
      <c r="C373" s="28">
        <f>ROUND(13.9025,4)</f>
        <v>13.9025</v>
      </c>
      <c r="D373" s="28">
        <f>F373</f>
        <v>16.554</v>
      </c>
      <c r="E373" s="28">
        <f>F373</f>
        <v>16.554</v>
      </c>
      <c r="F373" s="28">
        <f>ROUND(16.554,4)</f>
        <v>16.554</v>
      </c>
      <c r="G373" s="25"/>
      <c r="H373" s="26"/>
    </row>
    <row r="374" spans="1:8" ht="12.75" customHeight="1">
      <c r="A374" s="23">
        <v>43630</v>
      </c>
      <c r="B374" s="23"/>
      <c r="C374" s="28">
        <f>ROUND(13.9025,4)</f>
        <v>13.9025</v>
      </c>
      <c r="D374" s="28">
        <f>F374</f>
        <v>16.7077</v>
      </c>
      <c r="E374" s="28">
        <f>F374</f>
        <v>16.7077</v>
      </c>
      <c r="F374" s="28">
        <f>ROUND(16.7077,4)</f>
        <v>16.7077</v>
      </c>
      <c r="G374" s="25"/>
      <c r="H374" s="26"/>
    </row>
    <row r="375" spans="1:8" ht="12.75" customHeight="1">
      <c r="A375" s="23">
        <v>43724</v>
      </c>
      <c r="B375" s="23"/>
      <c r="C375" s="28">
        <f>ROUND(13.9025,4)</f>
        <v>13.9025</v>
      </c>
      <c r="D375" s="28">
        <f>F375</f>
        <v>16.8718</v>
      </c>
      <c r="E375" s="28">
        <f>F375</f>
        <v>16.8718</v>
      </c>
      <c r="F375" s="28">
        <f>ROUND(16.8718,4)</f>
        <v>16.8718</v>
      </c>
      <c r="G375" s="25"/>
      <c r="H375" s="26"/>
    </row>
    <row r="376" spans="1:8" ht="12.75" customHeight="1">
      <c r="A376" s="23">
        <v>43812</v>
      </c>
      <c r="B376" s="23"/>
      <c r="C376" s="28">
        <f>ROUND(13.9025,4)</f>
        <v>13.9025</v>
      </c>
      <c r="D376" s="28">
        <f>F376</f>
        <v>17.0255</v>
      </c>
      <c r="E376" s="28">
        <f>F376</f>
        <v>17.0255</v>
      </c>
      <c r="F376" s="28">
        <f>ROUND(17.0255,4)</f>
        <v>17.0255</v>
      </c>
      <c r="G376" s="25"/>
      <c r="H376" s="26"/>
    </row>
    <row r="377" spans="1:8" ht="12.75" customHeight="1">
      <c r="A377" s="23" t="s">
        <v>86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42723</v>
      </c>
      <c r="B378" s="23"/>
      <c r="C378" s="28">
        <f>ROUND(1.41170796100731,4)</f>
        <v>1.4117</v>
      </c>
      <c r="D378" s="28">
        <f>F378</f>
        <v>1.382</v>
      </c>
      <c r="E378" s="28">
        <f>F378</f>
        <v>1.382</v>
      </c>
      <c r="F378" s="28">
        <f>ROUND(1.382,4)</f>
        <v>1.382</v>
      </c>
      <c r="G378" s="25"/>
      <c r="H378" s="26"/>
    </row>
    <row r="379" spans="1:8" ht="12.75" customHeight="1">
      <c r="A379" s="23">
        <v>42807</v>
      </c>
      <c r="B379" s="23"/>
      <c r="C379" s="28">
        <f>ROUND(1.41170796100731,4)</f>
        <v>1.4117</v>
      </c>
      <c r="D379" s="28">
        <f>F379</f>
        <v>1.3451</v>
      </c>
      <c r="E379" s="28">
        <f>F379</f>
        <v>1.3451</v>
      </c>
      <c r="F379" s="28">
        <f>ROUND(1.3451,4)</f>
        <v>1.3451</v>
      </c>
      <c r="G379" s="25"/>
      <c r="H379" s="26"/>
    </row>
    <row r="380" spans="1:8" ht="12.75" customHeight="1">
      <c r="A380" s="23">
        <v>42905</v>
      </c>
      <c r="B380" s="23"/>
      <c r="C380" s="28">
        <f>ROUND(1.41170796100731,4)</f>
        <v>1.4117</v>
      </c>
      <c r="D380" s="28">
        <f>F380</f>
        <v>1.2856</v>
      </c>
      <c r="E380" s="28">
        <f>F380</f>
        <v>1.2856</v>
      </c>
      <c r="F380" s="28">
        <f>ROUND(1.2856,4)</f>
        <v>1.2856</v>
      </c>
      <c r="G380" s="25"/>
      <c r="H380" s="26"/>
    </row>
    <row r="381" spans="1:8" ht="12.75" customHeight="1">
      <c r="A381" s="23">
        <v>42996</v>
      </c>
      <c r="B381" s="23"/>
      <c r="C381" s="28">
        <f>ROUND(1.41170796100731,4)</f>
        <v>1.4117</v>
      </c>
      <c r="D381" s="28">
        <f>F381</f>
        <v>1.2475</v>
      </c>
      <c r="E381" s="28">
        <f>F381</f>
        <v>1.2475</v>
      </c>
      <c r="F381" s="28">
        <f>ROUND(1.2475,4)</f>
        <v>1.2475</v>
      </c>
      <c r="G381" s="25"/>
      <c r="H381" s="26"/>
    </row>
    <row r="382" spans="1:8" ht="12.75" customHeight="1">
      <c r="A382" s="23" t="s">
        <v>87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42677</v>
      </c>
      <c r="B383" s="23"/>
      <c r="C383" s="29">
        <f>ROUND(584.333,3)</f>
        <v>584.333</v>
      </c>
      <c r="D383" s="29">
        <f>F383</f>
        <v>587.674</v>
      </c>
      <c r="E383" s="29">
        <f>F383</f>
        <v>587.674</v>
      </c>
      <c r="F383" s="29">
        <f>ROUND(587.674,3)</f>
        <v>587.674</v>
      </c>
      <c r="G383" s="25"/>
      <c r="H383" s="26"/>
    </row>
    <row r="384" spans="1:8" ht="12.75" customHeight="1">
      <c r="A384" s="23">
        <v>42768</v>
      </c>
      <c r="B384" s="23"/>
      <c r="C384" s="29">
        <f>ROUND(584.333,3)</f>
        <v>584.333</v>
      </c>
      <c r="D384" s="29">
        <f>F384</f>
        <v>598.924</v>
      </c>
      <c r="E384" s="29">
        <f>F384</f>
        <v>598.924</v>
      </c>
      <c r="F384" s="29">
        <f>ROUND(598.924,3)</f>
        <v>598.924</v>
      </c>
      <c r="G384" s="25"/>
      <c r="H384" s="26"/>
    </row>
    <row r="385" spans="1:8" ht="12.75" customHeight="1">
      <c r="A385" s="23">
        <v>42859</v>
      </c>
      <c r="B385" s="23"/>
      <c r="C385" s="29">
        <f>ROUND(584.333,3)</f>
        <v>584.333</v>
      </c>
      <c r="D385" s="29">
        <f>F385</f>
        <v>610.83</v>
      </c>
      <c r="E385" s="29">
        <f>F385</f>
        <v>610.83</v>
      </c>
      <c r="F385" s="29">
        <f>ROUND(610.83,3)</f>
        <v>610.83</v>
      </c>
      <c r="G385" s="25"/>
      <c r="H385" s="26"/>
    </row>
    <row r="386" spans="1:8" ht="12.75" customHeight="1">
      <c r="A386" s="23">
        <v>42950</v>
      </c>
      <c r="B386" s="23"/>
      <c r="C386" s="29">
        <f>ROUND(584.333,3)</f>
        <v>584.333</v>
      </c>
      <c r="D386" s="29">
        <f>F386</f>
        <v>623.473</v>
      </c>
      <c r="E386" s="29">
        <f>F386</f>
        <v>623.473</v>
      </c>
      <c r="F386" s="29">
        <f>ROUND(623.473,3)</f>
        <v>623.473</v>
      </c>
      <c r="G386" s="25"/>
      <c r="H386" s="26"/>
    </row>
    <row r="387" spans="1:8" ht="12.75" customHeight="1">
      <c r="A387" s="23" t="s">
        <v>88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ROUND(502.942,3)</f>
        <v>502.942</v>
      </c>
      <c r="D388" s="29">
        <f>F388</f>
        <v>505.817</v>
      </c>
      <c r="E388" s="29">
        <f>F388</f>
        <v>505.817</v>
      </c>
      <c r="F388" s="29">
        <f>ROUND(505.817,3)</f>
        <v>505.817</v>
      </c>
      <c r="G388" s="25"/>
      <c r="H388" s="26"/>
    </row>
    <row r="389" spans="1:8" ht="12.75" customHeight="1">
      <c r="A389" s="23">
        <v>42768</v>
      </c>
      <c r="B389" s="23"/>
      <c r="C389" s="29">
        <f>ROUND(502.942,3)</f>
        <v>502.942</v>
      </c>
      <c r="D389" s="29">
        <f>F389</f>
        <v>515.501</v>
      </c>
      <c r="E389" s="29">
        <f>F389</f>
        <v>515.501</v>
      </c>
      <c r="F389" s="29">
        <f>ROUND(515.501,3)</f>
        <v>515.501</v>
      </c>
      <c r="G389" s="25"/>
      <c r="H389" s="26"/>
    </row>
    <row r="390" spans="1:8" ht="12.75" customHeight="1">
      <c r="A390" s="23">
        <v>42859</v>
      </c>
      <c r="B390" s="23"/>
      <c r="C390" s="29">
        <f>ROUND(502.942,3)</f>
        <v>502.942</v>
      </c>
      <c r="D390" s="29">
        <f>F390</f>
        <v>525.748</v>
      </c>
      <c r="E390" s="29">
        <f>F390</f>
        <v>525.748</v>
      </c>
      <c r="F390" s="29">
        <f>ROUND(525.748,3)</f>
        <v>525.748</v>
      </c>
      <c r="G390" s="25"/>
      <c r="H390" s="26"/>
    </row>
    <row r="391" spans="1:8" ht="12.75" customHeight="1">
      <c r="A391" s="23">
        <v>42950</v>
      </c>
      <c r="B391" s="23"/>
      <c r="C391" s="29">
        <f>ROUND(502.942,3)</f>
        <v>502.942</v>
      </c>
      <c r="D391" s="29">
        <f>F391</f>
        <v>536.63</v>
      </c>
      <c r="E391" s="29">
        <f>F391</f>
        <v>536.63</v>
      </c>
      <c r="F391" s="29">
        <f>ROUND(536.63,3)</f>
        <v>536.63</v>
      </c>
      <c r="G391" s="25"/>
      <c r="H391" s="26"/>
    </row>
    <row r="392" spans="1:8" ht="12.75" customHeight="1">
      <c r="A392" s="23" t="s">
        <v>89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ROUND(583.466,3)</f>
        <v>583.466</v>
      </c>
      <c r="D393" s="29">
        <f>F393</f>
        <v>586.802</v>
      </c>
      <c r="E393" s="29">
        <f>F393</f>
        <v>586.802</v>
      </c>
      <c r="F393" s="29">
        <f>ROUND(586.802,3)</f>
        <v>586.802</v>
      </c>
      <c r="G393" s="25"/>
      <c r="H393" s="26"/>
    </row>
    <row r="394" spans="1:8" ht="12.75" customHeight="1">
      <c r="A394" s="23">
        <v>42768</v>
      </c>
      <c r="B394" s="23"/>
      <c r="C394" s="29">
        <f>ROUND(583.466,3)</f>
        <v>583.466</v>
      </c>
      <c r="D394" s="29">
        <f>F394</f>
        <v>598.035</v>
      </c>
      <c r="E394" s="29">
        <f>F394</f>
        <v>598.035</v>
      </c>
      <c r="F394" s="29">
        <f>ROUND(598.035,3)</f>
        <v>598.035</v>
      </c>
      <c r="G394" s="25"/>
      <c r="H394" s="26"/>
    </row>
    <row r="395" spans="1:8" ht="12.75" customHeight="1">
      <c r="A395" s="23">
        <v>42859</v>
      </c>
      <c r="B395" s="23"/>
      <c r="C395" s="29">
        <f>ROUND(583.466,3)</f>
        <v>583.466</v>
      </c>
      <c r="D395" s="29">
        <f>F395</f>
        <v>609.924</v>
      </c>
      <c r="E395" s="29">
        <f>F395</f>
        <v>609.924</v>
      </c>
      <c r="F395" s="29">
        <f>ROUND(609.924,3)</f>
        <v>609.924</v>
      </c>
      <c r="G395" s="25"/>
      <c r="H395" s="26"/>
    </row>
    <row r="396" spans="1:8" ht="12.75" customHeight="1">
      <c r="A396" s="23">
        <v>42950</v>
      </c>
      <c r="B396" s="23"/>
      <c r="C396" s="29">
        <f>ROUND(583.466,3)</f>
        <v>583.466</v>
      </c>
      <c r="D396" s="29">
        <f>F396</f>
        <v>622.548</v>
      </c>
      <c r="E396" s="29">
        <f>F396</f>
        <v>622.548</v>
      </c>
      <c r="F396" s="29">
        <f>ROUND(622.548,3)</f>
        <v>622.548</v>
      </c>
      <c r="G396" s="25"/>
      <c r="H396" s="26"/>
    </row>
    <row r="397" spans="1:8" ht="12.75" customHeight="1">
      <c r="A397" s="23" t="s">
        <v>90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ROUND(532.284,3)</f>
        <v>532.284</v>
      </c>
      <c r="D398" s="29">
        <f>F398</f>
        <v>535.327</v>
      </c>
      <c r="E398" s="29">
        <f>F398</f>
        <v>535.327</v>
      </c>
      <c r="F398" s="29">
        <f>ROUND(535.327,3)</f>
        <v>535.327</v>
      </c>
      <c r="G398" s="25"/>
      <c r="H398" s="26"/>
    </row>
    <row r="399" spans="1:8" ht="12.75" customHeight="1">
      <c r="A399" s="23">
        <v>42768</v>
      </c>
      <c r="B399" s="23"/>
      <c r="C399" s="29">
        <f>ROUND(532.284,3)</f>
        <v>532.284</v>
      </c>
      <c r="D399" s="29">
        <f>F399</f>
        <v>545.575</v>
      </c>
      <c r="E399" s="29">
        <f>F399</f>
        <v>545.575</v>
      </c>
      <c r="F399" s="29">
        <f>ROUND(545.575,3)</f>
        <v>545.575</v>
      </c>
      <c r="G399" s="25"/>
      <c r="H399" s="26"/>
    </row>
    <row r="400" spans="1:8" ht="12.75" customHeight="1">
      <c r="A400" s="23">
        <v>42859</v>
      </c>
      <c r="B400" s="23"/>
      <c r="C400" s="29">
        <f>ROUND(532.284,3)</f>
        <v>532.284</v>
      </c>
      <c r="D400" s="29">
        <f>F400</f>
        <v>556.421</v>
      </c>
      <c r="E400" s="29">
        <f>F400</f>
        <v>556.421</v>
      </c>
      <c r="F400" s="29">
        <f>ROUND(556.421,3)</f>
        <v>556.421</v>
      </c>
      <c r="G400" s="25"/>
      <c r="H400" s="26"/>
    </row>
    <row r="401" spans="1:8" ht="12.75" customHeight="1">
      <c r="A401" s="23">
        <v>42950</v>
      </c>
      <c r="B401" s="23"/>
      <c r="C401" s="29">
        <f>ROUND(532.284,3)</f>
        <v>532.284</v>
      </c>
      <c r="D401" s="29">
        <f>F401</f>
        <v>567.938</v>
      </c>
      <c r="E401" s="29">
        <f>F401</f>
        <v>567.938</v>
      </c>
      <c r="F401" s="29">
        <f>ROUND(567.938,3)</f>
        <v>567.938</v>
      </c>
      <c r="G401" s="25"/>
      <c r="H401" s="26"/>
    </row>
    <row r="402" spans="1:8" ht="12.75" customHeight="1">
      <c r="A402" s="23" t="s">
        <v>91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ROUND(248.59188477979,3)</f>
        <v>248.592</v>
      </c>
      <c r="D403" s="29">
        <f>F403</f>
        <v>250.018</v>
      </c>
      <c r="E403" s="29">
        <f>F403</f>
        <v>250.018</v>
      </c>
      <c r="F403" s="29">
        <f>ROUND(250.018,3)</f>
        <v>250.018</v>
      </c>
      <c r="G403" s="25"/>
      <c r="H403" s="26"/>
    </row>
    <row r="404" spans="1:8" ht="12.75" customHeight="1">
      <c r="A404" s="23">
        <v>42768</v>
      </c>
      <c r="B404" s="23"/>
      <c r="C404" s="29">
        <f>ROUND(248.59188477979,3)</f>
        <v>248.592</v>
      </c>
      <c r="D404" s="29">
        <f>F404</f>
        <v>254.82</v>
      </c>
      <c r="E404" s="29">
        <f>F404</f>
        <v>254.82</v>
      </c>
      <c r="F404" s="29">
        <f>ROUND(254.82,3)</f>
        <v>254.82</v>
      </c>
      <c r="G404" s="25"/>
      <c r="H404" s="26"/>
    </row>
    <row r="405" spans="1:8" ht="12.75" customHeight="1">
      <c r="A405" s="23">
        <v>42859</v>
      </c>
      <c r="B405" s="23"/>
      <c r="C405" s="29">
        <f>ROUND(248.59188477979,3)</f>
        <v>248.592</v>
      </c>
      <c r="D405" s="29">
        <f>F405</f>
        <v>259.9</v>
      </c>
      <c r="E405" s="29">
        <f>F405</f>
        <v>259.9</v>
      </c>
      <c r="F405" s="29">
        <f>ROUND(259.9,3)</f>
        <v>259.9</v>
      </c>
      <c r="G405" s="25"/>
      <c r="H405" s="26"/>
    </row>
    <row r="406" spans="1:8" ht="12.75" customHeight="1">
      <c r="A406" s="23">
        <v>42950</v>
      </c>
      <c r="B406" s="23"/>
      <c r="C406" s="29">
        <f>ROUND(248.59188477979,3)</f>
        <v>248.592</v>
      </c>
      <c r="D406" s="29">
        <f>F406</f>
        <v>265.295</v>
      </c>
      <c r="E406" s="29">
        <f>F406</f>
        <v>265.295</v>
      </c>
      <c r="F406" s="29">
        <f>ROUND(265.295,3)</f>
        <v>265.295</v>
      </c>
      <c r="G406" s="25"/>
      <c r="H406" s="26"/>
    </row>
    <row r="407" spans="1:8" ht="12.75" customHeight="1">
      <c r="A407" s="23" t="s">
        <v>92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ROUND(673.829287220775,3)</f>
        <v>673.829</v>
      </c>
      <c r="D408" s="29">
        <f>F408</f>
        <v>677.734</v>
      </c>
      <c r="E408" s="29">
        <f>F408</f>
        <v>677.734</v>
      </c>
      <c r="F408" s="29">
        <f>ROUND(677.734,3)</f>
        <v>677.734</v>
      </c>
      <c r="G408" s="25"/>
      <c r="H408" s="26"/>
    </row>
    <row r="409" spans="1:8" ht="12.75" customHeight="1">
      <c r="A409" s="23">
        <v>42768</v>
      </c>
      <c r="B409" s="23"/>
      <c r="C409" s="29">
        <f>ROUND(673.829287220775,3)</f>
        <v>673.829</v>
      </c>
      <c r="D409" s="29">
        <f>F409</f>
        <v>690.862</v>
      </c>
      <c r="E409" s="29">
        <f>F409</f>
        <v>690.862</v>
      </c>
      <c r="F409" s="29">
        <f>ROUND(690.862,3)</f>
        <v>690.862</v>
      </c>
      <c r="G409" s="25"/>
      <c r="H409" s="26"/>
    </row>
    <row r="410" spans="1:8" ht="12.75" customHeight="1">
      <c r="A410" s="23">
        <v>42859</v>
      </c>
      <c r="B410" s="23"/>
      <c r="C410" s="29">
        <f>ROUND(673.829287220775,3)</f>
        <v>673.829</v>
      </c>
      <c r="D410" s="29">
        <f>F410</f>
        <v>704.463</v>
      </c>
      <c r="E410" s="29">
        <f>F410</f>
        <v>704.463</v>
      </c>
      <c r="F410" s="29">
        <f>ROUND(704.463,3)</f>
        <v>704.463</v>
      </c>
      <c r="G410" s="25"/>
      <c r="H410" s="26"/>
    </row>
    <row r="411" spans="1:8" ht="12.75" customHeight="1">
      <c r="A411" s="23">
        <v>42950</v>
      </c>
      <c r="B411" s="23"/>
      <c r="C411" s="29">
        <f>ROUND(673.829287220775,3)</f>
        <v>673.829</v>
      </c>
      <c r="D411" s="29">
        <f>F411</f>
        <v>718.285</v>
      </c>
      <c r="E411" s="29">
        <f>F411</f>
        <v>718.285</v>
      </c>
      <c r="F411" s="29">
        <f>ROUND(718.285,3)</f>
        <v>718.285</v>
      </c>
      <c r="G411" s="25"/>
      <c r="H411" s="26"/>
    </row>
    <row r="412" spans="1:8" ht="12.75" customHeight="1">
      <c r="A412" s="23" t="s">
        <v>93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42723</v>
      </c>
      <c r="B413" s="23"/>
      <c r="C413" s="25">
        <f>ROUND(24159.74,2)</f>
        <v>24159.74</v>
      </c>
      <c r="D413" s="25">
        <f>F413</f>
        <v>24454.65</v>
      </c>
      <c r="E413" s="25">
        <f>F413</f>
        <v>24454.65</v>
      </c>
      <c r="F413" s="25">
        <f>ROUND(24454.65,2)</f>
        <v>24454.65</v>
      </c>
      <c r="G413" s="25"/>
      <c r="H413" s="26"/>
    </row>
    <row r="414" spans="1:8" ht="12.75" customHeight="1">
      <c r="A414" s="23">
        <v>42807</v>
      </c>
      <c r="B414" s="23"/>
      <c r="C414" s="25">
        <f>ROUND(24159.74,2)</f>
        <v>24159.74</v>
      </c>
      <c r="D414" s="25">
        <f>F414</f>
        <v>24870.58</v>
      </c>
      <c r="E414" s="25">
        <f>F414</f>
        <v>24870.58</v>
      </c>
      <c r="F414" s="25">
        <f>ROUND(24870.58,2)</f>
        <v>24870.58</v>
      </c>
      <c r="G414" s="25"/>
      <c r="H414" s="26"/>
    </row>
    <row r="415" spans="1:8" ht="12.75" customHeight="1">
      <c r="A415" s="23">
        <v>42905</v>
      </c>
      <c r="B415" s="23"/>
      <c r="C415" s="25">
        <f>ROUND(24159.74,2)</f>
        <v>24159.74</v>
      </c>
      <c r="D415" s="25">
        <f>F415</f>
        <v>25367.79</v>
      </c>
      <c r="E415" s="25">
        <f>F415</f>
        <v>25367.79</v>
      </c>
      <c r="F415" s="25">
        <f>ROUND(25367.79,2)</f>
        <v>25367.79</v>
      </c>
      <c r="G415" s="25"/>
      <c r="H415" s="26"/>
    </row>
    <row r="416" spans="1:8" ht="12.75" customHeight="1">
      <c r="A416" s="23" t="s">
        <v>94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42662</v>
      </c>
      <c r="B417" s="23"/>
      <c r="C417" s="29">
        <f>ROUND(7.35833,3)</f>
        <v>7.358</v>
      </c>
      <c r="D417" s="29">
        <f>ROUND(7.41,3)</f>
        <v>7.41</v>
      </c>
      <c r="E417" s="29">
        <f>ROUND(7.31,3)</f>
        <v>7.31</v>
      </c>
      <c r="F417" s="29">
        <f>ROUND(7.36,3)</f>
        <v>7.36</v>
      </c>
      <c r="G417" s="25"/>
      <c r="H417" s="26"/>
    </row>
    <row r="418" spans="1:8" ht="12.75" customHeight="1">
      <c r="A418" s="23">
        <v>42690</v>
      </c>
      <c r="B418" s="23"/>
      <c r="C418" s="29">
        <f>ROUND(7.35833,3)</f>
        <v>7.358</v>
      </c>
      <c r="D418" s="29">
        <f>ROUND(7.43,3)</f>
        <v>7.43</v>
      </c>
      <c r="E418" s="29">
        <f>ROUND(7.33,3)</f>
        <v>7.33</v>
      </c>
      <c r="F418" s="29">
        <f>ROUND(7.38,3)</f>
        <v>7.38</v>
      </c>
      <c r="G418" s="25"/>
      <c r="H418" s="26"/>
    </row>
    <row r="419" spans="1:8" ht="12.75" customHeight="1">
      <c r="A419" s="23">
        <v>42725</v>
      </c>
      <c r="B419" s="23"/>
      <c r="C419" s="29">
        <f>ROUND(7.35833,3)</f>
        <v>7.358</v>
      </c>
      <c r="D419" s="29">
        <f>ROUND(7.47,3)</f>
        <v>7.47</v>
      </c>
      <c r="E419" s="29">
        <f>ROUND(7.37,3)</f>
        <v>7.37</v>
      </c>
      <c r="F419" s="29">
        <f>ROUND(7.42,3)</f>
        <v>7.42</v>
      </c>
      <c r="G419" s="25"/>
      <c r="H419" s="26"/>
    </row>
    <row r="420" spans="1:8" ht="12.75" customHeight="1">
      <c r="A420" s="23">
        <v>42753</v>
      </c>
      <c r="B420" s="23"/>
      <c r="C420" s="29">
        <f>ROUND(7.35833,3)</f>
        <v>7.358</v>
      </c>
      <c r="D420" s="29">
        <f>ROUND(7.5,3)</f>
        <v>7.5</v>
      </c>
      <c r="E420" s="29">
        <f>ROUND(7.4,3)</f>
        <v>7.4</v>
      </c>
      <c r="F420" s="29">
        <f>ROUND(7.45,3)</f>
        <v>7.45</v>
      </c>
      <c r="G420" s="25"/>
      <c r="H420" s="26"/>
    </row>
    <row r="421" spans="1:8" ht="12.75" customHeight="1">
      <c r="A421" s="23">
        <v>42781</v>
      </c>
      <c r="B421" s="23"/>
      <c r="C421" s="29">
        <f>ROUND(7.35833,3)</f>
        <v>7.358</v>
      </c>
      <c r="D421" s="29">
        <f>ROUND(7.52,3)</f>
        <v>7.52</v>
      </c>
      <c r="E421" s="29">
        <f>ROUND(7.42,3)</f>
        <v>7.42</v>
      </c>
      <c r="F421" s="29">
        <f>ROUND(7.47,3)</f>
        <v>7.47</v>
      </c>
      <c r="G421" s="25"/>
      <c r="H421" s="26"/>
    </row>
    <row r="422" spans="1:8" ht="12.75" customHeight="1">
      <c r="A422" s="23">
        <v>42809</v>
      </c>
      <c r="B422" s="23"/>
      <c r="C422" s="29">
        <f>ROUND(7.35833,3)</f>
        <v>7.358</v>
      </c>
      <c r="D422" s="29">
        <f>ROUND(7.52,3)</f>
        <v>7.52</v>
      </c>
      <c r="E422" s="29">
        <f>ROUND(7.42,3)</f>
        <v>7.42</v>
      </c>
      <c r="F422" s="29">
        <f>ROUND(7.47,3)</f>
        <v>7.47</v>
      </c>
      <c r="G422" s="25"/>
      <c r="H422" s="26"/>
    </row>
    <row r="423" spans="1:8" ht="12.75" customHeight="1">
      <c r="A423" s="23">
        <v>42907</v>
      </c>
      <c r="B423" s="23"/>
      <c r="C423" s="29">
        <f>ROUND(7.35833,3)</f>
        <v>7.358</v>
      </c>
      <c r="D423" s="29">
        <f>ROUND(7.54,3)</f>
        <v>7.54</v>
      </c>
      <c r="E423" s="29">
        <f>ROUND(7.44,3)</f>
        <v>7.44</v>
      </c>
      <c r="F423" s="29">
        <f>ROUND(7.49,3)</f>
        <v>7.49</v>
      </c>
      <c r="G423" s="25"/>
      <c r="H423" s="26"/>
    </row>
    <row r="424" spans="1:8" ht="12.75" customHeight="1">
      <c r="A424" s="23">
        <v>42998</v>
      </c>
      <c r="B424" s="23"/>
      <c r="C424" s="29">
        <f>ROUND(7.35833,3)</f>
        <v>7.358</v>
      </c>
      <c r="D424" s="29">
        <f>ROUND(7.53,3)</f>
        <v>7.53</v>
      </c>
      <c r="E424" s="29">
        <f>ROUND(7.43,3)</f>
        <v>7.43</v>
      </c>
      <c r="F424" s="29">
        <f>ROUND(7.48,3)</f>
        <v>7.48</v>
      </c>
      <c r="G424" s="25"/>
      <c r="H424" s="26"/>
    </row>
    <row r="425" spans="1:8" ht="12.75" customHeight="1">
      <c r="A425" s="23">
        <v>43089</v>
      </c>
      <c r="B425" s="23"/>
      <c r="C425" s="29">
        <f>ROUND(7.35833,3)</f>
        <v>7.358</v>
      </c>
      <c r="D425" s="29">
        <f>ROUND(7.53,3)</f>
        <v>7.53</v>
      </c>
      <c r="E425" s="29">
        <f>ROUND(7.43,3)</f>
        <v>7.43</v>
      </c>
      <c r="F425" s="29">
        <f>ROUND(7.48,3)</f>
        <v>7.48</v>
      </c>
      <c r="G425" s="25"/>
      <c r="H425" s="26"/>
    </row>
    <row r="426" spans="1:8" ht="12.75" customHeight="1">
      <c r="A426" s="23">
        <v>43179</v>
      </c>
      <c r="B426" s="23"/>
      <c r="C426" s="29">
        <f>ROUND(7.35833,3)</f>
        <v>7.358</v>
      </c>
      <c r="D426" s="29">
        <f>ROUND(7.52,3)</f>
        <v>7.52</v>
      </c>
      <c r="E426" s="29">
        <f>ROUND(7.42,3)</f>
        <v>7.42</v>
      </c>
      <c r="F426" s="29">
        <f>ROUND(7.47,3)</f>
        <v>7.47</v>
      </c>
      <c r="G426" s="25"/>
      <c r="H426" s="26"/>
    </row>
    <row r="427" spans="1:8" ht="12.75" customHeight="1">
      <c r="A427" s="23">
        <v>43269</v>
      </c>
      <c r="B427" s="23"/>
      <c r="C427" s="29">
        <f>ROUND(7.35833,3)</f>
        <v>7.358</v>
      </c>
      <c r="D427" s="29">
        <f>ROUND(7.53,3)</f>
        <v>7.53</v>
      </c>
      <c r="E427" s="29">
        <f>ROUND(7.43,3)</f>
        <v>7.43</v>
      </c>
      <c r="F427" s="29">
        <f>ROUND(7.48,3)</f>
        <v>7.48</v>
      </c>
      <c r="G427" s="25"/>
      <c r="H427" s="26"/>
    </row>
    <row r="428" spans="1:8" ht="12.75" customHeight="1">
      <c r="A428" s="23">
        <v>43362</v>
      </c>
      <c r="B428" s="23"/>
      <c r="C428" s="29">
        <f>ROUND(7.35833,3)</f>
        <v>7.358</v>
      </c>
      <c r="D428" s="29">
        <f>ROUND(7.54,3)</f>
        <v>7.54</v>
      </c>
      <c r="E428" s="29">
        <f>ROUND(7.44,3)</f>
        <v>7.44</v>
      </c>
      <c r="F428" s="29">
        <f>ROUND(7.49,3)</f>
        <v>7.49</v>
      </c>
      <c r="G428" s="25"/>
      <c r="H428" s="26"/>
    </row>
    <row r="429" spans="1:8" ht="12.75" customHeight="1">
      <c r="A429" s="23" t="s">
        <v>95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42677</v>
      </c>
      <c r="B430" s="23"/>
      <c r="C430" s="29">
        <f>ROUND(529.944,3)</f>
        <v>529.944</v>
      </c>
      <c r="D430" s="29">
        <f>F430</f>
        <v>532.974</v>
      </c>
      <c r="E430" s="29">
        <f>F430</f>
        <v>532.974</v>
      </c>
      <c r="F430" s="29">
        <f>ROUND(532.974,3)</f>
        <v>532.974</v>
      </c>
      <c r="G430" s="25"/>
      <c r="H430" s="26"/>
    </row>
    <row r="431" spans="1:8" ht="12.75" customHeight="1">
      <c r="A431" s="23">
        <v>42768</v>
      </c>
      <c r="B431" s="23"/>
      <c r="C431" s="29">
        <f>ROUND(529.944,3)</f>
        <v>529.944</v>
      </c>
      <c r="D431" s="29">
        <f>F431</f>
        <v>543.177</v>
      </c>
      <c r="E431" s="29">
        <f>F431</f>
        <v>543.177</v>
      </c>
      <c r="F431" s="29">
        <f>ROUND(543.177,3)</f>
        <v>543.177</v>
      </c>
      <c r="G431" s="25"/>
      <c r="H431" s="26"/>
    </row>
    <row r="432" spans="1:8" ht="12.75" customHeight="1">
      <c r="A432" s="23">
        <v>42859</v>
      </c>
      <c r="B432" s="23"/>
      <c r="C432" s="29">
        <f>ROUND(529.944,3)</f>
        <v>529.944</v>
      </c>
      <c r="D432" s="29">
        <f>F432</f>
        <v>553.975</v>
      </c>
      <c r="E432" s="29">
        <f>F432</f>
        <v>553.975</v>
      </c>
      <c r="F432" s="29">
        <f>ROUND(553.975,3)</f>
        <v>553.975</v>
      </c>
      <c r="G432" s="25"/>
      <c r="H432" s="26"/>
    </row>
    <row r="433" spans="1:8" ht="12.75" customHeight="1">
      <c r="A433" s="23">
        <v>42950</v>
      </c>
      <c r="B433" s="23"/>
      <c r="C433" s="29">
        <f>ROUND(529.944,3)</f>
        <v>529.944</v>
      </c>
      <c r="D433" s="29">
        <f>F433</f>
        <v>565.441</v>
      </c>
      <c r="E433" s="29">
        <f>F433</f>
        <v>565.441</v>
      </c>
      <c r="F433" s="29">
        <f>ROUND(565.441,3)</f>
        <v>565.441</v>
      </c>
      <c r="G433" s="25"/>
      <c r="H433" s="26"/>
    </row>
    <row r="434" spans="1:8" ht="12.75" customHeight="1">
      <c r="A434" s="23" t="s">
        <v>96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42723</v>
      </c>
      <c r="B435" s="23"/>
      <c r="C435" s="24">
        <f>ROUND(99.9756484872231,5)</f>
        <v>99.97565</v>
      </c>
      <c r="D435" s="24">
        <f>F435</f>
        <v>100.06863</v>
      </c>
      <c r="E435" s="24">
        <f>F435</f>
        <v>100.06863</v>
      </c>
      <c r="F435" s="24">
        <f>ROUND(100.068626443411,5)</f>
        <v>100.06863</v>
      </c>
      <c r="G435" s="25"/>
      <c r="H435" s="26"/>
    </row>
    <row r="436" spans="1:8" ht="12.75" customHeight="1">
      <c r="A436" s="23" t="s">
        <v>97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42810</v>
      </c>
      <c r="B437" s="23"/>
      <c r="C437" s="24">
        <f>ROUND(99.9756484872231,5)</f>
        <v>99.97565</v>
      </c>
      <c r="D437" s="24">
        <f>F437</f>
        <v>100.01762</v>
      </c>
      <c r="E437" s="24">
        <f>F437</f>
        <v>100.01762</v>
      </c>
      <c r="F437" s="24">
        <f>ROUND(100.017620935178,5)</f>
        <v>100.01762</v>
      </c>
      <c r="G437" s="25"/>
      <c r="H437" s="26"/>
    </row>
    <row r="438" spans="1:8" ht="12.75" customHeight="1">
      <c r="A438" s="23" t="s">
        <v>98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42901</v>
      </c>
      <c r="B439" s="23"/>
      <c r="C439" s="24">
        <f>ROUND(99.9756484872231,5)</f>
        <v>99.97565</v>
      </c>
      <c r="D439" s="24">
        <f>F439</f>
        <v>99.65442</v>
      </c>
      <c r="E439" s="24">
        <f>F439</f>
        <v>99.65442</v>
      </c>
      <c r="F439" s="24">
        <f>ROUND(99.6544225523702,5)</f>
        <v>99.65442</v>
      </c>
      <c r="G439" s="25"/>
      <c r="H439" s="26"/>
    </row>
    <row r="440" spans="1:8" ht="12.75" customHeight="1">
      <c r="A440" s="23" t="s">
        <v>99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42999</v>
      </c>
      <c r="B441" s="23"/>
      <c r="C441" s="24">
        <f>ROUND(99.9756484872231,5)</f>
        <v>99.97565</v>
      </c>
      <c r="D441" s="24">
        <f>F441</f>
        <v>99.70425</v>
      </c>
      <c r="E441" s="24">
        <f>F441</f>
        <v>99.70425</v>
      </c>
      <c r="F441" s="24">
        <f>ROUND(99.7042514592095,5)</f>
        <v>99.70425</v>
      </c>
      <c r="G441" s="25"/>
      <c r="H441" s="26"/>
    </row>
    <row r="442" spans="1:8" ht="12.75" customHeight="1">
      <c r="A442" s="23" t="s">
        <v>100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43090</v>
      </c>
      <c r="B443" s="23"/>
      <c r="C443" s="24">
        <f>ROUND(99.9756484872231,5)</f>
        <v>99.97565</v>
      </c>
      <c r="D443" s="24">
        <f>F443</f>
        <v>99.97565</v>
      </c>
      <c r="E443" s="24">
        <f>F443</f>
        <v>99.97565</v>
      </c>
      <c r="F443" s="24">
        <f>ROUND(99.9756484872231,5)</f>
        <v>99.97565</v>
      </c>
      <c r="G443" s="25"/>
      <c r="H443" s="26"/>
    </row>
    <row r="444" spans="1:8" ht="12.75" customHeight="1">
      <c r="A444" s="23" t="s">
        <v>101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43087</v>
      </c>
      <c r="B445" s="23"/>
      <c r="C445" s="24">
        <f>ROUND(99.5440492782531,5)</f>
        <v>99.54405</v>
      </c>
      <c r="D445" s="24">
        <f>F445</f>
        <v>100.00296</v>
      </c>
      <c r="E445" s="24">
        <f>F445</f>
        <v>100.00296</v>
      </c>
      <c r="F445" s="24">
        <f>ROUND(100.002957080635,5)</f>
        <v>100.00296</v>
      </c>
      <c r="G445" s="25"/>
      <c r="H445" s="26"/>
    </row>
    <row r="446" spans="1:8" ht="12.75" customHeight="1">
      <c r="A446" s="23" t="s">
        <v>102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43175</v>
      </c>
      <c r="B447" s="23"/>
      <c r="C447" s="24">
        <f>ROUND(99.5440492782531,5)</f>
        <v>99.54405</v>
      </c>
      <c r="D447" s="24">
        <f>F447</f>
        <v>99.29389</v>
      </c>
      <c r="E447" s="24">
        <f>F447</f>
        <v>99.29389</v>
      </c>
      <c r="F447" s="24">
        <f>ROUND(99.293891128338,5)</f>
        <v>99.29389</v>
      </c>
      <c r="G447" s="25"/>
      <c r="H447" s="26"/>
    </row>
    <row r="448" spans="1:8" ht="12.75" customHeight="1">
      <c r="A448" s="23" t="s">
        <v>103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43266</v>
      </c>
      <c r="B449" s="23"/>
      <c r="C449" s="24">
        <f>ROUND(99.5440492782531,5)</f>
        <v>99.54405</v>
      </c>
      <c r="D449" s="24">
        <f>F449</f>
        <v>98.96341</v>
      </c>
      <c r="E449" s="24">
        <f>F449</f>
        <v>98.96341</v>
      </c>
      <c r="F449" s="24">
        <f>ROUND(98.9634097999133,5)</f>
        <v>98.96341</v>
      </c>
      <c r="G449" s="25"/>
      <c r="H449" s="26"/>
    </row>
    <row r="450" spans="1:8" ht="12.75" customHeight="1">
      <c r="A450" s="23" t="s">
        <v>104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43364</v>
      </c>
      <c r="B451" s="23"/>
      <c r="C451" s="24">
        <f>ROUND(99.5440492782531,5)</f>
        <v>99.54405</v>
      </c>
      <c r="D451" s="24">
        <f>F451</f>
        <v>99.03088</v>
      </c>
      <c r="E451" s="24">
        <f>F451</f>
        <v>99.03088</v>
      </c>
      <c r="F451" s="24">
        <f>ROUND(99.0308754313403,5)</f>
        <v>99.03088</v>
      </c>
      <c r="G451" s="25"/>
      <c r="H451" s="26"/>
    </row>
    <row r="452" spans="1:8" ht="12.75" customHeight="1">
      <c r="A452" s="23" t="s">
        <v>105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43455</v>
      </c>
      <c r="B453" s="23"/>
      <c r="C453" s="25">
        <f>ROUND(99.5440492782531,2)</f>
        <v>99.54</v>
      </c>
      <c r="D453" s="25">
        <f>F453</f>
        <v>99.54</v>
      </c>
      <c r="E453" s="25">
        <f>F453</f>
        <v>99.54</v>
      </c>
      <c r="F453" s="25">
        <f>ROUND(99.5440492782531,2)</f>
        <v>99.54</v>
      </c>
      <c r="G453" s="25"/>
      <c r="H453" s="26"/>
    </row>
    <row r="454" spans="1:8" ht="12.75" customHeight="1">
      <c r="A454" s="23" t="s">
        <v>106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ROUND(99.1616603290527,5)</f>
        <v>99.16166</v>
      </c>
      <c r="D455" s="24">
        <f>F455</f>
        <v>98.00174</v>
      </c>
      <c r="E455" s="24">
        <f>F455</f>
        <v>98.00174</v>
      </c>
      <c r="F455" s="24">
        <f>ROUND(98.0017425515447,5)</f>
        <v>98.00174</v>
      </c>
      <c r="G455" s="25"/>
      <c r="H455" s="26"/>
    </row>
    <row r="456" spans="1:8" ht="12.75" customHeight="1">
      <c r="A456" s="23" t="s">
        <v>107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ROUND(99.1616603290527,5)</f>
        <v>99.16166</v>
      </c>
      <c r="D457" s="24">
        <f>F457</f>
        <v>97.34079</v>
      </c>
      <c r="E457" s="24">
        <f>F457</f>
        <v>97.34079</v>
      </c>
      <c r="F457" s="24">
        <f>ROUND(97.3407874489774,5)</f>
        <v>97.34079</v>
      </c>
      <c r="G457" s="25"/>
      <c r="H457" s="26"/>
    </row>
    <row r="458" spans="1:8" ht="12.75" customHeight="1">
      <c r="A458" s="23" t="s">
        <v>108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ROUND(99.1616603290527,5)</f>
        <v>99.16166</v>
      </c>
      <c r="D459" s="24">
        <f>F459</f>
        <v>96.64634</v>
      </c>
      <c r="E459" s="24">
        <f>F459</f>
        <v>96.64634</v>
      </c>
      <c r="F459" s="24">
        <f>ROUND(96.6463368060644,5)</f>
        <v>96.64634</v>
      </c>
      <c r="G459" s="25"/>
      <c r="H459" s="26"/>
    </row>
    <row r="460" spans="1:8" ht="12.75" customHeight="1">
      <c r="A460" s="23" t="s">
        <v>109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44460</v>
      </c>
      <c r="B461" s="23"/>
      <c r="C461" s="24">
        <f>ROUND(99.1616603290527,5)</f>
        <v>99.16166</v>
      </c>
      <c r="D461" s="24">
        <f>F461</f>
        <v>96.91973</v>
      </c>
      <c r="E461" s="24">
        <f>F461</f>
        <v>96.91973</v>
      </c>
      <c r="F461" s="24">
        <f>ROUND(96.919730373122,5)</f>
        <v>96.91973</v>
      </c>
      <c r="G461" s="25"/>
      <c r="H461" s="26"/>
    </row>
    <row r="462" spans="1:8" ht="12.75" customHeight="1">
      <c r="A462" s="23" t="s">
        <v>110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44551</v>
      </c>
      <c r="B463" s="23"/>
      <c r="C463" s="24">
        <f>ROUND(99.1616603290527,5)</f>
        <v>99.16166</v>
      </c>
      <c r="D463" s="24">
        <f>F463</f>
        <v>99.16166</v>
      </c>
      <c r="E463" s="24">
        <f>F463</f>
        <v>99.16166</v>
      </c>
      <c r="F463" s="24">
        <f>ROUND(99.1616603290527,5)</f>
        <v>99.16166</v>
      </c>
      <c r="G463" s="25"/>
      <c r="H463" s="26"/>
    </row>
    <row r="464" spans="1:8" ht="12.75" customHeight="1">
      <c r="A464" s="23" t="s">
        <v>111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46008</v>
      </c>
      <c r="B465" s="23"/>
      <c r="C465" s="24">
        <f>ROUND(99.5519391280651,5)</f>
        <v>99.55194</v>
      </c>
      <c r="D465" s="24">
        <f>F465</f>
        <v>97.9214</v>
      </c>
      <c r="E465" s="24">
        <f>F465</f>
        <v>97.9214</v>
      </c>
      <c r="F465" s="24">
        <f>ROUND(97.9214035597913,5)</f>
        <v>97.9214</v>
      </c>
      <c r="G465" s="25"/>
      <c r="H465" s="26"/>
    </row>
    <row r="466" spans="1:8" ht="12.75" customHeight="1">
      <c r="A466" s="23" t="s">
        <v>112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46097</v>
      </c>
      <c r="B467" s="23"/>
      <c r="C467" s="24">
        <f>ROUND(99.5519391280651,5)</f>
        <v>99.55194</v>
      </c>
      <c r="D467" s="24">
        <f>F467</f>
        <v>95.00986</v>
      </c>
      <c r="E467" s="24">
        <f>F467</f>
        <v>95.00986</v>
      </c>
      <c r="F467" s="24">
        <f>ROUND(95.0098585464423,5)</f>
        <v>95.00986</v>
      </c>
      <c r="G467" s="25"/>
      <c r="H467" s="26"/>
    </row>
    <row r="468" spans="1:8" ht="12.75" customHeight="1">
      <c r="A468" s="23" t="s">
        <v>113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46188</v>
      </c>
      <c r="B469" s="23"/>
      <c r="C469" s="24">
        <f>ROUND(99.5519391280651,5)</f>
        <v>99.55194</v>
      </c>
      <c r="D469" s="24">
        <f>F469</f>
        <v>93.79109</v>
      </c>
      <c r="E469" s="24">
        <f>F469</f>
        <v>93.79109</v>
      </c>
      <c r="F469" s="24">
        <f>ROUND(93.7910915219629,5)</f>
        <v>93.79109</v>
      </c>
      <c r="G469" s="25"/>
      <c r="H469" s="26"/>
    </row>
    <row r="470" spans="1:8" ht="12.75" customHeight="1">
      <c r="A470" s="23" t="s">
        <v>114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46286</v>
      </c>
      <c r="B471" s="23"/>
      <c r="C471" s="24">
        <f>ROUND(99.5519391280651,5)</f>
        <v>99.55194</v>
      </c>
      <c r="D471" s="24">
        <f>F471</f>
        <v>95.88787</v>
      </c>
      <c r="E471" s="24">
        <f>F471</f>
        <v>95.88787</v>
      </c>
      <c r="F471" s="24">
        <f>ROUND(95.8878735385689,5)</f>
        <v>95.88787</v>
      </c>
      <c r="G471" s="25"/>
      <c r="H471" s="26"/>
    </row>
    <row r="472" spans="1:8" ht="12.75" customHeight="1">
      <c r="A472" s="23" t="s">
        <v>115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46377</v>
      </c>
      <c r="B473" s="31"/>
      <c r="C473" s="32">
        <f>ROUND(99.5519391280651,5)</f>
        <v>99.55194</v>
      </c>
      <c r="D473" s="32">
        <f>F473</f>
        <v>99.55194</v>
      </c>
      <c r="E473" s="32">
        <f>F473</f>
        <v>99.55194</v>
      </c>
      <c r="F473" s="32">
        <f>ROUND(99.5519391280651,5)</f>
        <v>99.55194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2016-10-06T16:03:38Z</dcterms:modified>
  <cp:category/>
  <cp:version/>
  <cp:contentType/>
  <cp:contentStatus/>
</cp:coreProperties>
</file>