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<sst xmlns="http://schemas.openxmlformats.org/spreadsheetml/2006/main" count="115" uniqueCount="115">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</sst>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M12" sqref="M1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42711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ROUND(2.16,5)</f>
        <v>2.16</v>
      </c>
      <c r="D6" s="24">
        <f>F6</f>
        <v>2.16</v>
      </c>
      <c r="E6" s="24">
        <f>F6</f>
        <v>2.16</v>
      </c>
      <c r="F6" s="24">
        <f>ROUND(2.16,5)</f>
        <v>2.16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ROUND(2.145,5)</f>
        <v>2.145</v>
      </c>
      <c r="D8" s="24">
        <f>F8</f>
        <v>2.145</v>
      </c>
      <c r="E8" s="24">
        <f>F8</f>
        <v>2.145</v>
      </c>
      <c r="F8" s="24">
        <f>ROUND(2.145,5)</f>
        <v>2.145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ROUND(2.15,5)</f>
        <v>2.15</v>
      </c>
      <c r="D10" s="24">
        <f>F10</f>
        <v>2.15</v>
      </c>
      <c r="E10" s="24">
        <f>F10</f>
        <v>2.15</v>
      </c>
      <c r="F10" s="24">
        <f>ROUND(2.15,5)</f>
        <v>2.15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ROUND(10.46,5)</f>
        <v>10.46</v>
      </c>
      <c r="D14" s="24">
        <f>F14</f>
        <v>10.46</v>
      </c>
      <c r="E14" s="24">
        <f>F14</f>
        <v>10.46</v>
      </c>
      <c r="F14" s="24">
        <f>ROUND(10.46,5)</f>
        <v>10.46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ROUND(8.56,5)</f>
        <v>8.56</v>
      </c>
      <c r="D16" s="24">
        <f>F16</f>
        <v>8.56</v>
      </c>
      <c r="E16" s="24">
        <f>F16</f>
        <v>8.56</v>
      </c>
      <c r="F16" s="24">
        <f>ROUND(8.56,5)</f>
        <v>8.56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ROUND(8.84,3)</f>
        <v>8.84</v>
      </c>
      <c r="D18" s="29">
        <f>F18</f>
        <v>8.84</v>
      </c>
      <c r="E18" s="29">
        <f>F18</f>
        <v>8.84</v>
      </c>
      <c r="F18" s="29">
        <f>ROUND(8.84,3)</f>
        <v>8.84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ROUND(2.1,3)</f>
        <v>2.1</v>
      </c>
      <c r="D20" s="29">
        <f>F20</f>
        <v>2.1</v>
      </c>
      <c r="E20" s="29">
        <f>F20</f>
        <v>2.1</v>
      </c>
      <c r="F20" s="29">
        <f>ROUND(2.1,3)</f>
        <v>2.1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ROUND(2.08,3)</f>
        <v>2.08</v>
      </c>
      <c r="D22" s="29">
        <f>F22</f>
        <v>2.08</v>
      </c>
      <c r="E22" s="29">
        <f>F22</f>
        <v>2.08</v>
      </c>
      <c r="F22" s="29">
        <f>ROUND(2.08,3)</f>
        <v>2.08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ROUND(7.595,3)</f>
        <v>7.595</v>
      </c>
      <c r="D24" s="29">
        <f>F24</f>
        <v>7.595</v>
      </c>
      <c r="E24" s="29">
        <f>F24</f>
        <v>7.595</v>
      </c>
      <c r="F24" s="29">
        <f>ROUND(7.595,3)</f>
        <v>7.595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ROUND(7.8,3)</f>
        <v>7.8</v>
      </c>
      <c r="D26" s="29">
        <f>F26</f>
        <v>7.8</v>
      </c>
      <c r="E26" s="29">
        <f>F26</f>
        <v>7.8</v>
      </c>
      <c r="F26" s="29">
        <f>ROUND(7.8,3)</f>
        <v>7.8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ROUND(8.055,3)</f>
        <v>8.055</v>
      </c>
      <c r="D28" s="29">
        <f>F28</f>
        <v>8.055</v>
      </c>
      <c r="E28" s="29">
        <f>F28</f>
        <v>8.055</v>
      </c>
      <c r="F28" s="29">
        <f>ROUND(8.055,3)</f>
        <v>8.055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ROUND(8.24,3)</f>
        <v>8.24</v>
      </c>
      <c r="D30" s="29">
        <f>F30</f>
        <v>8.24</v>
      </c>
      <c r="E30" s="29">
        <f>F30</f>
        <v>8.24</v>
      </c>
      <c r="F30" s="29">
        <f>ROUND(8.24,3)</f>
        <v>8.24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ROUND(9.465,3)</f>
        <v>9.465</v>
      </c>
      <c r="D32" s="29">
        <f>F32</f>
        <v>9.465</v>
      </c>
      <c r="E32" s="29">
        <f>F32</f>
        <v>9.465</v>
      </c>
      <c r="F32" s="29">
        <f>ROUND(9.465,3)</f>
        <v>9.465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ROUND(4.11,5)</f>
        <v>4.11</v>
      </c>
      <c r="D36" s="24">
        <f>F36</f>
        <v>4.11</v>
      </c>
      <c r="E36" s="24">
        <f>F36</f>
        <v>4.11</v>
      </c>
      <c r="F36" s="24">
        <f>ROUND(4.11,5)</f>
        <v>4.11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ROUND(2.16,3)</f>
        <v>2.16</v>
      </c>
      <c r="D38" s="29">
        <f>F38</f>
        <v>2.16</v>
      </c>
      <c r="E38" s="29">
        <f>F38</f>
        <v>2.16</v>
      </c>
      <c r="F38" s="29">
        <f>ROUND(2.16,3)</f>
        <v>2.16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ROUND(9.275,3)</f>
        <v>9.275</v>
      </c>
      <c r="D40" s="29">
        <f>F40</f>
        <v>9.275</v>
      </c>
      <c r="E40" s="29">
        <f>F40</f>
        <v>9.275</v>
      </c>
      <c r="F40" s="29">
        <f>ROUND(9.275,3)</f>
        <v>9.275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ROUND(2.16,5)</f>
        <v>2.16</v>
      </c>
      <c r="D42" s="24">
        <f>F42</f>
        <v>126.7643</v>
      </c>
      <c r="E42" s="24">
        <f>F42</f>
        <v>126.7643</v>
      </c>
      <c r="F42" s="24">
        <f>ROUND(126.7643,5)</f>
        <v>126.7643</v>
      </c>
      <c r="G42" s="25"/>
      <c r="H42" s="26"/>
    </row>
    <row r="43" spans="1:8" ht="12.75" customHeight="1">
      <c r="A43" s="23">
        <v>42859</v>
      </c>
      <c r="B43" s="23"/>
      <c r="C43" s="24">
        <f>ROUND(2.16,5)</f>
        <v>2.16</v>
      </c>
      <c r="D43" s="24">
        <f>F43</f>
        <v>129.22863</v>
      </c>
      <c r="E43" s="24">
        <f>F43</f>
        <v>129.22863</v>
      </c>
      <c r="F43" s="24">
        <f>ROUND(129.22863,5)</f>
        <v>129.22863</v>
      </c>
      <c r="G43" s="25"/>
      <c r="H43" s="26"/>
    </row>
    <row r="44" spans="1:8" ht="12.75" customHeight="1">
      <c r="A44" s="23">
        <v>42950</v>
      </c>
      <c r="B44" s="23"/>
      <c r="C44" s="24">
        <f>ROUND(2.16,5)</f>
        <v>2.16</v>
      </c>
      <c r="D44" s="24">
        <f>F44</f>
        <v>130.49027</v>
      </c>
      <c r="E44" s="24">
        <f>F44</f>
        <v>130.49027</v>
      </c>
      <c r="F44" s="24">
        <f>ROUND(130.49027,5)</f>
        <v>130.49027</v>
      </c>
      <c r="G44" s="25"/>
      <c r="H44" s="26"/>
    </row>
    <row r="45" spans="1:8" ht="12.75" customHeight="1">
      <c r="A45" s="23">
        <v>43041</v>
      </c>
      <c r="B45" s="23"/>
      <c r="C45" s="24">
        <f>ROUND(2.16,5)</f>
        <v>2.16</v>
      </c>
      <c r="D45" s="24">
        <f>F45</f>
        <v>133.23287</v>
      </c>
      <c r="E45" s="24">
        <f>F45</f>
        <v>133.23287</v>
      </c>
      <c r="F45" s="24">
        <f>ROUND(133.23287,5)</f>
        <v>133.23287</v>
      </c>
      <c r="G45" s="25"/>
      <c r="H45" s="26"/>
    </row>
    <row r="46" spans="1:8" ht="12.75" customHeight="1">
      <c r="A46" s="23">
        <v>43132</v>
      </c>
      <c r="B46" s="23"/>
      <c r="C46" s="24">
        <f>ROUND(2.16,5)</f>
        <v>2.16</v>
      </c>
      <c r="D46" s="24">
        <f>F46</f>
        <v>135.89089</v>
      </c>
      <c r="E46" s="24">
        <f>F46</f>
        <v>135.89089</v>
      </c>
      <c r="F46" s="24">
        <f>ROUND(135.89089,5)</f>
        <v>135.89089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ROUND(9.26,5)</f>
        <v>9.26</v>
      </c>
      <c r="D48" s="24">
        <f>F48</f>
        <v>9.2918</v>
      </c>
      <c r="E48" s="24">
        <f>F48</f>
        <v>9.2918</v>
      </c>
      <c r="F48" s="24">
        <f>ROUND(9.2918,5)</f>
        <v>9.2918</v>
      </c>
      <c r="G48" s="25"/>
      <c r="H48" s="26"/>
    </row>
    <row r="49" spans="1:8" ht="12.75" customHeight="1">
      <c r="A49" s="23">
        <v>42859</v>
      </c>
      <c r="B49" s="23"/>
      <c r="C49" s="24">
        <f>ROUND(9.26,5)</f>
        <v>9.26</v>
      </c>
      <c r="D49" s="24">
        <f>F49</f>
        <v>9.34073</v>
      </c>
      <c r="E49" s="24">
        <f>F49</f>
        <v>9.34073</v>
      </c>
      <c r="F49" s="24">
        <f>ROUND(9.34073,5)</f>
        <v>9.34073</v>
      </c>
      <c r="G49" s="25"/>
      <c r="H49" s="26"/>
    </row>
    <row r="50" spans="1:8" ht="12.75" customHeight="1">
      <c r="A50" s="23">
        <v>42950</v>
      </c>
      <c r="B50" s="23"/>
      <c r="C50" s="24">
        <f>ROUND(9.26,5)</f>
        <v>9.26</v>
      </c>
      <c r="D50" s="24">
        <f>F50</f>
        <v>9.38363</v>
      </c>
      <c r="E50" s="24">
        <f>F50</f>
        <v>9.38363</v>
      </c>
      <c r="F50" s="24">
        <f>ROUND(9.38363,5)</f>
        <v>9.38363</v>
      </c>
      <c r="G50" s="25"/>
      <c r="H50" s="26"/>
    </row>
    <row r="51" spans="1:8" ht="12.75" customHeight="1">
      <c r="A51" s="23">
        <v>43041</v>
      </c>
      <c r="B51" s="23"/>
      <c r="C51" s="24">
        <f>ROUND(9.26,5)</f>
        <v>9.26</v>
      </c>
      <c r="D51" s="24">
        <f>F51</f>
        <v>9.40996</v>
      </c>
      <c r="E51" s="24">
        <f>F51</f>
        <v>9.40996</v>
      </c>
      <c r="F51" s="24">
        <f>ROUND(9.40996,5)</f>
        <v>9.40996</v>
      </c>
      <c r="G51" s="25"/>
      <c r="H51" s="26"/>
    </row>
    <row r="52" spans="1:8" ht="12.75" customHeight="1">
      <c r="A52" s="23">
        <v>43132</v>
      </c>
      <c r="B52" s="23"/>
      <c r="C52" s="24">
        <f>ROUND(9.26,5)</f>
        <v>9.26</v>
      </c>
      <c r="D52" s="24">
        <f>F52</f>
        <v>9.44804</v>
      </c>
      <c r="E52" s="24">
        <f>F52</f>
        <v>9.44804</v>
      </c>
      <c r="F52" s="24">
        <f>ROUND(9.44804,5)</f>
        <v>9.44804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ROUND(9.4,5)</f>
        <v>9.4</v>
      </c>
      <c r="D54" s="24">
        <f>F54</f>
        <v>9.43379</v>
      </c>
      <c r="E54" s="24">
        <f>F54</f>
        <v>9.43379</v>
      </c>
      <c r="F54" s="24">
        <f>ROUND(9.43379,5)</f>
        <v>9.43379</v>
      </c>
      <c r="G54" s="25"/>
      <c r="H54" s="26"/>
    </row>
    <row r="55" spans="1:8" ht="12.75" customHeight="1">
      <c r="A55" s="23">
        <v>42859</v>
      </c>
      <c r="B55" s="23"/>
      <c r="C55" s="24">
        <f>ROUND(9.4,5)</f>
        <v>9.4</v>
      </c>
      <c r="D55" s="24">
        <f>F55</f>
        <v>9.4822</v>
      </c>
      <c r="E55" s="24">
        <f>F55</f>
        <v>9.4822</v>
      </c>
      <c r="F55" s="24">
        <f>ROUND(9.4822,5)</f>
        <v>9.4822</v>
      </c>
      <c r="G55" s="25"/>
      <c r="H55" s="26"/>
    </row>
    <row r="56" spans="1:8" ht="12.75" customHeight="1">
      <c r="A56" s="23">
        <v>42950</v>
      </c>
      <c r="B56" s="23"/>
      <c r="C56" s="24">
        <f>ROUND(9.4,5)</f>
        <v>9.4</v>
      </c>
      <c r="D56" s="24">
        <f>F56</f>
        <v>9.52325</v>
      </c>
      <c r="E56" s="24">
        <f>F56</f>
        <v>9.52325</v>
      </c>
      <c r="F56" s="24">
        <f>ROUND(9.52325,5)</f>
        <v>9.52325</v>
      </c>
      <c r="G56" s="25"/>
      <c r="H56" s="26"/>
    </row>
    <row r="57" spans="1:8" ht="12.75" customHeight="1">
      <c r="A57" s="23">
        <v>43041</v>
      </c>
      <c r="B57" s="23"/>
      <c r="C57" s="24">
        <f>ROUND(9.4,5)</f>
        <v>9.4</v>
      </c>
      <c r="D57" s="24">
        <f>F57</f>
        <v>9.55476</v>
      </c>
      <c r="E57" s="24">
        <f>F57</f>
        <v>9.55476</v>
      </c>
      <c r="F57" s="24">
        <f>ROUND(9.55476,5)</f>
        <v>9.55476</v>
      </c>
      <c r="G57" s="25"/>
      <c r="H57" s="26"/>
    </row>
    <row r="58" spans="1:8" ht="12.75" customHeight="1">
      <c r="A58" s="23">
        <v>43132</v>
      </c>
      <c r="B58" s="23"/>
      <c r="C58" s="24">
        <f>ROUND(9.4,5)</f>
        <v>9.4</v>
      </c>
      <c r="D58" s="24">
        <f>F58</f>
        <v>9.59727</v>
      </c>
      <c r="E58" s="24">
        <f>F58</f>
        <v>9.59727</v>
      </c>
      <c r="F58" s="24">
        <f>ROUND(9.59727,5)</f>
        <v>9.59727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ROUND(105.18742,5)</f>
        <v>105.18742</v>
      </c>
      <c r="D60" s="24">
        <f>F60</f>
        <v>106.42931</v>
      </c>
      <c r="E60" s="24">
        <f>F60</f>
        <v>106.42931</v>
      </c>
      <c r="F60" s="24">
        <f>ROUND(106.42931,5)</f>
        <v>106.42931</v>
      </c>
      <c r="G60" s="25"/>
      <c r="H60" s="26"/>
    </row>
    <row r="61" spans="1:8" ht="12.75" customHeight="1">
      <c r="A61" s="23">
        <v>42859</v>
      </c>
      <c r="B61" s="23"/>
      <c r="C61" s="24">
        <f>ROUND(105.18742,5)</f>
        <v>105.18742</v>
      </c>
      <c r="D61" s="24">
        <f>F61</f>
        <v>107.45842</v>
      </c>
      <c r="E61" s="24">
        <f>F61</f>
        <v>107.45842</v>
      </c>
      <c r="F61" s="24">
        <f>ROUND(107.45842,5)</f>
        <v>107.45842</v>
      </c>
      <c r="G61" s="25"/>
      <c r="H61" s="26"/>
    </row>
    <row r="62" spans="1:8" ht="12.75" customHeight="1">
      <c r="A62" s="23">
        <v>42950</v>
      </c>
      <c r="B62" s="23"/>
      <c r="C62" s="24">
        <f>ROUND(105.18742,5)</f>
        <v>105.18742</v>
      </c>
      <c r="D62" s="24">
        <f>F62</f>
        <v>109.61636</v>
      </c>
      <c r="E62" s="24">
        <f>F62</f>
        <v>109.61636</v>
      </c>
      <c r="F62" s="24">
        <f>ROUND(109.61636,5)</f>
        <v>109.61636</v>
      </c>
      <c r="G62" s="25"/>
      <c r="H62" s="26"/>
    </row>
    <row r="63" spans="1:8" ht="12.75" customHeight="1">
      <c r="A63" s="23">
        <v>43041</v>
      </c>
      <c r="B63" s="23"/>
      <c r="C63" s="24">
        <f>ROUND(105.18742,5)</f>
        <v>105.18742</v>
      </c>
      <c r="D63" s="24">
        <f>F63</f>
        <v>110.83758</v>
      </c>
      <c r="E63" s="24">
        <f>F63</f>
        <v>110.83758</v>
      </c>
      <c r="F63" s="24">
        <f>ROUND(110.83758,5)</f>
        <v>110.83758</v>
      </c>
      <c r="G63" s="25"/>
      <c r="H63" s="26"/>
    </row>
    <row r="64" spans="1:8" ht="12.75" customHeight="1">
      <c r="A64" s="23">
        <v>43132</v>
      </c>
      <c r="B64" s="23"/>
      <c r="C64" s="24">
        <f>ROUND(105.18742,5)</f>
        <v>105.18742</v>
      </c>
      <c r="D64" s="24">
        <f>F64</f>
        <v>113.04869</v>
      </c>
      <c r="E64" s="24">
        <f>F64</f>
        <v>113.04869</v>
      </c>
      <c r="F64" s="24">
        <f>ROUND(113.04869,5)</f>
        <v>113.04869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ROUND(9.57,5)</f>
        <v>9.57</v>
      </c>
      <c r="D66" s="24">
        <f>F66</f>
        <v>9.60248</v>
      </c>
      <c r="E66" s="24">
        <f>F66</f>
        <v>9.60248</v>
      </c>
      <c r="F66" s="24">
        <f>ROUND(9.60248,5)</f>
        <v>9.60248</v>
      </c>
      <c r="G66" s="25"/>
      <c r="H66" s="26"/>
    </row>
    <row r="67" spans="1:8" ht="12.75" customHeight="1">
      <c r="A67" s="23">
        <v>42859</v>
      </c>
      <c r="B67" s="23"/>
      <c r="C67" s="24">
        <f>ROUND(9.57,5)</f>
        <v>9.57</v>
      </c>
      <c r="D67" s="24">
        <f>F67</f>
        <v>9.65255</v>
      </c>
      <c r="E67" s="24">
        <f>F67</f>
        <v>9.65255</v>
      </c>
      <c r="F67" s="24">
        <f>ROUND(9.65255,5)</f>
        <v>9.65255</v>
      </c>
      <c r="G67" s="25"/>
      <c r="H67" s="26"/>
    </row>
    <row r="68" spans="1:8" ht="12.75" customHeight="1">
      <c r="A68" s="23">
        <v>42950</v>
      </c>
      <c r="B68" s="23"/>
      <c r="C68" s="24">
        <f>ROUND(9.57,5)</f>
        <v>9.57</v>
      </c>
      <c r="D68" s="24">
        <f>F68</f>
        <v>9.69758</v>
      </c>
      <c r="E68" s="24">
        <f>F68</f>
        <v>9.69758</v>
      </c>
      <c r="F68" s="24">
        <f>ROUND(9.69758,5)</f>
        <v>9.69758</v>
      </c>
      <c r="G68" s="25"/>
      <c r="H68" s="26"/>
    </row>
    <row r="69" spans="1:8" ht="12.75" customHeight="1">
      <c r="A69" s="23">
        <v>43041</v>
      </c>
      <c r="B69" s="23"/>
      <c r="C69" s="24">
        <f>ROUND(9.57,5)</f>
        <v>9.57</v>
      </c>
      <c r="D69" s="24">
        <f>F69</f>
        <v>9.72825</v>
      </c>
      <c r="E69" s="24">
        <f>F69</f>
        <v>9.72825</v>
      </c>
      <c r="F69" s="24">
        <f>ROUND(9.72825,5)</f>
        <v>9.72825</v>
      </c>
      <c r="G69" s="25"/>
      <c r="H69" s="26"/>
    </row>
    <row r="70" spans="1:8" ht="12.75" customHeight="1">
      <c r="A70" s="23">
        <v>43132</v>
      </c>
      <c r="B70" s="23"/>
      <c r="C70" s="24">
        <f>ROUND(9.57,5)</f>
        <v>9.57</v>
      </c>
      <c r="D70" s="24">
        <f>F70</f>
        <v>9.76904</v>
      </c>
      <c r="E70" s="24">
        <f>F70</f>
        <v>9.76904</v>
      </c>
      <c r="F70" s="24">
        <f>ROUND(9.76904,5)</f>
        <v>9.76904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ROUND(2.145,5)</f>
        <v>2.145</v>
      </c>
      <c r="D72" s="24">
        <f>F72</f>
        <v>130.53493</v>
      </c>
      <c r="E72" s="24">
        <f>F72</f>
        <v>130.53493</v>
      </c>
      <c r="F72" s="24">
        <f>ROUND(130.53493,5)</f>
        <v>130.53493</v>
      </c>
      <c r="G72" s="25"/>
      <c r="H72" s="26"/>
    </row>
    <row r="73" spans="1:8" ht="12.75" customHeight="1">
      <c r="A73" s="23">
        <v>42859</v>
      </c>
      <c r="B73" s="23"/>
      <c r="C73" s="24">
        <f>ROUND(2.145,5)</f>
        <v>2.145</v>
      </c>
      <c r="D73" s="24">
        <f>F73</f>
        <v>133.07261</v>
      </c>
      <c r="E73" s="24">
        <f>F73</f>
        <v>133.07261</v>
      </c>
      <c r="F73" s="24">
        <f>ROUND(133.07261,5)</f>
        <v>133.07261</v>
      </c>
      <c r="G73" s="25"/>
      <c r="H73" s="26"/>
    </row>
    <row r="74" spans="1:8" ht="12.75" customHeight="1">
      <c r="A74" s="23">
        <v>42950</v>
      </c>
      <c r="B74" s="23"/>
      <c r="C74" s="24">
        <f>ROUND(2.145,5)</f>
        <v>2.145</v>
      </c>
      <c r="D74" s="24">
        <f>F74</f>
        <v>134.24466</v>
      </c>
      <c r="E74" s="24">
        <f>F74</f>
        <v>134.24466</v>
      </c>
      <c r="F74" s="24">
        <f>ROUND(134.24466,5)</f>
        <v>134.24466</v>
      </c>
      <c r="G74" s="25"/>
      <c r="H74" s="26"/>
    </row>
    <row r="75" spans="1:8" ht="12.75" customHeight="1">
      <c r="A75" s="23">
        <v>43041</v>
      </c>
      <c r="B75" s="23"/>
      <c r="C75" s="24">
        <f>ROUND(2.145,5)</f>
        <v>2.145</v>
      </c>
      <c r="D75" s="24">
        <f>F75</f>
        <v>137.06632</v>
      </c>
      <c r="E75" s="24">
        <f>F75</f>
        <v>137.06632</v>
      </c>
      <c r="F75" s="24">
        <f>ROUND(137.06632,5)</f>
        <v>137.06632</v>
      </c>
      <c r="G75" s="25"/>
      <c r="H75" s="26"/>
    </row>
    <row r="76" spans="1:8" ht="12.75" customHeight="1">
      <c r="A76" s="23">
        <v>43132</v>
      </c>
      <c r="B76" s="23"/>
      <c r="C76" s="24">
        <f>ROUND(2.145,5)</f>
        <v>2.145</v>
      </c>
      <c r="D76" s="24">
        <f>F76</f>
        <v>139.80074</v>
      </c>
      <c r="E76" s="24">
        <f>F76</f>
        <v>139.80074</v>
      </c>
      <c r="F76" s="24">
        <f>ROUND(139.80074,5)</f>
        <v>139.80074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ROUND(9.6,5)</f>
        <v>9.6</v>
      </c>
      <c r="D78" s="24">
        <f>F78</f>
        <v>9.63204</v>
      </c>
      <c r="E78" s="24">
        <f>F78</f>
        <v>9.63204</v>
      </c>
      <c r="F78" s="24">
        <f>ROUND(9.63204,5)</f>
        <v>9.63204</v>
      </c>
      <c r="G78" s="25"/>
      <c r="H78" s="26"/>
    </row>
    <row r="79" spans="1:8" ht="12.75" customHeight="1">
      <c r="A79" s="23">
        <v>42859</v>
      </c>
      <c r="B79" s="23"/>
      <c r="C79" s="24">
        <f>ROUND(9.6,5)</f>
        <v>9.6</v>
      </c>
      <c r="D79" s="24">
        <f>F79</f>
        <v>9.68139</v>
      </c>
      <c r="E79" s="24">
        <f>F79</f>
        <v>9.68139</v>
      </c>
      <c r="F79" s="24">
        <f>ROUND(9.68139,5)</f>
        <v>9.68139</v>
      </c>
      <c r="G79" s="25"/>
      <c r="H79" s="26"/>
    </row>
    <row r="80" spans="1:8" ht="12.75" customHeight="1">
      <c r="A80" s="23">
        <v>42950</v>
      </c>
      <c r="B80" s="23"/>
      <c r="C80" s="24">
        <f>ROUND(9.6,5)</f>
        <v>9.6</v>
      </c>
      <c r="D80" s="24">
        <f>F80</f>
        <v>9.72583</v>
      </c>
      <c r="E80" s="24">
        <f>F80</f>
        <v>9.72583</v>
      </c>
      <c r="F80" s="24">
        <f>ROUND(9.72583,5)</f>
        <v>9.72583</v>
      </c>
      <c r="G80" s="25"/>
      <c r="H80" s="26"/>
    </row>
    <row r="81" spans="1:8" ht="12.75" customHeight="1">
      <c r="A81" s="23">
        <v>43041</v>
      </c>
      <c r="B81" s="23"/>
      <c r="C81" s="24">
        <f>ROUND(9.6,5)</f>
        <v>9.6</v>
      </c>
      <c r="D81" s="24">
        <f>F81</f>
        <v>9.75627</v>
      </c>
      <c r="E81" s="24">
        <f>F81</f>
        <v>9.75627</v>
      </c>
      <c r="F81" s="24">
        <f>ROUND(9.75627,5)</f>
        <v>9.75627</v>
      </c>
      <c r="G81" s="25"/>
      <c r="H81" s="26"/>
    </row>
    <row r="82" spans="1:8" ht="12.75" customHeight="1">
      <c r="A82" s="23">
        <v>43132</v>
      </c>
      <c r="B82" s="23"/>
      <c r="C82" s="24">
        <f>ROUND(9.6,5)</f>
        <v>9.6</v>
      </c>
      <c r="D82" s="24">
        <f>F82</f>
        <v>9.79649</v>
      </c>
      <c r="E82" s="24">
        <f>F82</f>
        <v>9.79649</v>
      </c>
      <c r="F82" s="24">
        <f>ROUND(9.79649,5)</f>
        <v>9.79649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ROUND(9.605,5)</f>
        <v>9.605</v>
      </c>
      <c r="D84" s="24">
        <f>F84</f>
        <v>9.6358</v>
      </c>
      <c r="E84" s="24">
        <f>F84</f>
        <v>9.6358</v>
      </c>
      <c r="F84" s="24">
        <f>ROUND(9.6358,5)</f>
        <v>9.6358</v>
      </c>
      <c r="G84" s="25"/>
      <c r="H84" s="26"/>
    </row>
    <row r="85" spans="1:8" ht="12.75" customHeight="1">
      <c r="A85" s="23">
        <v>42859</v>
      </c>
      <c r="B85" s="23"/>
      <c r="C85" s="24">
        <f>ROUND(9.605,5)</f>
        <v>9.605</v>
      </c>
      <c r="D85" s="24">
        <f>F85</f>
        <v>9.68317</v>
      </c>
      <c r="E85" s="24">
        <f>F85</f>
        <v>9.68317</v>
      </c>
      <c r="F85" s="24">
        <f>ROUND(9.68317,5)</f>
        <v>9.68317</v>
      </c>
      <c r="G85" s="25"/>
      <c r="H85" s="26"/>
    </row>
    <row r="86" spans="1:8" ht="12.75" customHeight="1">
      <c r="A86" s="23">
        <v>42950</v>
      </c>
      <c r="B86" s="23"/>
      <c r="C86" s="24">
        <f>ROUND(9.605,5)</f>
        <v>9.605</v>
      </c>
      <c r="D86" s="24">
        <f>F86</f>
        <v>9.72576</v>
      </c>
      <c r="E86" s="24">
        <f>F86</f>
        <v>9.72576</v>
      </c>
      <c r="F86" s="24">
        <f>ROUND(9.72576,5)</f>
        <v>9.72576</v>
      </c>
      <c r="G86" s="25"/>
      <c r="H86" s="26"/>
    </row>
    <row r="87" spans="1:8" ht="12.75" customHeight="1">
      <c r="A87" s="23">
        <v>43041</v>
      </c>
      <c r="B87" s="23"/>
      <c r="C87" s="24">
        <f>ROUND(9.605,5)</f>
        <v>9.605</v>
      </c>
      <c r="D87" s="24">
        <f>F87</f>
        <v>9.75487</v>
      </c>
      <c r="E87" s="24">
        <f>F87</f>
        <v>9.75487</v>
      </c>
      <c r="F87" s="24">
        <f>ROUND(9.75487,5)</f>
        <v>9.75487</v>
      </c>
      <c r="G87" s="25"/>
      <c r="H87" s="26"/>
    </row>
    <row r="88" spans="1:8" ht="12.75" customHeight="1">
      <c r="A88" s="23">
        <v>43132</v>
      </c>
      <c r="B88" s="23"/>
      <c r="C88" s="24">
        <f>ROUND(9.605,5)</f>
        <v>9.605</v>
      </c>
      <c r="D88" s="24">
        <f>F88</f>
        <v>9.79327</v>
      </c>
      <c r="E88" s="24">
        <f>F88</f>
        <v>9.79327</v>
      </c>
      <c r="F88" s="24">
        <f>ROUND(9.79327,5)</f>
        <v>9.79327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ROUND(129.64463,5)</f>
        <v>129.64463</v>
      </c>
      <c r="D90" s="24">
        <f>F90</f>
        <v>131.17507</v>
      </c>
      <c r="E90" s="24">
        <f>F90</f>
        <v>131.17507</v>
      </c>
      <c r="F90" s="24">
        <f>ROUND(131.17507,5)</f>
        <v>131.17507</v>
      </c>
      <c r="G90" s="25"/>
      <c r="H90" s="26"/>
    </row>
    <row r="91" spans="1:8" ht="12.75" customHeight="1">
      <c r="A91" s="23">
        <v>42859</v>
      </c>
      <c r="B91" s="23"/>
      <c r="C91" s="24">
        <f>ROUND(129.64463,5)</f>
        <v>129.64463</v>
      </c>
      <c r="D91" s="24">
        <f>F91</f>
        <v>132.19613</v>
      </c>
      <c r="E91" s="24">
        <f>F91</f>
        <v>132.19613</v>
      </c>
      <c r="F91" s="24">
        <f>ROUND(132.19613,5)</f>
        <v>132.19613</v>
      </c>
      <c r="G91" s="25"/>
      <c r="H91" s="26"/>
    </row>
    <row r="92" spans="1:8" ht="12.75" customHeight="1">
      <c r="A92" s="23">
        <v>42950</v>
      </c>
      <c r="B92" s="23"/>
      <c r="C92" s="24">
        <f>ROUND(129.64463,5)</f>
        <v>129.64463</v>
      </c>
      <c r="D92" s="24">
        <f>F92</f>
        <v>134.8508</v>
      </c>
      <c r="E92" s="24">
        <f>F92</f>
        <v>134.8508</v>
      </c>
      <c r="F92" s="24">
        <f>ROUND(134.8508,5)</f>
        <v>134.8508</v>
      </c>
      <c r="G92" s="25"/>
      <c r="H92" s="26"/>
    </row>
    <row r="93" spans="1:8" ht="12.75" customHeight="1">
      <c r="A93" s="23">
        <v>43041</v>
      </c>
      <c r="B93" s="23"/>
      <c r="C93" s="24">
        <f>ROUND(129.64463,5)</f>
        <v>129.64463</v>
      </c>
      <c r="D93" s="24">
        <f>F93</f>
        <v>136.09127</v>
      </c>
      <c r="E93" s="24">
        <f>F93</f>
        <v>136.09127</v>
      </c>
      <c r="F93" s="24">
        <f>ROUND(136.09127,5)</f>
        <v>136.09127</v>
      </c>
      <c r="G93" s="25"/>
      <c r="H93" s="26"/>
    </row>
    <row r="94" spans="1:8" ht="12.75" customHeight="1">
      <c r="A94" s="23">
        <v>43132</v>
      </c>
      <c r="B94" s="23"/>
      <c r="C94" s="24">
        <f>ROUND(129.64463,5)</f>
        <v>129.64463</v>
      </c>
      <c r="D94" s="24">
        <f>F94</f>
        <v>138.80576</v>
      </c>
      <c r="E94" s="24">
        <f>F94</f>
        <v>138.80576</v>
      </c>
      <c r="F94" s="24">
        <f>ROUND(138.80576,5)</f>
        <v>138.80576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ROUND(2.15,5)</f>
        <v>2.15</v>
      </c>
      <c r="D96" s="24">
        <f>F96</f>
        <v>139.17844</v>
      </c>
      <c r="E96" s="24">
        <f>F96</f>
        <v>139.17844</v>
      </c>
      <c r="F96" s="24">
        <f>ROUND(139.17844,5)</f>
        <v>139.17844</v>
      </c>
      <c r="G96" s="25"/>
      <c r="H96" s="26"/>
    </row>
    <row r="97" spans="1:8" ht="12.75" customHeight="1">
      <c r="A97" s="23">
        <v>42859</v>
      </c>
      <c r="B97" s="23"/>
      <c r="C97" s="24">
        <f>ROUND(2.15,5)</f>
        <v>2.15</v>
      </c>
      <c r="D97" s="24">
        <f>F97</f>
        <v>141.88411</v>
      </c>
      <c r="E97" s="24">
        <f>F97</f>
        <v>141.88411</v>
      </c>
      <c r="F97" s="24">
        <f>ROUND(141.88411,5)</f>
        <v>141.88411</v>
      </c>
      <c r="G97" s="25"/>
      <c r="H97" s="26"/>
    </row>
    <row r="98" spans="1:8" ht="12.75" customHeight="1">
      <c r="A98" s="23">
        <v>42950</v>
      </c>
      <c r="B98" s="23"/>
      <c r="C98" s="24">
        <f>ROUND(2.15,5)</f>
        <v>2.15</v>
      </c>
      <c r="D98" s="24">
        <f>F98</f>
        <v>143.07039</v>
      </c>
      <c r="E98" s="24">
        <f>F98</f>
        <v>143.07039</v>
      </c>
      <c r="F98" s="24">
        <f>ROUND(143.07039,5)</f>
        <v>143.07039</v>
      </c>
      <c r="G98" s="25"/>
      <c r="H98" s="26"/>
    </row>
    <row r="99" spans="1:8" ht="12.75" customHeight="1">
      <c r="A99" s="23">
        <v>43041</v>
      </c>
      <c r="B99" s="23"/>
      <c r="C99" s="24">
        <f>ROUND(2.15,5)</f>
        <v>2.15</v>
      </c>
      <c r="D99" s="24">
        <f>F99</f>
        <v>146.07729</v>
      </c>
      <c r="E99" s="24">
        <f>F99</f>
        <v>146.07729</v>
      </c>
      <c r="F99" s="24">
        <f>ROUND(146.07729,5)</f>
        <v>146.07729</v>
      </c>
      <c r="G99" s="25"/>
      <c r="H99" s="26"/>
    </row>
    <row r="100" spans="1:8" ht="12.75" customHeight="1">
      <c r="A100" s="23">
        <v>43132</v>
      </c>
      <c r="B100" s="23"/>
      <c r="C100" s="24">
        <f>ROUND(2.15,5)</f>
        <v>2.15</v>
      </c>
      <c r="D100" s="24">
        <f>F100</f>
        <v>148.99166</v>
      </c>
      <c r="E100" s="24">
        <f>F100</f>
        <v>148.99166</v>
      </c>
      <c r="F100" s="24">
        <f>ROUND(148.99166,5)</f>
        <v>148.99166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128.11961</v>
      </c>
      <c r="E102" s="24">
        <f>F102</f>
        <v>128.11961</v>
      </c>
      <c r="F102" s="24">
        <f>ROUND(128.11961,5)</f>
        <v>128.11961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128.9271</v>
      </c>
      <c r="E103" s="24">
        <f>F103</f>
        <v>128.9271</v>
      </c>
      <c r="F103" s="24">
        <f>ROUND(128.9271,5)</f>
        <v>128.9271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131.5162</v>
      </c>
      <c r="E104" s="24">
        <f>F104</f>
        <v>131.5162</v>
      </c>
      <c r="F104" s="24">
        <f>ROUND(131.5162,5)</f>
        <v>131.5162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134.28013</v>
      </c>
      <c r="E105" s="24">
        <f>F105</f>
        <v>134.28013</v>
      </c>
      <c r="F105" s="24">
        <f>ROUND(134.28013,5)</f>
        <v>134.28013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136.95934</v>
      </c>
      <c r="E106" s="24">
        <f>F106</f>
        <v>136.95934</v>
      </c>
      <c r="F106" s="24">
        <f>ROUND(136.95934,5)</f>
        <v>136.95934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ROUND(10.46,5)</f>
        <v>10.46</v>
      </c>
      <c r="D108" s="24">
        <f>F108</f>
        <v>10.51431</v>
      </c>
      <c r="E108" s="24">
        <f>F108</f>
        <v>10.51431</v>
      </c>
      <c r="F108" s="24">
        <f>ROUND(10.51431,5)</f>
        <v>10.51431</v>
      </c>
      <c r="G108" s="25"/>
      <c r="H108" s="26"/>
    </row>
    <row r="109" spans="1:8" ht="12.75" customHeight="1">
      <c r="A109" s="23">
        <v>42859</v>
      </c>
      <c r="B109" s="23"/>
      <c r="C109" s="24">
        <f>ROUND(10.46,5)</f>
        <v>10.46</v>
      </c>
      <c r="D109" s="24">
        <f>F109</f>
        <v>10.59333</v>
      </c>
      <c r="E109" s="24">
        <f>F109</f>
        <v>10.59333</v>
      </c>
      <c r="F109" s="24">
        <f>ROUND(10.59333,5)</f>
        <v>10.59333</v>
      </c>
      <c r="G109" s="25"/>
      <c r="H109" s="26"/>
    </row>
    <row r="110" spans="1:8" ht="12.75" customHeight="1">
      <c r="A110" s="23">
        <v>42950</v>
      </c>
      <c r="B110" s="23"/>
      <c r="C110" s="24">
        <f>ROUND(10.46,5)</f>
        <v>10.46</v>
      </c>
      <c r="D110" s="24">
        <f>F110</f>
        <v>10.66555</v>
      </c>
      <c r="E110" s="24">
        <f>F110</f>
        <v>10.66555</v>
      </c>
      <c r="F110" s="24">
        <f>ROUND(10.66555,5)</f>
        <v>10.66555</v>
      </c>
      <c r="G110" s="25"/>
      <c r="H110" s="26"/>
    </row>
    <row r="111" spans="1:8" ht="12.75" customHeight="1">
      <c r="A111" s="23">
        <v>43041</v>
      </c>
      <c r="B111" s="23"/>
      <c r="C111" s="24">
        <f>ROUND(10.46,5)</f>
        <v>10.46</v>
      </c>
      <c r="D111" s="24">
        <f>F111</f>
        <v>10.7315</v>
      </c>
      <c r="E111" s="24">
        <f>F111</f>
        <v>10.7315</v>
      </c>
      <c r="F111" s="24">
        <f>ROUND(10.7315,5)</f>
        <v>10.7315</v>
      </c>
      <c r="G111" s="25"/>
      <c r="H111" s="26"/>
    </row>
    <row r="112" spans="1:8" ht="12.75" customHeight="1">
      <c r="A112" s="23">
        <v>43132</v>
      </c>
      <c r="B112" s="23"/>
      <c r="C112" s="24">
        <f>ROUND(10.46,5)</f>
        <v>10.46</v>
      </c>
      <c r="D112" s="24">
        <f>F112</f>
        <v>10.81151</v>
      </c>
      <c r="E112" s="24">
        <f>F112</f>
        <v>10.81151</v>
      </c>
      <c r="F112" s="24">
        <f>ROUND(10.81151,5)</f>
        <v>10.81151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ROUND(10.605,5)</f>
        <v>10.605</v>
      </c>
      <c r="D114" s="24">
        <f>F114</f>
        <v>10.65633</v>
      </c>
      <c r="E114" s="24">
        <f>F114</f>
        <v>10.65633</v>
      </c>
      <c r="F114" s="24">
        <f>ROUND(10.65633,5)</f>
        <v>10.65633</v>
      </c>
      <c r="G114" s="25"/>
      <c r="H114" s="26"/>
    </row>
    <row r="115" spans="1:8" ht="12.75" customHeight="1">
      <c r="A115" s="23">
        <v>42859</v>
      </c>
      <c r="B115" s="23"/>
      <c r="C115" s="24">
        <f>ROUND(10.605,5)</f>
        <v>10.605</v>
      </c>
      <c r="D115" s="24">
        <f>F115</f>
        <v>10.7354</v>
      </c>
      <c r="E115" s="24">
        <f>F115</f>
        <v>10.7354</v>
      </c>
      <c r="F115" s="24">
        <f>ROUND(10.7354,5)</f>
        <v>10.7354</v>
      </c>
      <c r="G115" s="25"/>
      <c r="H115" s="26"/>
    </row>
    <row r="116" spans="1:8" ht="12.75" customHeight="1">
      <c r="A116" s="23">
        <v>42950</v>
      </c>
      <c r="B116" s="23"/>
      <c r="C116" s="24">
        <f>ROUND(10.605,5)</f>
        <v>10.605</v>
      </c>
      <c r="D116" s="24">
        <f>F116</f>
        <v>10.80689</v>
      </c>
      <c r="E116" s="24">
        <f>F116</f>
        <v>10.80689</v>
      </c>
      <c r="F116" s="24">
        <f>ROUND(10.80689,5)</f>
        <v>10.80689</v>
      </c>
      <c r="G116" s="25"/>
      <c r="H116" s="26"/>
    </row>
    <row r="117" spans="1:8" ht="12.75" customHeight="1">
      <c r="A117" s="23">
        <v>43041</v>
      </c>
      <c r="B117" s="23"/>
      <c r="C117" s="24">
        <f>ROUND(10.605,5)</f>
        <v>10.605</v>
      </c>
      <c r="D117" s="24">
        <f>F117</f>
        <v>10.87145</v>
      </c>
      <c r="E117" s="24">
        <f>F117</f>
        <v>10.87145</v>
      </c>
      <c r="F117" s="24">
        <f>ROUND(10.87145,5)</f>
        <v>10.87145</v>
      </c>
      <c r="G117" s="25"/>
      <c r="H117" s="26"/>
    </row>
    <row r="118" spans="1:8" ht="12.75" customHeight="1">
      <c r="A118" s="23">
        <v>43132</v>
      </c>
      <c r="B118" s="23"/>
      <c r="C118" s="24">
        <f>ROUND(10.605,5)</f>
        <v>10.605</v>
      </c>
      <c r="D118" s="24">
        <f>F118</f>
        <v>10.9465</v>
      </c>
      <c r="E118" s="24">
        <f>F118</f>
        <v>10.9465</v>
      </c>
      <c r="F118" s="24">
        <f>ROUND(10.9465,5)</f>
        <v>10.9465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ROUND(8.56,5)</f>
        <v>8.56</v>
      </c>
      <c r="D122" s="24">
        <f>F122</f>
        <v>8.5929</v>
      </c>
      <c r="E122" s="24">
        <f>F122</f>
        <v>8.5929</v>
      </c>
      <c r="F122" s="24">
        <f>ROUND(8.5929,5)</f>
        <v>8.5929</v>
      </c>
      <c r="G122" s="25"/>
      <c r="H122" s="26"/>
    </row>
    <row r="123" spans="1:8" ht="12.75" customHeight="1">
      <c r="A123" s="23">
        <v>42859</v>
      </c>
      <c r="B123" s="23"/>
      <c r="C123" s="24">
        <f>ROUND(8.56,5)</f>
        <v>8.56</v>
      </c>
      <c r="D123" s="24">
        <f>F123</f>
        <v>8.63085</v>
      </c>
      <c r="E123" s="24">
        <f>F123</f>
        <v>8.63085</v>
      </c>
      <c r="F123" s="24">
        <f>ROUND(8.63085,5)</f>
        <v>8.63085</v>
      </c>
      <c r="G123" s="25"/>
      <c r="H123" s="26"/>
    </row>
    <row r="124" spans="1:8" ht="12.75" customHeight="1">
      <c r="A124" s="23">
        <v>42950</v>
      </c>
      <c r="B124" s="23"/>
      <c r="C124" s="24">
        <f>ROUND(8.56,5)</f>
        <v>8.56</v>
      </c>
      <c r="D124" s="24">
        <f>F124</f>
        <v>8.6559</v>
      </c>
      <c r="E124" s="24">
        <f>F124</f>
        <v>8.6559</v>
      </c>
      <c r="F124" s="24">
        <f>ROUND(8.6559,5)</f>
        <v>8.6559</v>
      </c>
      <c r="G124" s="25"/>
      <c r="H124" s="26"/>
    </row>
    <row r="125" spans="1:8" ht="12.75" customHeight="1">
      <c r="A125" s="23">
        <v>43041</v>
      </c>
      <c r="B125" s="23"/>
      <c r="C125" s="24">
        <f>ROUND(8.56,5)</f>
        <v>8.56</v>
      </c>
      <c r="D125" s="24">
        <f>F125</f>
        <v>8.66678</v>
      </c>
      <c r="E125" s="24">
        <f>F125</f>
        <v>8.66678</v>
      </c>
      <c r="F125" s="24">
        <f>ROUND(8.66678,5)</f>
        <v>8.66678</v>
      </c>
      <c r="G125" s="25"/>
      <c r="H125" s="26"/>
    </row>
    <row r="126" spans="1:8" ht="12.75" customHeight="1">
      <c r="A126" s="23">
        <v>43132</v>
      </c>
      <c r="B126" s="23"/>
      <c r="C126" s="24">
        <f>ROUND(8.56,5)</f>
        <v>8.56</v>
      </c>
      <c r="D126" s="24">
        <f>F126</f>
        <v>8.69826</v>
      </c>
      <c r="E126" s="24">
        <f>F126</f>
        <v>8.69826</v>
      </c>
      <c r="F126" s="24">
        <f>ROUND(8.69826,5)</f>
        <v>8.69826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ROUND(9.515,5)</f>
        <v>9.515</v>
      </c>
      <c r="D128" s="24">
        <f>F128</f>
        <v>9.55035</v>
      </c>
      <c r="E128" s="24">
        <f>F128</f>
        <v>9.55035</v>
      </c>
      <c r="F128" s="24">
        <f>ROUND(9.55035,5)</f>
        <v>9.55035</v>
      </c>
      <c r="G128" s="25"/>
      <c r="H128" s="26"/>
    </row>
    <row r="129" spans="1:8" ht="12.75" customHeight="1">
      <c r="A129" s="23">
        <v>42859</v>
      </c>
      <c r="B129" s="23"/>
      <c r="C129" s="24">
        <f>ROUND(9.515,5)</f>
        <v>9.515</v>
      </c>
      <c r="D129" s="24">
        <f>F129</f>
        <v>9.5978</v>
      </c>
      <c r="E129" s="24">
        <f>F129</f>
        <v>9.5978</v>
      </c>
      <c r="F129" s="24">
        <f>ROUND(9.5978,5)</f>
        <v>9.5978</v>
      </c>
      <c r="G129" s="25"/>
      <c r="H129" s="26"/>
    </row>
    <row r="130" spans="1:8" ht="12.75" customHeight="1">
      <c r="A130" s="23">
        <v>42950</v>
      </c>
      <c r="B130" s="23"/>
      <c r="C130" s="24">
        <f>ROUND(9.515,5)</f>
        <v>9.515</v>
      </c>
      <c r="D130" s="24">
        <f>F130</f>
        <v>9.63872</v>
      </c>
      <c r="E130" s="24">
        <f>F130</f>
        <v>9.63872</v>
      </c>
      <c r="F130" s="24">
        <f>ROUND(9.63872,5)</f>
        <v>9.63872</v>
      </c>
      <c r="G130" s="25"/>
      <c r="H130" s="26"/>
    </row>
    <row r="131" spans="1:8" ht="12.75" customHeight="1">
      <c r="A131" s="23">
        <v>43041</v>
      </c>
      <c r="B131" s="23"/>
      <c r="C131" s="24">
        <f>ROUND(9.515,5)</f>
        <v>9.515</v>
      </c>
      <c r="D131" s="24">
        <f>F131</f>
        <v>9.67274</v>
      </c>
      <c r="E131" s="24">
        <f>F131</f>
        <v>9.67274</v>
      </c>
      <c r="F131" s="24">
        <f>ROUND(9.67274,5)</f>
        <v>9.67274</v>
      </c>
      <c r="G131" s="25"/>
      <c r="H131" s="26"/>
    </row>
    <row r="132" spans="1:8" ht="12.75" customHeight="1">
      <c r="A132" s="23">
        <v>43132</v>
      </c>
      <c r="B132" s="23"/>
      <c r="C132" s="24">
        <f>ROUND(9.515,5)</f>
        <v>9.515</v>
      </c>
      <c r="D132" s="24">
        <f>F132</f>
        <v>9.71813</v>
      </c>
      <c r="E132" s="24">
        <f>F132</f>
        <v>9.71813</v>
      </c>
      <c r="F132" s="24">
        <f>ROUND(9.71813,5)</f>
        <v>9.71813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ROUND(8.84,5)</f>
        <v>8.84</v>
      </c>
      <c r="D134" s="24">
        <f>F134</f>
        <v>8.86958</v>
      </c>
      <c r="E134" s="24">
        <f>F134</f>
        <v>8.86958</v>
      </c>
      <c r="F134" s="24">
        <f>ROUND(8.86958,5)</f>
        <v>8.86958</v>
      </c>
      <c r="G134" s="25"/>
      <c r="H134" s="26"/>
    </row>
    <row r="135" spans="1:8" ht="12.75" customHeight="1">
      <c r="A135" s="23">
        <v>42859</v>
      </c>
      <c r="B135" s="23"/>
      <c r="C135" s="24">
        <f>ROUND(8.84,5)</f>
        <v>8.84</v>
      </c>
      <c r="D135" s="24">
        <f>F135</f>
        <v>8.91157</v>
      </c>
      <c r="E135" s="24">
        <f>F135</f>
        <v>8.91157</v>
      </c>
      <c r="F135" s="24">
        <f>ROUND(8.91157,5)</f>
        <v>8.91157</v>
      </c>
      <c r="G135" s="25"/>
      <c r="H135" s="26"/>
    </row>
    <row r="136" spans="1:8" ht="12.75" customHeight="1">
      <c r="A136" s="23">
        <v>42950</v>
      </c>
      <c r="B136" s="23"/>
      <c r="C136" s="24">
        <f>ROUND(8.84,5)</f>
        <v>8.84</v>
      </c>
      <c r="D136" s="24">
        <f>F136</f>
        <v>8.94413</v>
      </c>
      <c r="E136" s="24">
        <f>F136</f>
        <v>8.94413</v>
      </c>
      <c r="F136" s="24">
        <f>ROUND(8.94413,5)</f>
        <v>8.94413</v>
      </c>
      <c r="G136" s="25"/>
      <c r="H136" s="26"/>
    </row>
    <row r="137" spans="1:8" ht="12.75" customHeight="1">
      <c r="A137" s="23">
        <v>43041</v>
      </c>
      <c r="B137" s="23"/>
      <c r="C137" s="24">
        <f>ROUND(8.84,5)</f>
        <v>8.84</v>
      </c>
      <c r="D137" s="24">
        <f>F137</f>
        <v>8.96144</v>
      </c>
      <c r="E137" s="24">
        <f>F137</f>
        <v>8.96144</v>
      </c>
      <c r="F137" s="24">
        <f>ROUND(8.96144,5)</f>
        <v>8.96144</v>
      </c>
      <c r="G137" s="25"/>
      <c r="H137" s="26"/>
    </row>
    <row r="138" spans="1:8" ht="12.75" customHeight="1">
      <c r="A138" s="23">
        <v>43132</v>
      </c>
      <c r="B138" s="23"/>
      <c r="C138" s="24">
        <f>ROUND(8.84,5)</f>
        <v>8.84</v>
      </c>
      <c r="D138" s="24">
        <f>F138</f>
        <v>8.99291</v>
      </c>
      <c r="E138" s="24">
        <f>F138</f>
        <v>8.99291</v>
      </c>
      <c r="F138" s="24">
        <f>ROUND(8.99291,5)</f>
        <v>8.99291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ROUND(2.1,5)</f>
        <v>2.1</v>
      </c>
      <c r="D140" s="24">
        <f>F140</f>
        <v>296.04453</v>
      </c>
      <c r="E140" s="24">
        <f>F140</f>
        <v>296.04453</v>
      </c>
      <c r="F140" s="24">
        <f>ROUND(296.04453,5)</f>
        <v>296.04453</v>
      </c>
      <c r="G140" s="25"/>
      <c r="H140" s="26"/>
    </row>
    <row r="141" spans="1:8" ht="12.75" customHeight="1">
      <c r="A141" s="23">
        <v>42859</v>
      </c>
      <c r="B141" s="23"/>
      <c r="C141" s="24">
        <f>ROUND(2.1,5)</f>
        <v>2.1</v>
      </c>
      <c r="D141" s="24">
        <f>F141</f>
        <v>301.7996</v>
      </c>
      <c r="E141" s="24">
        <f>F141</f>
        <v>301.7996</v>
      </c>
      <c r="F141" s="24">
        <f>ROUND(301.7996,5)</f>
        <v>301.7996</v>
      </c>
      <c r="G141" s="25"/>
      <c r="H141" s="26"/>
    </row>
    <row r="142" spans="1:8" ht="12.75" customHeight="1">
      <c r="A142" s="23">
        <v>42950</v>
      </c>
      <c r="B142" s="23"/>
      <c r="C142" s="24">
        <f>ROUND(2.1,5)</f>
        <v>2.1</v>
      </c>
      <c r="D142" s="24">
        <f>F142</f>
        <v>300.95614</v>
      </c>
      <c r="E142" s="24">
        <f>F142</f>
        <v>300.95614</v>
      </c>
      <c r="F142" s="24">
        <f>ROUND(300.95614,5)</f>
        <v>300.95614</v>
      </c>
      <c r="G142" s="25"/>
      <c r="H142" s="26"/>
    </row>
    <row r="143" spans="1:8" ht="12.75" customHeight="1">
      <c r="A143" s="23">
        <v>43041</v>
      </c>
      <c r="B143" s="23"/>
      <c r="C143" s="24">
        <f>ROUND(2.1,5)</f>
        <v>2.1</v>
      </c>
      <c r="D143" s="24">
        <f>F143</f>
        <v>307.28238</v>
      </c>
      <c r="E143" s="24">
        <f>F143</f>
        <v>307.28238</v>
      </c>
      <c r="F143" s="24">
        <f>ROUND(307.28238,5)</f>
        <v>307.28238</v>
      </c>
      <c r="G143" s="25"/>
      <c r="H143" s="26"/>
    </row>
    <row r="144" spans="1:8" ht="12.75" customHeight="1">
      <c r="A144" s="23">
        <v>43132</v>
      </c>
      <c r="B144" s="23"/>
      <c r="C144" s="24">
        <f>ROUND(2.1,5)</f>
        <v>2.1</v>
      </c>
      <c r="D144" s="24">
        <f>F144</f>
        <v>313.41193</v>
      </c>
      <c r="E144" s="24">
        <f>F144</f>
        <v>313.41193</v>
      </c>
      <c r="F144" s="24">
        <f>ROUND(313.41193,5)</f>
        <v>313.41193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ROUND(2.08,5)</f>
        <v>2.08</v>
      </c>
      <c r="D146" s="24">
        <f>F146</f>
        <v>245.55698</v>
      </c>
      <c r="E146" s="24">
        <f>F146</f>
        <v>245.55698</v>
      </c>
      <c r="F146" s="24">
        <f>ROUND(245.55698,5)</f>
        <v>245.55698</v>
      </c>
      <c r="G146" s="25"/>
      <c r="H146" s="26"/>
    </row>
    <row r="147" spans="1:8" ht="12.75" customHeight="1">
      <c r="A147" s="23">
        <v>42859</v>
      </c>
      <c r="B147" s="23"/>
      <c r="C147" s="24">
        <f>ROUND(2.08,5)</f>
        <v>2.08</v>
      </c>
      <c r="D147" s="24">
        <f>F147</f>
        <v>250.33053</v>
      </c>
      <c r="E147" s="24">
        <f>F147</f>
        <v>250.33053</v>
      </c>
      <c r="F147" s="24">
        <f>ROUND(250.33053,5)</f>
        <v>250.33053</v>
      </c>
      <c r="G147" s="25"/>
      <c r="H147" s="26"/>
    </row>
    <row r="148" spans="1:8" ht="12.75" customHeight="1">
      <c r="A148" s="23">
        <v>42950</v>
      </c>
      <c r="B148" s="23"/>
      <c r="C148" s="24">
        <f>ROUND(2.08,5)</f>
        <v>2.08</v>
      </c>
      <c r="D148" s="24">
        <f>F148</f>
        <v>251.69028</v>
      </c>
      <c r="E148" s="24">
        <f>F148</f>
        <v>251.69028</v>
      </c>
      <c r="F148" s="24">
        <f>ROUND(251.69028,5)</f>
        <v>251.69028</v>
      </c>
      <c r="G148" s="25"/>
      <c r="H148" s="26"/>
    </row>
    <row r="149" spans="1:8" ht="12.75" customHeight="1">
      <c r="A149" s="23">
        <v>43041</v>
      </c>
      <c r="B149" s="23"/>
      <c r="C149" s="24">
        <f>ROUND(2.08,5)</f>
        <v>2.08</v>
      </c>
      <c r="D149" s="24">
        <f>F149</f>
        <v>256.98008</v>
      </c>
      <c r="E149" s="24">
        <f>F149</f>
        <v>256.98008</v>
      </c>
      <c r="F149" s="24">
        <f>ROUND(256.98008,5)</f>
        <v>256.98008</v>
      </c>
      <c r="G149" s="25"/>
      <c r="H149" s="26"/>
    </row>
    <row r="150" spans="1:8" ht="12.75" customHeight="1">
      <c r="A150" s="23">
        <v>43132</v>
      </c>
      <c r="B150" s="23"/>
      <c r="C150" s="24">
        <f>ROUND(2.08,5)</f>
        <v>2.08</v>
      </c>
      <c r="D150" s="24">
        <f>F150</f>
        <v>262.10704</v>
      </c>
      <c r="E150" s="24">
        <f>F150</f>
        <v>262.10704</v>
      </c>
      <c r="F150" s="24">
        <f>ROUND(262.10704,5)</f>
        <v>262.10704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ROUND(7.595,5)</f>
        <v>7.595</v>
      </c>
      <c r="D152" s="24">
        <f>F152</f>
        <v>7.60204</v>
      </c>
      <c r="E152" s="24">
        <f>F152</f>
        <v>7.60204</v>
      </c>
      <c r="F152" s="24">
        <f>ROUND(7.60204,5)</f>
        <v>7.60204</v>
      </c>
      <c r="G152" s="25"/>
      <c r="H152" s="26"/>
    </row>
    <row r="153" spans="1:8" ht="12.75" customHeight="1">
      <c r="A153" s="23">
        <v>42859</v>
      </c>
      <c r="B153" s="23"/>
      <c r="C153" s="24">
        <f>ROUND(7.595,5)</f>
        <v>7.595</v>
      </c>
      <c r="D153" s="24">
        <f>F153</f>
        <v>7.31497</v>
      </c>
      <c r="E153" s="24">
        <f>F153</f>
        <v>7.31497</v>
      </c>
      <c r="F153" s="24">
        <f>ROUND(7.31497,5)</f>
        <v>7.31497</v>
      </c>
      <c r="G153" s="25"/>
      <c r="H153" s="26"/>
    </row>
    <row r="154" spans="1:8" ht="12.75" customHeight="1">
      <c r="A154" s="23">
        <v>42950</v>
      </c>
      <c r="B154" s="23"/>
      <c r="C154" s="24">
        <f>ROUND(7.595,5)</f>
        <v>7.595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ROUND(7.595,5)</f>
        <v>7.595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ROUND(7.8,5)</f>
        <v>7.8</v>
      </c>
      <c r="D157" s="24">
        <f>F157</f>
        <v>7.81619</v>
      </c>
      <c r="E157" s="24">
        <f>F157</f>
        <v>7.81619</v>
      </c>
      <c r="F157" s="24">
        <f>ROUND(7.81619,5)</f>
        <v>7.81619</v>
      </c>
      <c r="G157" s="25"/>
      <c r="H157" s="26"/>
    </row>
    <row r="158" spans="1:8" ht="12.75" customHeight="1">
      <c r="A158" s="23">
        <v>42859</v>
      </c>
      <c r="B158" s="23"/>
      <c r="C158" s="24">
        <f>ROUND(7.8,5)</f>
        <v>7.8</v>
      </c>
      <c r="D158" s="24">
        <f>F158</f>
        <v>7.81444</v>
      </c>
      <c r="E158" s="24">
        <f>F158</f>
        <v>7.81444</v>
      </c>
      <c r="F158" s="24">
        <f>ROUND(7.81444,5)</f>
        <v>7.81444</v>
      </c>
      <c r="G158" s="25"/>
      <c r="H158" s="26"/>
    </row>
    <row r="159" spans="1:8" ht="12.75" customHeight="1">
      <c r="A159" s="23">
        <v>42950</v>
      </c>
      <c r="B159" s="23"/>
      <c r="C159" s="24">
        <f>ROUND(7.8,5)</f>
        <v>7.8</v>
      </c>
      <c r="D159" s="24">
        <f>F159</f>
        <v>7.75667</v>
      </c>
      <c r="E159" s="24">
        <f>F159</f>
        <v>7.75667</v>
      </c>
      <c r="F159" s="24">
        <f>ROUND(7.75667,5)</f>
        <v>7.75667</v>
      </c>
      <c r="G159" s="25"/>
      <c r="H159" s="26"/>
    </row>
    <row r="160" spans="1:8" ht="12.75" customHeight="1">
      <c r="A160" s="23">
        <v>43041</v>
      </c>
      <c r="B160" s="23"/>
      <c r="C160" s="24">
        <f>ROUND(7.8,5)</f>
        <v>7.8</v>
      </c>
      <c r="D160" s="24">
        <f>F160</f>
        <v>7.57757</v>
      </c>
      <c r="E160" s="24">
        <f>F160</f>
        <v>7.57757</v>
      </c>
      <c r="F160" s="24">
        <f>ROUND(7.57757,5)</f>
        <v>7.57757</v>
      </c>
      <c r="G160" s="25"/>
      <c r="H160" s="26"/>
    </row>
    <row r="161" spans="1:8" ht="12.75" customHeight="1">
      <c r="A161" s="23">
        <v>43132</v>
      </c>
      <c r="B161" s="23"/>
      <c r="C161" s="24">
        <f>ROUND(7.8,5)</f>
        <v>7.8</v>
      </c>
      <c r="D161" s="24">
        <f>F161</f>
        <v>7.38657</v>
      </c>
      <c r="E161" s="24">
        <f>F161</f>
        <v>7.38657</v>
      </c>
      <c r="F161" s="24">
        <f>ROUND(7.38657,5)</f>
        <v>7.38657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ROUND(8.055,5)</f>
        <v>8.055</v>
      </c>
      <c r="D163" s="24">
        <f>F163</f>
        <v>8.07934</v>
      </c>
      <c r="E163" s="24">
        <f>F163</f>
        <v>8.07934</v>
      </c>
      <c r="F163" s="24">
        <f>ROUND(8.07934,5)</f>
        <v>8.07934</v>
      </c>
      <c r="G163" s="25"/>
      <c r="H163" s="26"/>
    </row>
    <row r="164" spans="1:8" ht="12.75" customHeight="1">
      <c r="A164" s="23">
        <v>42859</v>
      </c>
      <c r="B164" s="23"/>
      <c r="C164" s="24">
        <f>ROUND(8.055,5)</f>
        <v>8.055</v>
      </c>
      <c r="D164" s="24">
        <f>F164</f>
        <v>8.10993</v>
      </c>
      <c r="E164" s="24">
        <f>F164</f>
        <v>8.10993</v>
      </c>
      <c r="F164" s="24">
        <f>ROUND(8.10993,5)</f>
        <v>8.10993</v>
      </c>
      <c r="G164" s="25"/>
      <c r="H164" s="26"/>
    </row>
    <row r="165" spans="1:8" ht="12.75" customHeight="1">
      <c r="A165" s="23">
        <v>42950</v>
      </c>
      <c r="B165" s="23"/>
      <c r="C165" s="24">
        <f>ROUND(8.055,5)</f>
        <v>8.055</v>
      </c>
      <c r="D165" s="24">
        <f>F165</f>
        <v>8.11347</v>
      </c>
      <c r="E165" s="24">
        <f>F165</f>
        <v>8.11347</v>
      </c>
      <c r="F165" s="24">
        <f>ROUND(8.11347,5)</f>
        <v>8.11347</v>
      </c>
      <c r="G165" s="25"/>
      <c r="H165" s="26"/>
    </row>
    <row r="166" spans="1:8" ht="12.75" customHeight="1">
      <c r="A166" s="23">
        <v>43041</v>
      </c>
      <c r="B166" s="23"/>
      <c r="C166" s="24">
        <f>ROUND(8.055,5)</f>
        <v>8.055</v>
      </c>
      <c r="D166" s="24">
        <f>F166</f>
        <v>8.05713</v>
      </c>
      <c r="E166" s="24">
        <f>F166</f>
        <v>8.05713</v>
      </c>
      <c r="F166" s="24">
        <f>ROUND(8.05713,5)</f>
        <v>8.05713</v>
      </c>
      <c r="G166" s="25"/>
      <c r="H166" s="26"/>
    </row>
    <row r="167" spans="1:8" ht="12.75" customHeight="1">
      <c r="A167" s="23">
        <v>43132</v>
      </c>
      <c r="B167" s="23"/>
      <c r="C167" s="24">
        <f>ROUND(8.055,5)</f>
        <v>8.055</v>
      </c>
      <c r="D167" s="24">
        <f>F167</f>
        <v>8.02938</v>
      </c>
      <c r="E167" s="24">
        <f>F167</f>
        <v>8.02938</v>
      </c>
      <c r="F167" s="24">
        <f>ROUND(8.02938,5)</f>
        <v>8.02938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ROUND(8.24,5)</f>
        <v>8.24</v>
      </c>
      <c r="D169" s="24">
        <f>F169</f>
        <v>8.26753</v>
      </c>
      <c r="E169" s="24">
        <f>F169</f>
        <v>8.26753</v>
      </c>
      <c r="F169" s="24">
        <f>ROUND(8.26753,5)</f>
        <v>8.26753</v>
      </c>
      <c r="G169" s="25"/>
      <c r="H169" s="26"/>
    </row>
    <row r="170" spans="1:8" ht="12.75" customHeight="1">
      <c r="A170" s="23">
        <v>42859</v>
      </c>
      <c r="B170" s="23"/>
      <c r="C170" s="24">
        <f>ROUND(8.24,5)</f>
        <v>8.24</v>
      </c>
      <c r="D170" s="24">
        <f>F170</f>
        <v>8.29873</v>
      </c>
      <c r="E170" s="24">
        <f>F170</f>
        <v>8.29873</v>
      </c>
      <c r="F170" s="24">
        <f>ROUND(8.29873,5)</f>
        <v>8.29873</v>
      </c>
      <c r="G170" s="25"/>
      <c r="H170" s="26"/>
    </row>
    <row r="171" spans="1:8" ht="12.75" customHeight="1">
      <c r="A171" s="23">
        <v>42950</v>
      </c>
      <c r="B171" s="23"/>
      <c r="C171" s="24">
        <f>ROUND(8.24,5)</f>
        <v>8.24</v>
      </c>
      <c r="D171" s="24">
        <f>F171</f>
        <v>8.31134</v>
      </c>
      <c r="E171" s="24">
        <f>F171</f>
        <v>8.31134</v>
      </c>
      <c r="F171" s="24">
        <f>ROUND(8.31134,5)</f>
        <v>8.31134</v>
      </c>
      <c r="G171" s="25"/>
      <c r="H171" s="26"/>
    </row>
    <row r="172" spans="1:8" ht="12.75" customHeight="1">
      <c r="A172" s="23">
        <v>43041</v>
      </c>
      <c r="B172" s="23"/>
      <c r="C172" s="24">
        <f>ROUND(8.24,5)</f>
        <v>8.24</v>
      </c>
      <c r="D172" s="24">
        <f>F172</f>
        <v>8.29535</v>
      </c>
      <c r="E172" s="24">
        <f>F172</f>
        <v>8.29535</v>
      </c>
      <c r="F172" s="24">
        <f>ROUND(8.29535,5)</f>
        <v>8.29535</v>
      </c>
      <c r="G172" s="25"/>
      <c r="H172" s="26"/>
    </row>
    <row r="173" spans="1:8" ht="12.75" customHeight="1">
      <c r="A173" s="23">
        <v>43132</v>
      </c>
      <c r="B173" s="23"/>
      <c r="C173" s="24">
        <f>ROUND(8.24,5)</f>
        <v>8.24</v>
      </c>
      <c r="D173" s="24">
        <f>F173</f>
        <v>8.30407</v>
      </c>
      <c r="E173" s="24">
        <f>F173</f>
        <v>8.30407</v>
      </c>
      <c r="F173" s="24">
        <f>ROUND(8.30407,5)</f>
        <v>8.30407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ROUND(9.465,5)</f>
        <v>9.465</v>
      </c>
      <c r="D175" s="24">
        <f>F175</f>
        <v>9.49512</v>
      </c>
      <c r="E175" s="24">
        <f>F175</f>
        <v>9.49512</v>
      </c>
      <c r="F175" s="24">
        <f>ROUND(9.49512,5)</f>
        <v>9.49512</v>
      </c>
      <c r="G175" s="25"/>
      <c r="H175" s="26"/>
    </row>
    <row r="176" spans="1:8" ht="12.75" customHeight="1">
      <c r="A176" s="23">
        <v>42859</v>
      </c>
      <c r="B176" s="23"/>
      <c r="C176" s="24">
        <f>ROUND(9.465,5)</f>
        <v>9.465</v>
      </c>
      <c r="D176" s="24">
        <f>F176</f>
        <v>9.53821</v>
      </c>
      <c r="E176" s="24">
        <f>F176</f>
        <v>9.53821</v>
      </c>
      <c r="F176" s="24">
        <f>ROUND(9.53821,5)</f>
        <v>9.53821</v>
      </c>
      <c r="G176" s="25"/>
      <c r="H176" s="26"/>
    </row>
    <row r="177" spans="1:8" ht="12.75" customHeight="1">
      <c r="A177" s="23">
        <v>42950</v>
      </c>
      <c r="B177" s="23"/>
      <c r="C177" s="24">
        <f>ROUND(9.465,5)</f>
        <v>9.465</v>
      </c>
      <c r="D177" s="24">
        <f>F177</f>
        <v>9.57477</v>
      </c>
      <c r="E177" s="24">
        <f>F177</f>
        <v>9.57477</v>
      </c>
      <c r="F177" s="24">
        <f>ROUND(9.57477,5)</f>
        <v>9.57477</v>
      </c>
      <c r="G177" s="25"/>
      <c r="H177" s="26"/>
    </row>
    <row r="178" spans="1:8" ht="12.75" customHeight="1">
      <c r="A178" s="23">
        <v>43041</v>
      </c>
      <c r="B178" s="23"/>
      <c r="C178" s="24">
        <f>ROUND(9.465,5)</f>
        <v>9.465</v>
      </c>
      <c r="D178" s="24">
        <f>F178</f>
        <v>9.60298</v>
      </c>
      <c r="E178" s="24">
        <f>F178</f>
        <v>9.60298</v>
      </c>
      <c r="F178" s="24">
        <f>ROUND(9.60298,5)</f>
        <v>9.60298</v>
      </c>
      <c r="G178" s="25"/>
      <c r="H178" s="26"/>
    </row>
    <row r="179" spans="1:8" ht="12.75" customHeight="1">
      <c r="A179" s="23">
        <v>43132</v>
      </c>
      <c r="B179" s="23"/>
      <c r="C179" s="24">
        <f>ROUND(9.465,5)</f>
        <v>9.465</v>
      </c>
      <c r="D179" s="24">
        <f>F179</f>
        <v>9.64035</v>
      </c>
      <c r="E179" s="24">
        <f>F179</f>
        <v>9.64035</v>
      </c>
      <c r="F179" s="24">
        <f>ROUND(9.64035,5)</f>
        <v>9.64035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186.12807</v>
      </c>
      <c r="E181" s="24">
        <f>F181</f>
        <v>186.12807</v>
      </c>
      <c r="F181" s="24">
        <f>ROUND(186.12807,5)</f>
        <v>186.12807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187.42842</v>
      </c>
      <c r="E182" s="24">
        <f>F182</f>
        <v>187.42842</v>
      </c>
      <c r="F182" s="24">
        <f>ROUND(187.42842,5)</f>
        <v>187.42842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191.19235</v>
      </c>
      <c r="E183" s="24">
        <f>F183</f>
        <v>191.19235</v>
      </c>
      <c r="F183" s="24">
        <f>ROUND(191.19235,5)</f>
        <v>191.19235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192.79459</v>
      </c>
      <c r="E184" s="24">
        <f>F184</f>
        <v>192.79459</v>
      </c>
      <c r="F184" s="24">
        <f>ROUND(192.79459,5)</f>
        <v>192.79459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196.63995</v>
      </c>
      <c r="E185" s="24">
        <f>F185</f>
        <v>196.63995</v>
      </c>
      <c r="F185" s="24">
        <f>ROUND(196.63995,5)</f>
        <v>196.63995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ROUND(4.11,5)</f>
        <v>4.11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ROUND(4.11,5)</f>
        <v>4.11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ROUND(4.11,5)</f>
        <v>4.11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ROUND(4.11,5)</f>
        <v>4.11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ROUND(2.16,5)</f>
        <v>2.16</v>
      </c>
      <c r="D192" s="24">
        <f>F192</f>
        <v>146.08964</v>
      </c>
      <c r="E192" s="24">
        <f>F192</f>
        <v>146.08964</v>
      </c>
      <c r="F192" s="24">
        <f>ROUND(146.08964,5)</f>
        <v>146.08964</v>
      </c>
      <c r="G192" s="25"/>
      <c r="H192" s="26"/>
    </row>
    <row r="193" spans="1:8" ht="12.75" customHeight="1">
      <c r="A193" s="23">
        <v>42859</v>
      </c>
      <c r="B193" s="23"/>
      <c r="C193" s="24">
        <f>ROUND(2.16,5)</f>
        <v>2.16</v>
      </c>
      <c r="D193" s="24">
        <f>F193</f>
        <v>148.92973</v>
      </c>
      <c r="E193" s="24">
        <f>F193</f>
        <v>148.92973</v>
      </c>
      <c r="F193" s="24">
        <f>ROUND(148.92973,5)</f>
        <v>148.92973</v>
      </c>
      <c r="G193" s="25"/>
      <c r="H193" s="26"/>
    </row>
    <row r="194" spans="1:8" ht="12.75" customHeight="1">
      <c r="A194" s="23">
        <v>42950</v>
      </c>
      <c r="B194" s="23"/>
      <c r="C194" s="24">
        <f>ROUND(2.16,5)</f>
        <v>2.16</v>
      </c>
      <c r="D194" s="24">
        <f>F194</f>
        <v>149.88864</v>
      </c>
      <c r="E194" s="24">
        <f>F194</f>
        <v>149.88864</v>
      </c>
      <c r="F194" s="24">
        <f>ROUND(149.88864,5)</f>
        <v>149.88864</v>
      </c>
      <c r="G194" s="25"/>
      <c r="H194" s="26"/>
    </row>
    <row r="195" spans="1:8" ht="12.75" customHeight="1">
      <c r="A195" s="23">
        <v>43041</v>
      </c>
      <c r="B195" s="23"/>
      <c r="C195" s="24">
        <f>ROUND(2.16,5)</f>
        <v>2.16</v>
      </c>
      <c r="D195" s="24">
        <f>F195</f>
        <v>153.0393</v>
      </c>
      <c r="E195" s="24">
        <f>F195</f>
        <v>153.0393</v>
      </c>
      <c r="F195" s="24">
        <f>ROUND(153.0393,5)</f>
        <v>153.0393</v>
      </c>
      <c r="G195" s="25"/>
      <c r="H195" s="26"/>
    </row>
    <row r="196" spans="1:8" ht="12.75" customHeight="1">
      <c r="A196" s="23">
        <v>43132</v>
      </c>
      <c r="B196" s="23"/>
      <c r="C196" s="24">
        <f>ROUND(2.16,5)</f>
        <v>2.16</v>
      </c>
      <c r="D196" s="24">
        <f>F196</f>
        <v>156.09215</v>
      </c>
      <c r="E196" s="24">
        <f>F196</f>
        <v>156.09215</v>
      </c>
      <c r="F196" s="24">
        <f>ROUND(156.09215,5)</f>
        <v>156.09215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ROUND(9.275,5)</f>
        <v>9.275</v>
      </c>
      <c r="D198" s="24">
        <f>F198</f>
        <v>9.30747</v>
      </c>
      <c r="E198" s="24">
        <f>F198</f>
        <v>9.30747</v>
      </c>
      <c r="F198" s="24">
        <f>ROUND(9.30747,5)</f>
        <v>9.30747</v>
      </c>
      <c r="G198" s="25"/>
      <c r="H198" s="26"/>
    </row>
    <row r="199" spans="1:8" ht="12.75" customHeight="1">
      <c r="A199" s="23">
        <v>42859</v>
      </c>
      <c r="B199" s="23"/>
      <c r="C199" s="24">
        <f>ROUND(9.275,5)</f>
        <v>9.275</v>
      </c>
      <c r="D199" s="24">
        <f>F199</f>
        <v>9.35012</v>
      </c>
      <c r="E199" s="24">
        <f>F199</f>
        <v>9.35012</v>
      </c>
      <c r="F199" s="24">
        <f>ROUND(9.35012,5)</f>
        <v>9.35012</v>
      </c>
      <c r="G199" s="25"/>
      <c r="H199" s="26"/>
    </row>
    <row r="200" spans="1:8" ht="12.75" customHeight="1">
      <c r="A200" s="23">
        <v>42950</v>
      </c>
      <c r="B200" s="23"/>
      <c r="C200" s="24">
        <f>ROUND(9.275,5)</f>
        <v>9.275</v>
      </c>
      <c r="D200" s="24">
        <f>F200</f>
        <v>9.38571</v>
      </c>
      <c r="E200" s="24">
        <f>F200</f>
        <v>9.38571</v>
      </c>
      <c r="F200" s="24">
        <f>ROUND(9.38571,5)</f>
        <v>9.38571</v>
      </c>
      <c r="G200" s="25"/>
      <c r="H200" s="26"/>
    </row>
    <row r="201" spans="1:8" ht="12.75" customHeight="1">
      <c r="A201" s="23">
        <v>43041</v>
      </c>
      <c r="B201" s="23"/>
      <c r="C201" s="24">
        <f>ROUND(9.275,5)</f>
        <v>9.275</v>
      </c>
      <c r="D201" s="24">
        <f>F201</f>
        <v>9.41397</v>
      </c>
      <c r="E201" s="24">
        <f>F201</f>
        <v>9.41397</v>
      </c>
      <c r="F201" s="24">
        <f>ROUND(9.41397,5)</f>
        <v>9.41397</v>
      </c>
      <c r="G201" s="25"/>
      <c r="H201" s="26"/>
    </row>
    <row r="202" spans="1:8" ht="12.75" customHeight="1">
      <c r="A202" s="23">
        <v>43132</v>
      </c>
      <c r="B202" s="23"/>
      <c r="C202" s="24">
        <f>ROUND(9.275,5)</f>
        <v>9.275</v>
      </c>
      <c r="D202" s="24">
        <f>F202</f>
        <v>9.45391</v>
      </c>
      <c r="E202" s="24">
        <f>F202</f>
        <v>9.45391</v>
      </c>
      <c r="F202" s="24">
        <f>ROUND(9.45391,5)</f>
        <v>9.45391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ROUND(9.53,5)</f>
        <v>9.53</v>
      </c>
      <c r="D204" s="24">
        <f>F204</f>
        <v>9.56077</v>
      </c>
      <c r="E204" s="24">
        <f>F204</f>
        <v>9.56077</v>
      </c>
      <c r="F204" s="24">
        <f>ROUND(9.56077,5)</f>
        <v>9.56077</v>
      </c>
      <c r="G204" s="25"/>
      <c r="H204" s="26"/>
    </row>
    <row r="205" spans="1:8" ht="12.75" customHeight="1">
      <c r="A205" s="23">
        <v>42859</v>
      </c>
      <c r="B205" s="23"/>
      <c r="C205" s="24">
        <f>ROUND(9.53,5)</f>
        <v>9.53</v>
      </c>
      <c r="D205" s="24">
        <f>F205</f>
        <v>9.60192</v>
      </c>
      <c r="E205" s="24">
        <f>F205</f>
        <v>9.60192</v>
      </c>
      <c r="F205" s="24">
        <f>ROUND(9.60192,5)</f>
        <v>9.60192</v>
      </c>
      <c r="G205" s="25"/>
      <c r="H205" s="26"/>
    </row>
    <row r="206" spans="1:8" ht="12.75" customHeight="1">
      <c r="A206" s="23">
        <v>42950</v>
      </c>
      <c r="B206" s="23"/>
      <c r="C206" s="24">
        <f>ROUND(9.53,5)</f>
        <v>9.53</v>
      </c>
      <c r="D206" s="24">
        <f>F206</f>
        <v>9.63717</v>
      </c>
      <c r="E206" s="24">
        <f>F206</f>
        <v>9.63717</v>
      </c>
      <c r="F206" s="24">
        <f>ROUND(9.63717,5)</f>
        <v>9.63717</v>
      </c>
      <c r="G206" s="25"/>
      <c r="H206" s="26"/>
    </row>
    <row r="207" spans="1:8" ht="12.75" customHeight="1">
      <c r="A207" s="23">
        <v>43041</v>
      </c>
      <c r="B207" s="23"/>
      <c r="C207" s="24">
        <f>ROUND(9.53,5)</f>
        <v>9.53</v>
      </c>
      <c r="D207" s="24">
        <f>F207</f>
        <v>9.6663</v>
      </c>
      <c r="E207" s="24">
        <f>F207</f>
        <v>9.6663</v>
      </c>
      <c r="F207" s="24">
        <f>ROUND(9.6663,5)</f>
        <v>9.6663</v>
      </c>
      <c r="G207" s="25"/>
      <c r="H207" s="26"/>
    </row>
    <row r="208" spans="1:8" ht="12.75" customHeight="1">
      <c r="A208" s="23">
        <v>43132</v>
      </c>
      <c r="B208" s="23"/>
      <c r="C208" s="24">
        <f>ROUND(9.53,5)</f>
        <v>9.53</v>
      </c>
      <c r="D208" s="24">
        <f>F208</f>
        <v>9.70489</v>
      </c>
      <c r="E208" s="24">
        <f>F208</f>
        <v>9.70489</v>
      </c>
      <c r="F208" s="24">
        <f>ROUND(9.70489,5)</f>
        <v>9.70489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ROUND(9.58,5)</f>
        <v>9.58</v>
      </c>
      <c r="D210" s="24">
        <f>F210</f>
        <v>9.61177</v>
      </c>
      <c r="E210" s="24">
        <f>F210</f>
        <v>9.61177</v>
      </c>
      <c r="F210" s="24">
        <f>ROUND(9.61177,5)</f>
        <v>9.61177</v>
      </c>
      <c r="G210" s="25"/>
      <c r="H210" s="26"/>
    </row>
    <row r="211" spans="1:8" ht="12.75" customHeight="1">
      <c r="A211" s="23">
        <v>42859</v>
      </c>
      <c r="B211" s="23"/>
      <c r="C211" s="24">
        <f>ROUND(9.58,5)</f>
        <v>9.58</v>
      </c>
      <c r="D211" s="24">
        <f>F211</f>
        <v>9.65443</v>
      </c>
      <c r="E211" s="24">
        <f>F211</f>
        <v>9.65443</v>
      </c>
      <c r="F211" s="24">
        <f>ROUND(9.65443,5)</f>
        <v>9.65443</v>
      </c>
      <c r="G211" s="25"/>
      <c r="H211" s="26"/>
    </row>
    <row r="212" spans="1:8" ht="12.75" customHeight="1">
      <c r="A212" s="23">
        <v>42950</v>
      </c>
      <c r="B212" s="23"/>
      <c r="C212" s="24">
        <f>ROUND(9.58,5)</f>
        <v>9.58</v>
      </c>
      <c r="D212" s="24">
        <f>F212</f>
        <v>9.69121</v>
      </c>
      <c r="E212" s="24">
        <f>F212</f>
        <v>9.69121</v>
      </c>
      <c r="F212" s="24">
        <f>ROUND(9.69121,5)</f>
        <v>9.69121</v>
      </c>
      <c r="G212" s="25"/>
      <c r="H212" s="26"/>
    </row>
    <row r="213" spans="1:8" ht="12.75" customHeight="1">
      <c r="A213" s="23">
        <v>43041</v>
      </c>
      <c r="B213" s="23"/>
      <c r="C213" s="24">
        <f>ROUND(9.58,5)</f>
        <v>9.58</v>
      </c>
      <c r="D213" s="24">
        <f>F213</f>
        <v>9.72183</v>
      </c>
      <c r="E213" s="24">
        <f>F213</f>
        <v>9.72183</v>
      </c>
      <c r="F213" s="24">
        <f>ROUND(9.72183,5)</f>
        <v>9.72183</v>
      </c>
      <c r="G213" s="25"/>
      <c r="H213" s="26"/>
    </row>
    <row r="214" spans="1:8" ht="12.75" customHeight="1">
      <c r="A214" s="23">
        <v>43132</v>
      </c>
      <c r="B214" s="23"/>
      <c r="C214" s="24">
        <f>ROUND(9.58,5)</f>
        <v>9.58</v>
      </c>
      <c r="D214" s="24">
        <f>F214</f>
        <v>9.76205</v>
      </c>
      <c r="E214" s="24">
        <f>F214</f>
        <v>9.76205</v>
      </c>
      <c r="F214" s="24">
        <f>ROUND(9.76205,5)</f>
        <v>9.76205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ROUND(724.145769765237,4)</f>
        <v>724.1458</v>
      </c>
      <c r="D218" s="28">
        <f>F218</f>
        <v>725.882</v>
      </c>
      <c r="E218" s="28">
        <f>F218</f>
        <v>725.882</v>
      </c>
      <c r="F218" s="28">
        <f>ROUND(725.882,4)</f>
        <v>725.882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ROUND(14.525888,4)</f>
        <v>14.5259</v>
      </c>
      <c r="D220" s="28">
        <f>F220</f>
        <v>14.6911</v>
      </c>
      <c r="E220" s="28">
        <f>F220</f>
        <v>14.6911</v>
      </c>
      <c r="F220" s="28">
        <f>ROUND(14.6911,4)</f>
        <v>14.6911</v>
      </c>
      <c r="G220" s="25"/>
      <c r="H220" s="26"/>
    </row>
    <row r="221" spans="1:8" ht="12.75" customHeight="1">
      <c r="A221" s="23">
        <v>42760</v>
      </c>
      <c r="B221" s="23"/>
      <c r="C221" s="28">
        <f>ROUND(14.525888,4)</f>
        <v>14.5259</v>
      </c>
      <c r="D221" s="28">
        <f>F221</f>
        <v>14.698</v>
      </c>
      <c r="E221" s="28">
        <f>F221</f>
        <v>14.698</v>
      </c>
      <c r="F221" s="28">
        <f>ROUND(14.698,4)</f>
        <v>14.698</v>
      </c>
      <c r="G221" s="25"/>
      <c r="H221" s="26"/>
    </row>
    <row r="222" spans="1:8" ht="12.75" customHeight="1">
      <c r="A222" s="23">
        <v>42766</v>
      </c>
      <c r="B222" s="23"/>
      <c r="C222" s="28">
        <f>ROUND(14.525888,4)</f>
        <v>14.5259</v>
      </c>
      <c r="D222" s="28">
        <f>F222</f>
        <v>14.7187</v>
      </c>
      <c r="E222" s="28">
        <f>F222</f>
        <v>14.7187</v>
      </c>
      <c r="F222" s="28">
        <f>ROUND(14.7187,4)</f>
        <v>14.7187</v>
      </c>
      <c r="G222" s="25"/>
      <c r="H222" s="26"/>
    </row>
    <row r="223" spans="1:8" ht="12.75" customHeight="1">
      <c r="A223" s="23">
        <v>42790</v>
      </c>
      <c r="B223" s="23"/>
      <c r="C223" s="28">
        <f>ROUND(14.525888,4)</f>
        <v>14.5259</v>
      </c>
      <c r="D223" s="28">
        <f>F223</f>
        <v>14.8021</v>
      </c>
      <c r="E223" s="28">
        <f>F223</f>
        <v>14.8021</v>
      </c>
      <c r="F223" s="28">
        <f>ROUND(14.8021,4)</f>
        <v>14.8021</v>
      </c>
      <c r="G223" s="25"/>
      <c r="H223" s="26"/>
    </row>
    <row r="224" spans="1:8" ht="12.75" customHeight="1">
      <c r="A224" s="23">
        <v>42794</v>
      </c>
      <c r="B224" s="23"/>
      <c r="C224" s="28">
        <f>ROUND(14.525888,4)</f>
        <v>14.5259</v>
      </c>
      <c r="D224" s="28">
        <f>F224</f>
        <v>14.816</v>
      </c>
      <c r="E224" s="28">
        <f>F224</f>
        <v>14.816</v>
      </c>
      <c r="F224" s="28">
        <f>ROUND(14.816,4)</f>
        <v>14.816</v>
      </c>
      <c r="G224" s="25"/>
      <c r="H224" s="26"/>
    </row>
    <row r="225" spans="1:8" ht="12.75" customHeight="1">
      <c r="A225" s="23">
        <v>42825</v>
      </c>
      <c r="B225" s="23"/>
      <c r="C225" s="28">
        <f>ROUND(14.525888,4)</f>
        <v>14.5259</v>
      </c>
      <c r="D225" s="28">
        <f>F225</f>
        <v>14.9278</v>
      </c>
      <c r="E225" s="28">
        <f>F225</f>
        <v>14.9278</v>
      </c>
      <c r="F225" s="28">
        <f>ROUND(14.9278,4)</f>
        <v>14.9278</v>
      </c>
      <c r="G225" s="25"/>
      <c r="H225" s="26"/>
    </row>
    <row r="226" spans="1:8" ht="12.75" customHeight="1">
      <c r="A226" s="23" t="s">
        <v>63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42719</v>
      </c>
      <c r="B227" s="23"/>
      <c r="C227" s="28">
        <f>ROUND(17.025736,4)</f>
        <v>17.0257</v>
      </c>
      <c r="D227" s="28">
        <f>F227</f>
        <v>17.0452</v>
      </c>
      <c r="E227" s="28">
        <f>F227</f>
        <v>17.0452</v>
      </c>
      <c r="F227" s="28">
        <f>ROUND(17.0452,4)</f>
        <v>17.0452</v>
      </c>
      <c r="G227" s="25"/>
      <c r="H227" s="26"/>
    </row>
    <row r="228" spans="1:8" ht="12.75" customHeight="1">
      <c r="A228" s="23">
        <v>42766</v>
      </c>
      <c r="B228" s="23"/>
      <c r="C228" s="28">
        <f>ROUND(17.025736,4)</f>
        <v>17.0257</v>
      </c>
      <c r="D228" s="28">
        <f>F228</f>
        <v>17.2291</v>
      </c>
      <c r="E228" s="28">
        <f>F228</f>
        <v>17.2291</v>
      </c>
      <c r="F228" s="28">
        <f>ROUND(17.2291,4)</f>
        <v>17.2291</v>
      </c>
      <c r="G228" s="25"/>
      <c r="H228" s="26"/>
    </row>
    <row r="229" spans="1:8" ht="12.75" customHeight="1">
      <c r="A229" s="23">
        <v>42794</v>
      </c>
      <c r="B229" s="23"/>
      <c r="C229" s="28">
        <f>ROUND(17.025736,4)</f>
        <v>17.0257</v>
      </c>
      <c r="D229" s="28">
        <f>F229</f>
        <v>17.331</v>
      </c>
      <c r="E229" s="28">
        <f>F229</f>
        <v>17.331</v>
      </c>
      <c r="F229" s="28">
        <f>ROUND(17.331,4)</f>
        <v>17.331</v>
      </c>
      <c r="G229" s="25"/>
      <c r="H229" s="26"/>
    </row>
    <row r="230" spans="1:8" ht="12.75" customHeight="1">
      <c r="A230" s="23">
        <v>42825</v>
      </c>
      <c r="B230" s="23"/>
      <c r="C230" s="28">
        <f>ROUND(17.025736,4)</f>
        <v>17.0257</v>
      </c>
      <c r="D230" s="28">
        <f>F230</f>
        <v>17.4478</v>
      </c>
      <c r="E230" s="28">
        <f>F230</f>
        <v>17.4478</v>
      </c>
      <c r="F230" s="28">
        <f>ROUND(17.4478,4)</f>
        <v>17.4478</v>
      </c>
      <c r="G230" s="25"/>
      <c r="H230" s="26"/>
    </row>
    <row r="231" spans="1:8" ht="12.75" customHeight="1">
      <c r="A231" s="23">
        <v>42850</v>
      </c>
      <c r="B231" s="23"/>
      <c r="C231" s="28">
        <f>ROUND(17.025736,4)</f>
        <v>17.0257</v>
      </c>
      <c r="D231" s="28">
        <f>F231</f>
        <v>17.5419</v>
      </c>
      <c r="E231" s="28">
        <f>F231</f>
        <v>17.5419</v>
      </c>
      <c r="F231" s="28">
        <f>ROUND(17.5419,4)</f>
        <v>17.5419</v>
      </c>
      <c r="G231" s="25"/>
      <c r="H231" s="26"/>
    </row>
    <row r="232" spans="1:8" ht="12.75" customHeight="1">
      <c r="A232" s="23" t="s">
        <v>64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42713</v>
      </c>
      <c r="B233" s="23"/>
      <c r="C233" s="28">
        <f>ROUND(13.52,4)</f>
        <v>13.52</v>
      </c>
      <c r="D233" s="28">
        <f>F233</f>
        <v>13.5224</v>
      </c>
      <c r="E233" s="28">
        <f>F233</f>
        <v>13.5224</v>
      </c>
      <c r="F233" s="28">
        <f>ROUND(13.5224,4)</f>
        <v>13.5224</v>
      </c>
      <c r="G233" s="25"/>
      <c r="H233" s="26"/>
    </row>
    <row r="234" spans="1:8" ht="12.75" customHeight="1">
      <c r="A234" s="23">
        <v>42716</v>
      </c>
      <c r="B234" s="23"/>
      <c r="C234" s="28">
        <f>ROUND(13.52,4)</f>
        <v>13.52</v>
      </c>
      <c r="D234" s="28">
        <f>F234</f>
        <v>13.5272</v>
      </c>
      <c r="E234" s="28">
        <f>F234</f>
        <v>13.5272</v>
      </c>
      <c r="F234" s="28">
        <f>ROUND(13.5272,4)</f>
        <v>13.5272</v>
      </c>
      <c r="G234" s="25"/>
      <c r="H234" s="26"/>
    </row>
    <row r="235" spans="1:8" ht="12.75" customHeight="1">
      <c r="A235" s="23">
        <v>42717</v>
      </c>
      <c r="B235" s="23"/>
      <c r="C235" s="28">
        <f>ROUND(13.52,4)</f>
        <v>13.52</v>
      </c>
      <c r="D235" s="28">
        <f>F235</f>
        <v>13.5297</v>
      </c>
      <c r="E235" s="28">
        <f>F235</f>
        <v>13.5297</v>
      </c>
      <c r="F235" s="28">
        <f>ROUND(13.5297,4)</f>
        <v>13.5297</v>
      </c>
      <c r="G235" s="25"/>
      <c r="H235" s="26"/>
    </row>
    <row r="236" spans="1:8" ht="12.75" customHeight="1">
      <c r="A236" s="23">
        <v>42718</v>
      </c>
      <c r="B236" s="23"/>
      <c r="C236" s="28">
        <f>ROUND(13.52,4)</f>
        <v>13.52</v>
      </c>
      <c r="D236" s="28">
        <f>F236</f>
        <v>13.5322</v>
      </c>
      <c r="E236" s="28">
        <f>F236</f>
        <v>13.5322</v>
      </c>
      <c r="F236" s="28">
        <f>ROUND(13.5322,4)</f>
        <v>13.5322</v>
      </c>
      <c r="G236" s="25"/>
      <c r="H236" s="26"/>
    </row>
    <row r="237" spans="1:8" ht="12.75" customHeight="1">
      <c r="A237" s="23">
        <v>42719</v>
      </c>
      <c r="B237" s="23"/>
      <c r="C237" s="28">
        <f>ROUND(13.52,4)</f>
        <v>13.52</v>
      </c>
      <c r="D237" s="28">
        <f>F237</f>
        <v>13.5347</v>
      </c>
      <c r="E237" s="28">
        <f>F237</f>
        <v>13.5347</v>
      </c>
      <c r="F237" s="28">
        <f>ROUND(13.5347,4)</f>
        <v>13.5347</v>
      </c>
      <c r="G237" s="25"/>
      <c r="H237" s="26"/>
    </row>
    <row r="238" spans="1:8" ht="12.75" customHeight="1">
      <c r="A238" s="23">
        <v>42725</v>
      </c>
      <c r="B238" s="23"/>
      <c r="C238" s="28">
        <f>ROUND(13.52,4)</f>
        <v>13.52</v>
      </c>
      <c r="D238" s="28">
        <f>F238</f>
        <v>13.5503</v>
      </c>
      <c r="E238" s="28">
        <f>F238</f>
        <v>13.5503</v>
      </c>
      <c r="F238" s="28">
        <f>ROUND(13.5503,4)</f>
        <v>13.5503</v>
      </c>
      <c r="G238" s="25"/>
      <c r="H238" s="26"/>
    </row>
    <row r="239" spans="1:8" ht="12.75" customHeight="1">
      <c r="A239" s="23">
        <v>42732</v>
      </c>
      <c r="B239" s="23"/>
      <c r="C239" s="28">
        <f>ROUND(13.52,4)</f>
        <v>13.52</v>
      </c>
      <c r="D239" s="28">
        <f>F239</f>
        <v>13.57</v>
      </c>
      <c r="E239" s="28">
        <f>F239</f>
        <v>13.57</v>
      </c>
      <c r="F239" s="28">
        <f>ROUND(13.57,4)</f>
        <v>13.57</v>
      </c>
      <c r="G239" s="25"/>
      <c r="H239" s="26"/>
    </row>
    <row r="240" spans="1:8" ht="12.75" customHeight="1">
      <c r="A240" s="23">
        <v>42733</v>
      </c>
      <c r="B240" s="23"/>
      <c r="C240" s="28">
        <f>ROUND(13.52,4)</f>
        <v>13.52</v>
      </c>
      <c r="D240" s="28">
        <f>F240</f>
        <v>13.5728</v>
      </c>
      <c r="E240" s="28">
        <f>F240</f>
        <v>13.5728</v>
      </c>
      <c r="F240" s="28">
        <f>ROUND(13.5728,4)</f>
        <v>13.5728</v>
      </c>
      <c r="G240" s="25"/>
      <c r="H240" s="26"/>
    </row>
    <row r="241" spans="1:8" ht="12.75" customHeight="1">
      <c r="A241" s="23">
        <v>42739</v>
      </c>
      <c r="B241" s="23"/>
      <c r="C241" s="28">
        <f>ROUND(13.52,4)</f>
        <v>13.52</v>
      </c>
      <c r="D241" s="28">
        <f>F241</f>
        <v>13.5896</v>
      </c>
      <c r="E241" s="28">
        <f>F241</f>
        <v>13.5896</v>
      </c>
      <c r="F241" s="28">
        <f>ROUND(13.5896,4)</f>
        <v>13.5896</v>
      </c>
      <c r="G241" s="25"/>
      <c r="H241" s="26"/>
    </row>
    <row r="242" spans="1:8" ht="12.75" customHeight="1">
      <c r="A242" s="23">
        <v>42746</v>
      </c>
      <c r="B242" s="23"/>
      <c r="C242" s="28">
        <f>ROUND(13.52,4)</f>
        <v>13.52</v>
      </c>
      <c r="D242" s="28">
        <f>F242</f>
        <v>13.6088</v>
      </c>
      <c r="E242" s="28">
        <f>F242</f>
        <v>13.6088</v>
      </c>
      <c r="F242" s="28">
        <f>ROUND(13.6088,4)</f>
        <v>13.6088</v>
      </c>
      <c r="G242" s="25"/>
      <c r="H242" s="26"/>
    </row>
    <row r="243" spans="1:8" ht="12.75" customHeight="1">
      <c r="A243" s="23">
        <v>42748</v>
      </c>
      <c r="B243" s="23"/>
      <c r="C243" s="28">
        <f>ROUND(13.52,4)</f>
        <v>13.52</v>
      </c>
      <c r="D243" s="28">
        <f>F243</f>
        <v>13.614</v>
      </c>
      <c r="E243" s="28">
        <f>F243</f>
        <v>13.614</v>
      </c>
      <c r="F243" s="28">
        <f>ROUND(13.614,4)</f>
        <v>13.614</v>
      </c>
      <c r="G243" s="25"/>
      <c r="H243" s="26"/>
    </row>
    <row r="244" spans="1:8" ht="12.75" customHeight="1">
      <c r="A244" s="23">
        <v>42752</v>
      </c>
      <c r="B244" s="23"/>
      <c r="C244" s="28">
        <f>ROUND(13.52,4)</f>
        <v>13.52</v>
      </c>
      <c r="D244" s="28">
        <f>F244</f>
        <v>13.6244</v>
      </c>
      <c r="E244" s="28">
        <f>F244</f>
        <v>13.6244</v>
      </c>
      <c r="F244" s="28">
        <f>ROUND(13.6244,4)</f>
        <v>13.6244</v>
      </c>
      <c r="G244" s="25"/>
      <c r="H244" s="26"/>
    </row>
    <row r="245" spans="1:8" ht="12.75" customHeight="1">
      <c r="A245" s="23">
        <v>42753</v>
      </c>
      <c r="B245" s="23"/>
      <c r="C245" s="28">
        <f>ROUND(13.52,4)</f>
        <v>13.52</v>
      </c>
      <c r="D245" s="28">
        <f>F245</f>
        <v>13.627</v>
      </c>
      <c r="E245" s="28">
        <f>F245</f>
        <v>13.627</v>
      </c>
      <c r="F245" s="28">
        <f>ROUND(13.627,4)</f>
        <v>13.627</v>
      </c>
      <c r="G245" s="25"/>
      <c r="H245" s="26"/>
    </row>
    <row r="246" spans="1:8" ht="12.75" customHeight="1">
      <c r="A246" s="23">
        <v>42755</v>
      </c>
      <c r="B246" s="23"/>
      <c r="C246" s="28">
        <f>ROUND(13.52,4)</f>
        <v>13.52</v>
      </c>
      <c r="D246" s="28">
        <f>F246</f>
        <v>13.6322</v>
      </c>
      <c r="E246" s="28">
        <f>F246</f>
        <v>13.6322</v>
      </c>
      <c r="F246" s="28">
        <f>ROUND(13.6322,4)</f>
        <v>13.6322</v>
      </c>
      <c r="G246" s="25"/>
      <c r="H246" s="26"/>
    </row>
    <row r="247" spans="1:8" ht="12.75" customHeight="1">
      <c r="A247" s="23">
        <v>42758</v>
      </c>
      <c r="B247" s="23"/>
      <c r="C247" s="28">
        <f>ROUND(13.52,4)</f>
        <v>13.52</v>
      </c>
      <c r="D247" s="28">
        <f>F247</f>
        <v>13.64</v>
      </c>
      <c r="E247" s="28">
        <f>F247</f>
        <v>13.64</v>
      </c>
      <c r="F247" s="28">
        <f>ROUND(13.64,4)</f>
        <v>13.64</v>
      </c>
      <c r="G247" s="25"/>
      <c r="H247" s="26"/>
    </row>
    <row r="248" spans="1:8" ht="12.75" customHeight="1">
      <c r="A248" s="23">
        <v>42760</v>
      </c>
      <c r="B248" s="23"/>
      <c r="C248" s="28">
        <f>ROUND(13.52,4)</f>
        <v>13.52</v>
      </c>
      <c r="D248" s="28">
        <f>F248</f>
        <v>13.6452</v>
      </c>
      <c r="E248" s="28">
        <f>F248</f>
        <v>13.6452</v>
      </c>
      <c r="F248" s="28">
        <f>ROUND(13.6452,4)</f>
        <v>13.6452</v>
      </c>
      <c r="G248" s="25"/>
      <c r="H248" s="26"/>
    </row>
    <row r="249" spans="1:8" ht="12.75" customHeight="1">
      <c r="A249" s="23">
        <v>42762</v>
      </c>
      <c r="B249" s="23"/>
      <c r="C249" s="28">
        <f>ROUND(13.52,4)</f>
        <v>13.52</v>
      </c>
      <c r="D249" s="28">
        <f>F249</f>
        <v>13.6504</v>
      </c>
      <c r="E249" s="28">
        <f>F249</f>
        <v>13.6504</v>
      </c>
      <c r="F249" s="28">
        <f>ROUND(13.6504,4)</f>
        <v>13.6504</v>
      </c>
      <c r="G249" s="25"/>
      <c r="H249" s="26"/>
    </row>
    <row r="250" spans="1:8" ht="12.75" customHeight="1">
      <c r="A250" s="23">
        <v>42766</v>
      </c>
      <c r="B250" s="23"/>
      <c r="C250" s="28">
        <f>ROUND(13.52,4)</f>
        <v>13.52</v>
      </c>
      <c r="D250" s="28">
        <f>F250</f>
        <v>13.6608</v>
      </c>
      <c r="E250" s="28">
        <f>F250</f>
        <v>13.6608</v>
      </c>
      <c r="F250" s="28">
        <f>ROUND(13.6608,4)</f>
        <v>13.6608</v>
      </c>
      <c r="G250" s="25"/>
      <c r="H250" s="26"/>
    </row>
    <row r="251" spans="1:8" ht="12.75" customHeight="1">
      <c r="A251" s="23">
        <v>42783</v>
      </c>
      <c r="B251" s="23"/>
      <c r="C251" s="28">
        <f>ROUND(13.52,4)</f>
        <v>13.52</v>
      </c>
      <c r="D251" s="28">
        <f>F251</f>
        <v>13.7051</v>
      </c>
      <c r="E251" s="28">
        <f>F251</f>
        <v>13.7051</v>
      </c>
      <c r="F251" s="28">
        <f>ROUND(13.7051,4)</f>
        <v>13.7051</v>
      </c>
      <c r="G251" s="25"/>
      <c r="H251" s="26"/>
    </row>
    <row r="252" spans="1:8" ht="12.75" customHeight="1">
      <c r="A252" s="23">
        <v>42793</v>
      </c>
      <c r="B252" s="23"/>
      <c r="C252" s="28">
        <f>ROUND(13.52,4)</f>
        <v>13.52</v>
      </c>
      <c r="D252" s="28">
        <f>F252</f>
        <v>13.7312</v>
      </c>
      <c r="E252" s="28">
        <f>F252</f>
        <v>13.7312</v>
      </c>
      <c r="F252" s="28">
        <f>ROUND(13.7312,4)</f>
        <v>13.7312</v>
      </c>
      <c r="G252" s="25"/>
      <c r="H252" s="26"/>
    </row>
    <row r="253" spans="1:8" ht="12.75" customHeight="1">
      <c r="A253" s="23">
        <v>42794</v>
      </c>
      <c r="B253" s="23"/>
      <c r="C253" s="28">
        <f>ROUND(13.52,4)</f>
        <v>13.52</v>
      </c>
      <c r="D253" s="28">
        <f>F253</f>
        <v>13.7339</v>
      </c>
      <c r="E253" s="28">
        <f>F253</f>
        <v>13.7339</v>
      </c>
      <c r="F253" s="28">
        <f>ROUND(13.7339,4)</f>
        <v>13.7339</v>
      </c>
      <c r="G253" s="25"/>
      <c r="H253" s="26"/>
    </row>
    <row r="254" spans="1:8" ht="12.75" customHeight="1">
      <c r="A254" s="23">
        <v>42795</v>
      </c>
      <c r="B254" s="23"/>
      <c r="C254" s="28">
        <f>ROUND(13.52,4)</f>
        <v>13.52</v>
      </c>
      <c r="D254" s="28">
        <f>F254</f>
        <v>13.7365</v>
      </c>
      <c r="E254" s="28">
        <f>F254</f>
        <v>13.7365</v>
      </c>
      <c r="F254" s="28">
        <f>ROUND(13.7365,4)</f>
        <v>13.7365</v>
      </c>
      <c r="G254" s="25"/>
      <c r="H254" s="26"/>
    </row>
    <row r="255" spans="1:8" ht="12.75" customHeight="1">
      <c r="A255" s="23">
        <v>42825</v>
      </c>
      <c r="B255" s="23"/>
      <c r="C255" s="28">
        <f>ROUND(13.52,4)</f>
        <v>13.52</v>
      </c>
      <c r="D255" s="28">
        <f>F255</f>
        <v>13.8159</v>
      </c>
      <c r="E255" s="28">
        <f>F255</f>
        <v>13.8159</v>
      </c>
      <c r="F255" s="28">
        <f>ROUND(13.8159,4)</f>
        <v>13.8159</v>
      </c>
      <c r="G255" s="25"/>
      <c r="H255" s="26"/>
    </row>
    <row r="256" spans="1:8" ht="12.75" customHeight="1">
      <c r="A256" s="23">
        <v>42836</v>
      </c>
      <c r="B256" s="23"/>
      <c r="C256" s="28">
        <f>ROUND(13.52,4)</f>
        <v>13.52</v>
      </c>
      <c r="D256" s="28">
        <f>F256</f>
        <v>13.8452</v>
      </c>
      <c r="E256" s="28">
        <f>F256</f>
        <v>13.8452</v>
      </c>
      <c r="F256" s="28">
        <f>ROUND(13.8452,4)</f>
        <v>13.8452</v>
      </c>
      <c r="G256" s="25"/>
      <c r="H256" s="26"/>
    </row>
    <row r="257" spans="1:8" ht="12.75" customHeight="1">
      <c r="A257" s="23">
        <v>42837</v>
      </c>
      <c r="B257" s="23"/>
      <c r="C257" s="28">
        <f>ROUND(13.52,4)</f>
        <v>13.52</v>
      </c>
      <c r="D257" s="28">
        <f>F257</f>
        <v>13.8479</v>
      </c>
      <c r="E257" s="28">
        <f>F257</f>
        <v>13.8479</v>
      </c>
      <c r="F257" s="28">
        <f>ROUND(13.8479,4)</f>
        <v>13.8479</v>
      </c>
      <c r="G257" s="25"/>
      <c r="H257" s="26"/>
    </row>
    <row r="258" spans="1:8" ht="12.75" customHeight="1">
      <c r="A258" s="23">
        <v>42838</v>
      </c>
      <c r="B258" s="23"/>
      <c r="C258" s="28">
        <f>ROUND(13.52,4)</f>
        <v>13.52</v>
      </c>
      <c r="D258" s="28">
        <f>F258</f>
        <v>13.8505</v>
      </c>
      <c r="E258" s="28">
        <f>F258</f>
        <v>13.8505</v>
      </c>
      <c r="F258" s="28">
        <f>ROUND(13.8505,4)</f>
        <v>13.8505</v>
      </c>
      <c r="G258" s="25"/>
      <c r="H258" s="26"/>
    </row>
    <row r="259" spans="1:8" ht="12.75" customHeight="1">
      <c r="A259" s="23">
        <v>42846</v>
      </c>
      <c r="B259" s="23"/>
      <c r="C259" s="28">
        <f>ROUND(13.52,4)</f>
        <v>13.52</v>
      </c>
      <c r="D259" s="28">
        <f>F259</f>
        <v>13.8718</v>
      </c>
      <c r="E259" s="28">
        <f>F259</f>
        <v>13.8718</v>
      </c>
      <c r="F259" s="28">
        <f>ROUND(13.8718,4)</f>
        <v>13.8718</v>
      </c>
      <c r="G259" s="25"/>
      <c r="H259" s="26"/>
    </row>
    <row r="260" spans="1:8" ht="12.75" customHeight="1">
      <c r="A260" s="23">
        <v>42850</v>
      </c>
      <c r="B260" s="23"/>
      <c r="C260" s="28">
        <f>ROUND(13.52,4)</f>
        <v>13.52</v>
      </c>
      <c r="D260" s="28">
        <f>F260</f>
        <v>13.8825</v>
      </c>
      <c r="E260" s="28">
        <f>F260</f>
        <v>13.8825</v>
      </c>
      <c r="F260" s="28">
        <f>ROUND(13.8825,4)</f>
        <v>13.8825</v>
      </c>
      <c r="G260" s="25"/>
      <c r="H260" s="26"/>
    </row>
    <row r="261" spans="1:8" ht="12.75" customHeight="1">
      <c r="A261" s="23">
        <v>42928</v>
      </c>
      <c r="B261" s="23"/>
      <c r="C261" s="28">
        <f>ROUND(13.52,4)</f>
        <v>13.52</v>
      </c>
      <c r="D261" s="28">
        <f>F261</f>
        <v>14.0885</v>
      </c>
      <c r="E261" s="28">
        <f>F261</f>
        <v>14.0885</v>
      </c>
      <c r="F261" s="28">
        <f>ROUND(14.0885,4)</f>
        <v>14.0885</v>
      </c>
      <c r="G261" s="25"/>
      <c r="H261" s="26"/>
    </row>
    <row r="262" spans="1:8" ht="12.75" customHeight="1">
      <c r="A262" s="23">
        <v>42937</v>
      </c>
      <c r="B262" s="23"/>
      <c r="C262" s="28">
        <f>ROUND(13.52,4)</f>
        <v>13.52</v>
      </c>
      <c r="D262" s="28">
        <f>F262</f>
        <v>14.112</v>
      </c>
      <c r="E262" s="28">
        <f>F262</f>
        <v>14.112</v>
      </c>
      <c r="F262" s="28">
        <f>ROUND(14.112,4)</f>
        <v>14.112</v>
      </c>
      <c r="G262" s="25"/>
      <c r="H262" s="26"/>
    </row>
    <row r="263" spans="1:8" ht="12.75" customHeight="1">
      <c r="A263" s="23">
        <v>43031</v>
      </c>
      <c r="B263" s="23"/>
      <c r="C263" s="28">
        <f>ROUND(13.52,4)</f>
        <v>13.52</v>
      </c>
      <c r="D263" s="28">
        <f>F263</f>
        <v>14.3594</v>
      </c>
      <c r="E263" s="28">
        <f>F263</f>
        <v>14.3594</v>
      </c>
      <c r="F263" s="28">
        <f>ROUND(14.3594,4)</f>
        <v>14.3594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ROUND(1.0744,4)</f>
        <v>1.0744</v>
      </c>
      <c r="D265" s="28">
        <f>F265</f>
        <v>1.0748</v>
      </c>
      <c r="E265" s="28">
        <f>F265</f>
        <v>1.0748</v>
      </c>
      <c r="F265" s="28">
        <f>ROUND(1.0748,4)</f>
        <v>1.0748</v>
      </c>
      <c r="G265" s="25"/>
      <c r="H265" s="26"/>
    </row>
    <row r="266" spans="1:8" ht="12.75" customHeight="1">
      <c r="A266" s="23">
        <v>42807</v>
      </c>
      <c r="B266" s="23"/>
      <c r="C266" s="28">
        <f>ROUND(1.0744,4)</f>
        <v>1.0744</v>
      </c>
      <c r="D266" s="28">
        <f>F266</f>
        <v>1.0795</v>
      </c>
      <c r="E266" s="28">
        <f>F266</f>
        <v>1.0795</v>
      </c>
      <c r="F266" s="28">
        <f>ROUND(1.0795,4)</f>
        <v>1.0795</v>
      </c>
      <c r="G266" s="25"/>
      <c r="H266" s="26"/>
    </row>
    <row r="267" spans="1:8" ht="12.75" customHeight="1">
      <c r="A267" s="23">
        <v>42905</v>
      </c>
      <c r="B267" s="23"/>
      <c r="C267" s="28">
        <f>ROUND(1.0744,4)</f>
        <v>1.0744</v>
      </c>
      <c r="D267" s="28">
        <f>F267</f>
        <v>1.0847</v>
      </c>
      <c r="E267" s="28">
        <f>F267</f>
        <v>1.0847</v>
      </c>
      <c r="F267" s="28">
        <f>ROUND(1.0847,4)</f>
        <v>1.0847</v>
      </c>
      <c r="G267" s="25"/>
      <c r="H267" s="26"/>
    </row>
    <row r="268" spans="1:8" ht="12.75" customHeight="1">
      <c r="A268" s="23">
        <v>42996</v>
      </c>
      <c r="B268" s="23"/>
      <c r="C268" s="28">
        <f>ROUND(1.0744,4)</f>
        <v>1.0744</v>
      </c>
      <c r="D268" s="28">
        <f>F268</f>
        <v>1.0898</v>
      </c>
      <c r="E268" s="28">
        <f>F268</f>
        <v>1.0898</v>
      </c>
      <c r="F268" s="28">
        <f>ROUND(1.0898,4)</f>
        <v>1.0898</v>
      </c>
      <c r="G268" s="25"/>
      <c r="H268" s="26"/>
    </row>
    <row r="269" spans="1:8" ht="12.75" customHeight="1">
      <c r="A269" s="23" t="s">
        <v>66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ROUND(1.2593,4)</f>
        <v>1.2593</v>
      </c>
      <c r="D270" s="28">
        <f>F270</f>
        <v>1.2595</v>
      </c>
      <c r="E270" s="28">
        <f>F270</f>
        <v>1.2595</v>
      </c>
      <c r="F270" s="28">
        <f>ROUND(1.2595,4)</f>
        <v>1.2595</v>
      </c>
      <c r="G270" s="25"/>
      <c r="H270" s="26"/>
    </row>
    <row r="271" spans="1:8" ht="12.75" customHeight="1">
      <c r="A271" s="23">
        <v>42807</v>
      </c>
      <c r="B271" s="23"/>
      <c r="C271" s="28">
        <f>ROUND(1.2593,4)</f>
        <v>1.2593</v>
      </c>
      <c r="D271" s="28">
        <f>F271</f>
        <v>1.2623</v>
      </c>
      <c r="E271" s="28">
        <f>F271</f>
        <v>1.2623</v>
      </c>
      <c r="F271" s="28">
        <f>ROUND(1.2623,4)</f>
        <v>1.2623</v>
      </c>
      <c r="G271" s="25"/>
      <c r="H271" s="26"/>
    </row>
    <row r="272" spans="1:8" ht="12.75" customHeight="1">
      <c r="A272" s="23">
        <v>42905</v>
      </c>
      <c r="B272" s="23"/>
      <c r="C272" s="28">
        <f>ROUND(1.2593,4)</f>
        <v>1.2593</v>
      </c>
      <c r="D272" s="28">
        <f>F272</f>
        <v>1.2651</v>
      </c>
      <c r="E272" s="28">
        <f>F272</f>
        <v>1.2651</v>
      </c>
      <c r="F272" s="28">
        <f>ROUND(1.2651,4)</f>
        <v>1.2651</v>
      </c>
      <c r="G272" s="25"/>
      <c r="H272" s="26"/>
    </row>
    <row r="273" spans="1:8" ht="12.75" customHeight="1">
      <c r="A273" s="23">
        <v>42996</v>
      </c>
      <c r="B273" s="23"/>
      <c r="C273" s="28">
        <f>ROUND(1.2593,4)</f>
        <v>1.2593</v>
      </c>
      <c r="D273" s="28">
        <f>F273</f>
        <v>1.2681</v>
      </c>
      <c r="E273" s="28">
        <f>F273</f>
        <v>1.2681</v>
      </c>
      <c r="F273" s="28">
        <f>ROUND(1.2681,4)</f>
        <v>1.2681</v>
      </c>
      <c r="G273" s="25"/>
      <c r="H273" s="26"/>
    </row>
    <row r="274" spans="1:8" ht="12.75" customHeight="1">
      <c r="A274" s="23" t="s">
        <v>67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ROUND(10.077808,4)</f>
        <v>10.0778</v>
      </c>
      <c r="D275" s="28">
        <f>F275</f>
        <v>10.0935</v>
      </c>
      <c r="E275" s="28">
        <f>F275</f>
        <v>10.0935</v>
      </c>
      <c r="F275" s="28">
        <f>ROUND(10.0935,4)</f>
        <v>10.0935</v>
      </c>
      <c r="G275" s="25"/>
      <c r="H275" s="26"/>
    </row>
    <row r="276" spans="1:8" ht="12.75" customHeight="1">
      <c r="A276" s="23">
        <v>42807</v>
      </c>
      <c r="B276" s="23"/>
      <c r="C276" s="28">
        <f>ROUND(10.077808,4)</f>
        <v>10.0778</v>
      </c>
      <c r="D276" s="28">
        <f>F276</f>
        <v>10.2402</v>
      </c>
      <c r="E276" s="28">
        <f>F276</f>
        <v>10.2402</v>
      </c>
      <c r="F276" s="28">
        <f>ROUND(10.2402,4)</f>
        <v>10.2402</v>
      </c>
      <c r="G276" s="25"/>
      <c r="H276" s="26"/>
    </row>
    <row r="277" spans="1:8" ht="12.75" customHeight="1">
      <c r="A277" s="23">
        <v>42905</v>
      </c>
      <c r="B277" s="23"/>
      <c r="C277" s="28">
        <f>ROUND(10.077808,4)</f>
        <v>10.0778</v>
      </c>
      <c r="D277" s="28">
        <f>F277</f>
        <v>10.4118</v>
      </c>
      <c r="E277" s="28">
        <f>F277</f>
        <v>10.4118</v>
      </c>
      <c r="F277" s="28">
        <f>ROUND(10.4118,4)</f>
        <v>10.4118</v>
      </c>
      <c r="G277" s="25"/>
      <c r="H277" s="26"/>
    </row>
    <row r="278" spans="1:8" ht="12.75" customHeight="1">
      <c r="A278" s="23">
        <v>42996</v>
      </c>
      <c r="B278" s="23"/>
      <c r="C278" s="28">
        <f>ROUND(10.077808,4)</f>
        <v>10.0778</v>
      </c>
      <c r="D278" s="28">
        <f>F278</f>
        <v>10.571</v>
      </c>
      <c r="E278" s="28">
        <f>F278</f>
        <v>10.571</v>
      </c>
      <c r="F278" s="28">
        <f>ROUND(10.571,4)</f>
        <v>10.571</v>
      </c>
      <c r="G278" s="25"/>
      <c r="H278" s="26"/>
    </row>
    <row r="279" spans="1:8" ht="12.75" customHeight="1">
      <c r="A279" s="23">
        <v>43087</v>
      </c>
      <c r="B279" s="23"/>
      <c r="C279" s="28">
        <f>ROUND(10.077808,4)</f>
        <v>10.0778</v>
      </c>
      <c r="D279" s="28">
        <f>F279</f>
        <v>10.7321</v>
      </c>
      <c r="E279" s="28">
        <f>F279</f>
        <v>10.7321</v>
      </c>
      <c r="F279" s="28">
        <f>ROUND(10.7321,4)</f>
        <v>10.7321</v>
      </c>
      <c r="G279" s="25"/>
      <c r="H279" s="26"/>
    </row>
    <row r="280" spans="1:8" ht="12.75" customHeight="1">
      <c r="A280" s="23">
        <v>43178</v>
      </c>
      <c r="B280" s="23"/>
      <c r="C280" s="28">
        <f>ROUND(10.077808,4)</f>
        <v>10.0778</v>
      </c>
      <c r="D280" s="28">
        <f>F280</f>
        <v>10.8948</v>
      </c>
      <c r="E280" s="28">
        <f>F280</f>
        <v>10.8948</v>
      </c>
      <c r="F280" s="28">
        <f>ROUND(10.8948,4)</f>
        <v>10.8948</v>
      </c>
      <c r="G280" s="25"/>
      <c r="H280" s="26"/>
    </row>
    <row r="281" spans="1:8" ht="12.75" customHeight="1">
      <c r="A281" s="23">
        <v>43269</v>
      </c>
      <c r="B281" s="23"/>
      <c r="C281" s="28">
        <f>ROUND(10.077808,4)</f>
        <v>10.0778</v>
      </c>
      <c r="D281" s="28">
        <f>F281</f>
        <v>11.0572</v>
      </c>
      <c r="E281" s="28">
        <f>F281</f>
        <v>11.0572</v>
      </c>
      <c r="F281" s="28">
        <f>ROUND(11.0572,4)</f>
        <v>11.0572</v>
      </c>
      <c r="G281" s="25"/>
      <c r="H281" s="26"/>
    </row>
    <row r="282" spans="1:8" ht="12.75" customHeight="1">
      <c r="A282" s="23" t="s">
        <v>68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ROUND(3.68091478355568,4)</f>
        <v>3.6809</v>
      </c>
      <c r="D283" s="28">
        <f>F283</f>
        <v>4.082</v>
      </c>
      <c r="E283" s="28">
        <f>F283</f>
        <v>4.082</v>
      </c>
      <c r="F283" s="28">
        <f>ROUND(4.082,4)</f>
        <v>4.082</v>
      </c>
      <c r="G283" s="25"/>
      <c r="H283" s="26"/>
    </row>
    <row r="284" spans="1:8" ht="12.75" customHeight="1">
      <c r="A284" s="23">
        <v>42807</v>
      </c>
      <c r="B284" s="23"/>
      <c r="C284" s="28">
        <f>ROUND(3.68091478355568,4)</f>
        <v>3.6809</v>
      </c>
      <c r="D284" s="28">
        <f>F284</f>
        <v>4.148</v>
      </c>
      <c r="E284" s="28">
        <f>F284</f>
        <v>4.148</v>
      </c>
      <c r="F284" s="28">
        <f>ROUND(4.148,4)</f>
        <v>4.148</v>
      </c>
      <c r="G284" s="25"/>
      <c r="H284" s="26"/>
    </row>
    <row r="285" spans="1:8" ht="12.75" customHeight="1">
      <c r="A285" s="23">
        <v>42905</v>
      </c>
      <c r="B285" s="23"/>
      <c r="C285" s="28">
        <f>ROUND(3.68091478355568,4)</f>
        <v>3.6809</v>
      </c>
      <c r="D285" s="28">
        <f>F285</f>
        <v>4.213</v>
      </c>
      <c r="E285" s="28">
        <f>F285</f>
        <v>4.213</v>
      </c>
      <c r="F285" s="28">
        <f>ROUND(4.213,4)</f>
        <v>4.213</v>
      </c>
      <c r="G285" s="25"/>
      <c r="H285" s="26"/>
    </row>
    <row r="286" spans="1:8" ht="12.75" customHeight="1">
      <c r="A286" s="23" t="s">
        <v>69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ROUND(1.279668,4)</f>
        <v>1.2797</v>
      </c>
      <c r="D287" s="28">
        <f>F287</f>
        <v>1.2817</v>
      </c>
      <c r="E287" s="28">
        <f>F287</f>
        <v>1.2817</v>
      </c>
      <c r="F287" s="28">
        <f>ROUND(1.2817,4)</f>
        <v>1.2817</v>
      </c>
      <c r="G287" s="25"/>
      <c r="H287" s="26"/>
    </row>
    <row r="288" spans="1:8" ht="12.75" customHeight="1">
      <c r="A288" s="23">
        <v>42807</v>
      </c>
      <c r="B288" s="23"/>
      <c r="C288" s="28">
        <f>ROUND(1.279668,4)</f>
        <v>1.2797</v>
      </c>
      <c r="D288" s="28">
        <f>F288</f>
        <v>1.2956</v>
      </c>
      <c r="E288" s="28">
        <f>F288</f>
        <v>1.2956</v>
      </c>
      <c r="F288" s="28">
        <f>ROUND(1.2956,4)</f>
        <v>1.2956</v>
      </c>
      <c r="G288" s="25"/>
      <c r="H288" s="26"/>
    </row>
    <row r="289" spans="1:8" ht="12.75" customHeight="1">
      <c r="A289" s="23">
        <v>42905</v>
      </c>
      <c r="B289" s="23"/>
      <c r="C289" s="28">
        <f>ROUND(1.279668,4)</f>
        <v>1.2797</v>
      </c>
      <c r="D289" s="28">
        <f>F289</f>
        <v>1.3131</v>
      </c>
      <c r="E289" s="28">
        <f>F289</f>
        <v>1.3131</v>
      </c>
      <c r="F289" s="28">
        <f>ROUND(1.3131,4)</f>
        <v>1.3131</v>
      </c>
      <c r="G289" s="25"/>
      <c r="H289" s="26"/>
    </row>
    <row r="290" spans="1:8" ht="12.75" customHeight="1">
      <c r="A290" s="23">
        <v>42996</v>
      </c>
      <c r="B290" s="23"/>
      <c r="C290" s="28">
        <f>ROUND(1.279668,4)</f>
        <v>1.2797</v>
      </c>
      <c r="D290" s="28">
        <f>F290</f>
        <v>1.3265</v>
      </c>
      <c r="E290" s="28">
        <f>F290</f>
        <v>1.3265</v>
      </c>
      <c r="F290" s="28">
        <f>ROUND(1.3265,4)</f>
        <v>1.3265</v>
      </c>
      <c r="G290" s="25"/>
      <c r="H290" s="26"/>
    </row>
    <row r="291" spans="1:8" ht="12.75" customHeight="1">
      <c r="A291" s="23" t="s">
        <v>70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ROUND(10.1768912307113,4)</f>
        <v>10.1769</v>
      </c>
      <c r="D292" s="28">
        <f>F292</f>
        <v>10.1964</v>
      </c>
      <c r="E292" s="28">
        <f>F292</f>
        <v>10.1964</v>
      </c>
      <c r="F292" s="28">
        <f>ROUND(10.1964,4)</f>
        <v>10.1964</v>
      </c>
      <c r="G292" s="25"/>
      <c r="H292" s="26"/>
    </row>
    <row r="293" spans="1:8" ht="12.75" customHeight="1">
      <c r="A293" s="23">
        <v>42807</v>
      </c>
      <c r="B293" s="23"/>
      <c r="C293" s="28">
        <f>ROUND(10.1768912307113,4)</f>
        <v>10.1769</v>
      </c>
      <c r="D293" s="28">
        <f>F293</f>
        <v>10.3756</v>
      </c>
      <c r="E293" s="28">
        <f>F293</f>
        <v>10.3756</v>
      </c>
      <c r="F293" s="28">
        <f>ROUND(10.3756,4)</f>
        <v>10.3756</v>
      </c>
      <c r="G293" s="25"/>
      <c r="H293" s="26"/>
    </row>
    <row r="294" spans="1:8" ht="12.75" customHeight="1">
      <c r="A294" s="23">
        <v>42905</v>
      </c>
      <c r="B294" s="23"/>
      <c r="C294" s="28">
        <f>ROUND(10.1768912307113,4)</f>
        <v>10.1769</v>
      </c>
      <c r="D294" s="28">
        <f>F294</f>
        <v>10.5836</v>
      </c>
      <c r="E294" s="28">
        <f>F294</f>
        <v>10.5836</v>
      </c>
      <c r="F294" s="28">
        <f>ROUND(10.5836,4)</f>
        <v>10.5836</v>
      </c>
      <c r="G294" s="25"/>
      <c r="H294" s="26"/>
    </row>
    <row r="295" spans="1:8" ht="12.75" customHeight="1">
      <c r="A295" s="23">
        <v>42996</v>
      </c>
      <c r="B295" s="23"/>
      <c r="C295" s="28">
        <f>ROUND(10.1768912307113,4)</f>
        <v>10.1769</v>
      </c>
      <c r="D295" s="28">
        <f>F295</f>
        <v>10.7748</v>
      </c>
      <c r="E295" s="28">
        <f>F295</f>
        <v>10.7748</v>
      </c>
      <c r="F295" s="28">
        <f>ROUND(10.7748,4)</f>
        <v>10.7748</v>
      </c>
      <c r="G295" s="25"/>
      <c r="H295" s="26"/>
    </row>
    <row r="296" spans="1:8" ht="12.75" customHeight="1">
      <c r="A296" s="23" t="s">
        <v>71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ROUND(1.96146494048136,4)</f>
        <v>1.9615</v>
      </c>
      <c r="D297" s="28">
        <f>F297</f>
        <v>1.9587</v>
      </c>
      <c r="E297" s="28">
        <f>F297</f>
        <v>1.9587</v>
      </c>
      <c r="F297" s="28">
        <f>ROUND(1.9587,4)</f>
        <v>1.9587</v>
      </c>
      <c r="G297" s="25"/>
      <c r="H297" s="26"/>
    </row>
    <row r="298" spans="1:8" ht="12.75" customHeight="1">
      <c r="A298" s="23">
        <v>42807</v>
      </c>
      <c r="B298" s="23"/>
      <c r="C298" s="28">
        <f>ROUND(1.96146494048136,4)</f>
        <v>1.9615</v>
      </c>
      <c r="D298" s="28">
        <f>F298</f>
        <v>1.9707</v>
      </c>
      <c r="E298" s="28">
        <f>F298</f>
        <v>1.9707</v>
      </c>
      <c r="F298" s="28">
        <f>ROUND(1.9707,4)</f>
        <v>1.9707</v>
      </c>
      <c r="G298" s="25"/>
      <c r="H298" s="26"/>
    </row>
    <row r="299" spans="1:8" ht="12.75" customHeight="1">
      <c r="A299" s="23">
        <v>42905</v>
      </c>
      <c r="B299" s="23"/>
      <c r="C299" s="28">
        <f>ROUND(1.96146494048136,4)</f>
        <v>1.9615</v>
      </c>
      <c r="D299" s="28">
        <f>F299</f>
        <v>1.9933</v>
      </c>
      <c r="E299" s="28">
        <f>F299</f>
        <v>1.9933</v>
      </c>
      <c r="F299" s="28">
        <f>ROUND(1.9933,4)</f>
        <v>1.9933</v>
      </c>
      <c r="G299" s="25"/>
      <c r="H299" s="26"/>
    </row>
    <row r="300" spans="1:8" ht="12.75" customHeight="1">
      <c r="A300" s="23">
        <v>42996</v>
      </c>
      <c r="B300" s="23"/>
      <c r="C300" s="28">
        <f>ROUND(1.96146494048136,4)</f>
        <v>1.9615</v>
      </c>
      <c r="D300" s="28">
        <f>F300</f>
        <v>2.0138</v>
      </c>
      <c r="E300" s="28">
        <f>F300</f>
        <v>2.0138</v>
      </c>
      <c r="F300" s="28">
        <f>ROUND(2.0138,4)</f>
        <v>2.0138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ROUND(1.95288237928096,4)</f>
        <v>1.9529</v>
      </c>
      <c r="D302" s="28">
        <f>F302</f>
        <v>1.9578</v>
      </c>
      <c r="E302" s="28">
        <f>F302</f>
        <v>1.9578</v>
      </c>
      <c r="F302" s="28">
        <f>ROUND(1.9578,4)</f>
        <v>1.9578</v>
      </c>
      <c r="G302" s="25"/>
      <c r="H302" s="26"/>
    </row>
    <row r="303" spans="1:8" ht="12.75" customHeight="1">
      <c r="A303" s="23">
        <v>42807</v>
      </c>
      <c r="B303" s="23"/>
      <c r="C303" s="28">
        <f>ROUND(1.95288237928096,4)</f>
        <v>1.9529</v>
      </c>
      <c r="D303" s="28">
        <f>F303</f>
        <v>1.9993</v>
      </c>
      <c r="E303" s="28">
        <f>F303</f>
        <v>1.9993</v>
      </c>
      <c r="F303" s="28">
        <f>ROUND(1.9993,4)</f>
        <v>1.9993</v>
      </c>
      <c r="G303" s="25"/>
      <c r="H303" s="26"/>
    </row>
    <row r="304" spans="1:8" ht="12.75" customHeight="1">
      <c r="A304" s="23">
        <v>42905</v>
      </c>
      <c r="B304" s="23"/>
      <c r="C304" s="28">
        <f>ROUND(1.95288237928096,4)</f>
        <v>1.9529</v>
      </c>
      <c r="D304" s="28">
        <f>F304</f>
        <v>2.0474</v>
      </c>
      <c r="E304" s="28">
        <f>F304</f>
        <v>2.0474</v>
      </c>
      <c r="F304" s="28">
        <f>ROUND(2.0474,4)</f>
        <v>2.0474</v>
      </c>
      <c r="G304" s="25"/>
      <c r="H304" s="26"/>
    </row>
    <row r="305" spans="1:8" ht="12.75" customHeight="1">
      <c r="A305" s="23">
        <v>42996</v>
      </c>
      <c r="B305" s="23"/>
      <c r="C305" s="28">
        <f>ROUND(1.95288237928096,4)</f>
        <v>1.9529</v>
      </c>
      <c r="D305" s="28">
        <f>F305</f>
        <v>2.0931</v>
      </c>
      <c r="E305" s="28">
        <f>F305</f>
        <v>2.0931</v>
      </c>
      <c r="F305" s="28">
        <f>ROUND(2.0931,4)</f>
        <v>2.0931</v>
      </c>
      <c r="G305" s="25"/>
      <c r="H305" s="26"/>
    </row>
    <row r="306" spans="1:8" ht="12.75" customHeight="1">
      <c r="A306" s="23" t="s">
        <v>73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ROUND(14.525888,4)</f>
        <v>14.5259</v>
      </c>
      <c r="D307" s="28">
        <f>F307</f>
        <v>14.5573</v>
      </c>
      <c r="E307" s="28">
        <f>F307</f>
        <v>14.5573</v>
      </c>
      <c r="F307" s="28">
        <f>ROUND(14.5573,4)</f>
        <v>14.5573</v>
      </c>
      <c r="G307" s="25"/>
      <c r="H307" s="26"/>
    </row>
    <row r="308" spans="1:8" ht="12.75" customHeight="1">
      <c r="A308" s="23">
        <v>42807</v>
      </c>
      <c r="B308" s="23"/>
      <c r="C308" s="28">
        <f>ROUND(14.525888,4)</f>
        <v>14.5259</v>
      </c>
      <c r="D308" s="28">
        <f>F308</f>
        <v>14.862</v>
      </c>
      <c r="E308" s="28">
        <f>F308</f>
        <v>14.862</v>
      </c>
      <c r="F308" s="28">
        <f>ROUND(14.862,4)</f>
        <v>14.862</v>
      </c>
      <c r="G308" s="25"/>
      <c r="H308" s="26"/>
    </row>
    <row r="309" spans="1:8" ht="12.75" customHeight="1">
      <c r="A309" s="23">
        <v>42905</v>
      </c>
      <c r="B309" s="23"/>
      <c r="C309" s="28">
        <f>ROUND(14.525888,4)</f>
        <v>14.5259</v>
      </c>
      <c r="D309" s="28">
        <f>F309</f>
        <v>15.2166</v>
      </c>
      <c r="E309" s="28">
        <f>F309</f>
        <v>15.2166</v>
      </c>
      <c r="F309" s="28">
        <f>ROUND(15.2166,4)</f>
        <v>15.2166</v>
      </c>
      <c r="G309" s="25"/>
      <c r="H309" s="26"/>
    </row>
    <row r="310" spans="1:8" ht="12.75" customHeight="1">
      <c r="A310" s="23">
        <v>42996</v>
      </c>
      <c r="B310" s="23"/>
      <c r="C310" s="28">
        <f>ROUND(14.525888,4)</f>
        <v>14.5259</v>
      </c>
      <c r="D310" s="28">
        <f>F310</f>
        <v>15.5478</v>
      </c>
      <c r="E310" s="28">
        <f>F310</f>
        <v>15.5478</v>
      </c>
      <c r="F310" s="28">
        <f>ROUND(15.5478,4)</f>
        <v>15.5478</v>
      </c>
      <c r="G310" s="25"/>
      <c r="H310" s="26"/>
    </row>
    <row r="311" spans="1:8" ht="12.75" customHeight="1">
      <c r="A311" s="23">
        <v>43087</v>
      </c>
      <c r="B311" s="23"/>
      <c r="C311" s="28">
        <f>ROUND(14.525888,4)</f>
        <v>14.5259</v>
      </c>
      <c r="D311" s="28">
        <f>F311</f>
        <v>15.8862</v>
      </c>
      <c r="E311" s="28">
        <f>F311</f>
        <v>15.8862</v>
      </c>
      <c r="F311" s="28">
        <f>ROUND(15.8862,4)</f>
        <v>15.8862</v>
      </c>
      <c r="G311" s="25"/>
      <c r="H311" s="26"/>
    </row>
    <row r="312" spans="1:8" ht="12.75" customHeight="1">
      <c r="A312" s="23">
        <v>43178</v>
      </c>
      <c r="B312" s="23"/>
      <c r="C312" s="28">
        <f>ROUND(14.525888,4)</f>
        <v>14.5259</v>
      </c>
      <c r="D312" s="28">
        <f>F312</f>
        <v>16.2045</v>
      </c>
      <c r="E312" s="28">
        <f>F312</f>
        <v>16.2045</v>
      </c>
      <c r="F312" s="28">
        <f>ROUND(16.2045,4)</f>
        <v>16.2045</v>
      </c>
      <c r="G312" s="25"/>
      <c r="H312" s="26"/>
    </row>
    <row r="313" spans="1:8" ht="12.75" customHeight="1">
      <c r="A313" s="23">
        <v>43269</v>
      </c>
      <c r="B313" s="23"/>
      <c r="C313" s="28">
        <f>ROUND(14.525888,4)</f>
        <v>14.5259</v>
      </c>
      <c r="D313" s="28">
        <f>F313</f>
        <v>16.6023</v>
      </c>
      <c r="E313" s="28">
        <f>F313</f>
        <v>16.6023</v>
      </c>
      <c r="F313" s="28">
        <f>ROUND(16.6023,4)</f>
        <v>16.6023</v>
      </c>
      <c r="G313" s="25"/>
      <c r="H313" s="26"/>
    </row>
    <row r="314" spans="1:8" ht="12.75" customHeight="1">
      <c r="A314" s="23" t="s">
        <v>74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ROUND(13.3940955022786,4)</f>
        <v>13.3941</v>
      </c>
      <c r="D315" s="28">
        <f>F315</f>
        <v>13.4244</v>
      </c>
      <c r="E315" s="28">
        <f>F315</f>
        <v>13.4244</v>
      </c>
      <c r="F315" s="28">
        <f>ROUND(13.4244,4)</f>
        <v>13.4244</v>
      </c>
      <c r="G315" s="25"/>
      <c r="H315" s="26"/>
    </row>
    <row r="316" spans="1:8" ht="12.75" customHeight="1">
      <c r="A316" s="23">
        <v>42807</v>
      </c>
      <c r="B316" s="23"/>
      <c r="C316" s="28">
        <f>ROUND(13.3940955022786,4)</f>
        <v>13.3941</v>
      </c>
      <c r="D316" s="28">
        <f>F316</f>
        <v>13.7226</v>
      </c>
      <c r="E316" s="28">
        <f>F316</f>
        <v>13.7226</v>
      </c>
      <c r="F316" s="28">
        <f>ROUND(13.7226,4)</f>
        <v>13.7226</v>
      </c>
      <c r="G316" s="25"/>
      <c r="H316" s="26"/>
    </row>
    <row r="317" spans="1:8" ht="12.75" customHeight="1">
      <c r="A317" s="23">
        <v>42905</v>
      </c>
      <c r="B317" s="23"/>
      <c r="C317" s="28">
        <f>ROUND(13.3940955022786,4)</f>
        <v>13.3941</v>
      </c>
      <c r="D317" s="28">
        <f>F317</f>
        <v>14.07</v>
      </c>
      <c r="E317" s="28">
        <f>F317</f>
        <v>14.07</v>
      </c>
      <c r="F317" s="28">
        <f>ROUND(14.07,4)</f>
        <v>14.07</v>
      </c>
      <c r="G317" s="25"/>
      <c r="H317" s="26"/>
    </row>
    <row r="318" spans="1:8" ht="12.75" customHeight="1">
      <c r="A318" s="23">
        <v>42996</v>
      </c>
      <c r="B318" s="23"/>
      <c r="C318" s="28">
        <f>ROUND(13.3940955022786,4)</f>
        <v>13.3941</v>
      </c>
      <c r="D318" s="28">
        <f>F318</f>
        <v>14.3975</v>
      </c>
      <c r="E318" s="28">
        <f>F318</f>
        <v>14.3975</v>
      </c>
      <c r="F318" s="28">
        <f>ROUND(14.3975,4)</f>
        <v>14.3975</v>
      </c>
      <c r="G318" s="25"/>
      <c r="H318" s="26"/>
    </row>
    <row r="319" spans="1:8" ht="12.75" customHeight="1">
      <c r="A319" s="23">
        <v>43087</v>
      </c>
      <c r="B319" s="23"/>
      <c r="C319" s="28">
        <f>ROUND(13.3940955022786,4)</f>
        <v>13.3941</v>
      </c>
      <c r="D319" s="28">
        <f>F319</f>
        <v>14.7298</v>
      </c>
      <c r="E319" s="28">
        <f>F319</f>
        <v>14.7298</v>
      </c>
      <c r="F319" s="28">
        <f>ROUND(14.7298,4)</f>
        <v>14.7298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ROUND(17.025736,4)</f>
        <v>17.0257</v>
      </c>
      <c r="D321" s="28">
        <f>F321</f>
        <v>17.0589</v>
      </c>
      <c r="E321" s="28">
        <f>F321</f>
        <v>17.0589</v>
      </c>
      <c r="F321" s="28">
        <f>ROUND(17.0589,4)</f>
        <v>17.0589</v>
      </c>
      <c r="G321" s="25"/>
      <c r="H321" s="26"/>
    </row>
    <row r="322" spans="1:8" ht="12.75" customHeight="1">
      <c r="A322" s="23">
        <v>42807</v>
      </c>
      <c r="B322" s="23"/>
      <c r="C322" s="28">
        <f>ROUND(17.025736,4)</f>
        <v>17.0257</v>
      </c>
      <c r="D322" s="28">
        <f>F322</f>
        <v>17.3791</v>
      </c>
      <c r="E322" s="28">
        <f>F322</f>
        <v>17.3791</v>
      </c>
      <c r="F322" s="28">
        <f>ROUND(17.3791,4)</f>
        <v>17.3791</v>
      </c>
      <c r="G322" s="25"/>
      <c r="H322" s="26"/>
    </row>
    <row r="323" spans="1:8" ht="12.75" customHeight="1">
      <c r="A323" s="23">
        <v>42905</v>
      </c>
      <c r="B323" s="23"/>
      <c r="C323" s="28">
        <f>ROUND(17.025736,4)</f>
        <v>17.0257</v>
      </c>
      <c r="D323" s="28">
        <f>F323</f>
        <v>17.7479</v>
      </c>
      <c r="E323" s="28">
        <f>F323</f>
        <v>17.7479</v>
      </c>
      <c r="F323" s="28">
        <f>ROUND(17.7479,4)</f>
        <v>17.7479</v>
      </c>
      <c r="G323" s="25"/>
      <c r="H323" s="26"/>
    </row>
    <row r="324" spans="1:8" ht="12.75" customHeight="1">
      <c r="A324" s="23">
        <v>42996</v>
      </c>
      <c r="B324" s="23"/>
      <c r="C324" s="28">
        <f>ROUND(17.025736,4)</f>
        <v>17.0257</v>
      </c>
      <c r="D324" s="28">
        <f>F324</f>
        <v>18.0907</v>
      </c>
      <c r="E324" s="28">
        <f>F324</f>
        <v>18.0907</v>
      </c>
      <c r="F324" s="28">
        <f>ROUND(18.0907,4)</f>
        <v>18.0907</v>
      </c>
      <c r="G324" s="25"/>
      <c r="H324" s="26"/>
    </row>
    <row r="325" spans="1:8" ht="12.75" customHeight="1">
      <c r="A325" s="23">
        <v>43087</v>
      </c>
      <c r="B325" s="23"/>
      <c r="C325" s="28">
        <f>ROUND(17.025736,4)</f>
        <v>17.0257</v>
      </c>
      <c r="D325" s="28">
        <f>F325</f>
        <v>18.4416</v>
      </c>
      <c r="E325" s="28">
        <f>F325</f>
        <v>18.4416</v>
      </c>
      <c r="F325" s="28">
        <f>ROUND(18.4416,4)</f>
        <v>18.4416</v>
      </c>
      <c r="G325" s="25"/>
      <c r="H325" s="26"/>
    </row>
    <row r="326" spans="1:8" ht="12.75" customHeight="1">
      <c r="A326" s="23">
        <v>43178</v>
      </c>
      <c r="B326" s="23"/>
      <c r="C326" s="28">
        <f>ROUND(17.025736,4)</f>
        <v>17.0257</v>
      </c>
      <c r="D326" s="28">
        <f>F326</f>
        <v>18.799</v>
      </c>
      <c r="E326" s="28">
        <f>F326</f>
        <v>18.799</v>
      </c>
      <c r="F326" s="28">
        <f>ROUND(18.799,4)</f>
        <v>18.799</v>
      </c>
      <c r="G326" s="25"/>
      <c r="H326" s="26"/>
    </row>
    <row r="327" spans="1:8" ht="12.75" customHeight="1">
      <c r="A327" s="23">
        <v>43269</v>
      </c>
      <c r="B327" s="23"/>
      <c r="C327" s="28">
        <f>ROUND(17.025736,4)</f>
        <v>17.0257</v>
      </c>
      <c r="D327" s="28">
        <f>F327</f>
        <v>18.8486</v>
      </c>
      <c r="E327" s="28">
        <f>F327</f>
        <v>18.8486</v>
      </c>
      <c r="F327" s="28">
        <f>ROUND(18.8486,4)</f>
        <v>18.8486</v>
      </c>
      <c r="G327" s="25"/>
      <c r="H327" s="26"/>
    </row>
    <row r="328" spans="1:8" ht="12.75" customHeight="1">
      <c r="A328" s="23" t="s">
        <v>76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ROUND(1.74303174071114,4)</f>
        <v>1.743</v>
      </c>
      <c r="D329" s="28">
        <f>F329</f>
        <v>1.7464</v>
      </c>
      <c r="E329" s="28">
        <f>F329</f>
        <v>1.7464</v>
      </c>
      <c r="F329" s="28">
        <f>ROUND(1.7464,4)</f>
        <v>1.7464</v>
      </c>
      <c r="G329" s="25"/>
      <c r="H329" s="26"/>
    </row>
    <row r="330" spans="1:8" ht="12.75" customHeight="1">
      <c r="A330" s="23">
        <v>42807</v>
      </c>
      <c r="B330" s="23"/>
      <c r="C330" s="28">
        <f>ROUND(1.74303174071114,4)</f>
        <v>1.743</v>
      </c>
      <c r="D330" s="28">
        <f>F330</f>
        <v>1.7761</v>
      </c>
      <c r="E330" s="28">
        <f>F330</f>
        <v>1.7761</v>
      </c>
      <c r="F330" s="28">
        <f>ROUND(1.7761,4)</f>
        <v>1.7761</v>
      </c>
      <c r="G330" s="25"/>
      <c r="H330" s="26"/>
    </row>
    <row r="331" spans="1:8" ht="12.75" customHeight="1">
      <c r="A331" s="23">
        <v>42905</v>
      </c>
      <c r="B331" s="23"/>
      <c r="C331" s="28">
        <f>ROUND(1.74303174071114,4)</f>
        <v>1.743</v>
      </c>
      <c r="D331" s="28">
        <f>F331</f>
        <v>1.8101</v>
      </c>
      <c r="E331" s="28">
        <f>F331</f>
        <v>1.8101</v>
      </c>
      <c r="F331" s="28">
        <f>ROUND(1.8101,4)</f>
        <v>1.8101</v>
      </c>
      <c r="G331" s="25"/>
      <c r="H331" s="26"/>
    </row>
    <row r="332" spans="1:8" ht="12.75" customHeight="1">
      <c r="A332" s="23">
        <v>42996</v>
      </c>
      <c r="B332" s="23"/>
      <c r="C332" s="28">
        <f>ROUND(1.74303174071114,4)</f>
        <v>1.743</v>
      </c>
      <c r="D332" s="28">
        <f>F332</f>
        <v>1.8408</v>
      </c>
      <c r="E332" s="28">
        <f>F332</f>
        <v>1.8408</v>
      </c>
      <c r="F332" s="28">
        <f>ROUND(1.8408,4)</f>
        <v>1.8408</v>
      </c>
      <c r="G332" s="25"/>
      <c r="H332" s="26"/>
    </row>
    <row r="333" spans="1:8" ht="12.75" customHeight="1">
      <c r="A333" s="23" t="s">
        <v>77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ROUND(0.118616780940599,6)</f>
        <v>0.118617</v>
      </c>
      <c r="D334" s="30">
        <f>F334</f>
        <v>0.118864</v>
      </c>
      <c r="E334" s="30">
        <f>F334</f>
        <v>0.118864</v>
      </c>
      <c r="F334" s="30">
        <f>ROUND(0.118864,6)</f>
        <v>0.118864</v>
      </c>
      <c r="G334" s="25"/>
      <c r="H334" s="26"/>
    </row>
    <row r="335" spans="1:8" ht="12.75" customHeight="1">
      <c r="A335" s="23">
        <v>42807</v>
      </c>
      <c r="B335" s="23"/>
      <c r="C335" s="30">
        <f>ROUND(0.118616780940599,6)</f>
        <v>0.118617</v>
      </c>
      <c r="D335" s="30">
        <f>F335</f>
        <v>0.121353</v>
      </c>
      <c r="E335" s="30">
        <f>F335</f>
        <v>0.121353</v>
      </c>
      <c r="F335" s="30">
        <f>ROUND(0.121353,6)</f>
        <v>0.121353</v>
      </c>
      <c r="G335" s="25"/>
      <c r="H335" s="26"/>
    </row>
    <row r="336" spans="1:8" ht="12.75" customHeight="1">
      <c r="A336" s="23">
        <v>42905</v>
      </c>
      <c r="B336" s="23"/>
      <c r="C336" s="30">
        <f>ROUND(0.118616780940599,6)</f>
        <v>0.118617</v>
      </c>
      <c r="D336" s="30">
        <f>F336</f>
        <v>0.124262</v>
      </c>
      <c r="E336" s="30">
        <f>F336</f>
        <v>0.124262</v>
      </c>
      <c r="F336" s="30">
        <f>ROUND(0.124262,6)</f>
        <v>0.124262</v>
      </c>
      <c r="G336" s="25"/>
      <c r="H336" s="26"/>
    </row>
    <row r="337" spans="1:8" ht="12.75" customHeight="1">
      <c r="A337" s="23">
        <v>42996</v>
      </c>
      <c r="B337" s="23"/>
      <c r="C337" s="30">
        <f>ROUND(0.118616780940599,6)</f>
        <v>0.118617</v>
      </c>
      <c r="D337" s="30">
        <f>F337</f>
        <v>0.126982</v>
      </c>
      <c r="E337" s="30">
        <f>F337</f>
        <v>0.126982</v>
      </c>
      <c r="F337" s="30">
        <f>ROUND(0.126982,6)</f>
        <v>0.126982</v>
      </c>
      <c r="G337" s="25"/>
      <c r="H337" s="26"/>
    </row>
    <row r="338" spans="1:8" ht="12.75" customHeight="1">
      <c r="A338" s="23">
        <v>43087</v>
      </c>
      <c r="B338" s="23"/>
      <c r="C338" s="30">
        <f>ROUND(0.118616780940599,6)</f>
        <v>0.118617</v>
      </c>
      <c r="D338" s="30">
        <f>F338</f>
        <v>0.129777</v>
      </c>
      <c r="E338" s="30">
        <f>F338</f>
        <v>0.129777</v>
      </c>
      <c r="F338" s="30">
        <f>ROUND(0.129777,6)</f>
        <v>0.129777</v>
      </c>
      <c r="G338" s="25"/>
      <c r="H338" s="26"/>
    </row>
    <row r="339" spans="1:8" ht="12.75" customHeight="1">
      <c r="A339" s="23" t="s">
        <v>78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ROUND(0.132581515077225,4)</f>
        <v>0.1326</v>
      </c>
      <c r="D340" s="28">
        <f>F340</f>
        <v>0.1327</v>
      </c>
      <c r="E340" s="28">
        <f>F340</f>
        <v>0.1327</v>
      </c>
      <c r="F340" s="28">
        <f>ROUND(0.1327,4)</f>
        <v>0.1327</v>
      </c>
      <c r="G340" s="25"/>
      <c r="H340" s="26"/>
    </row>
    <row r="341" spans="1:8" ht="12.75" customHeight="1">
      <c r="A341" s="23">
        <v>42807</v>
      </c>
      <c r="B341" s="23"/>
      <c r="C341" s="28">
        <f>ROUND(0.132581515077225,4)</f>
        <v>0.1326</v>
      </c>
      <c r="D341" s="28">
        <f>F341</f>
        <v>0.1327</v>
      </c>
      <c r="E341" s="28">
        <f>F341</f>
        <v>0.1327</v>
      </c>
      <c r="F341" s="28">
        <f>ROUND(0.1327,4)</f>
        <v>0.1327</v>
      </c>
      <c r="G341" s="25"/>
      <c r="H341" s="26"/>
    </row>
    <row r="342" spans="1:8" ht="12.75" customHeight="1">
      <c r="A342" s="23">
        <v>42905</v>
      </c>
      <c r="B342" s="23"/>
      <c r="C342" s="28">
        <f>ROUND(0.132581515077225,4)</f>
        <v>0.1326</v>
      </c>
      <c r="D342" s="28">
        <f>F342</f>
        <v>0.1328</v>
      </c>
      <c r="E342" s="28">
        <f>F342</f>
        <v>0.1328</v>
      </c>
      <c r="F342" s="28">
        <f>ROUND(0.1328,4)</f>
        <v>0.1328</v>
      </c>
      <c r="G342" s="25"/>
      <c r="H342" s="26"/>
    </row>
    <row r="343" spans="1:8" ht="12.75" customHeight="1">
      <c r="A343" s="23">
        <v>42996</v>
      </c>
      <c r="B343" s="23"/>
      <c r="C343" s="28">
        <f>ROUND(0.132581515077225,4)</f>
        <v>0.1326</v>
      </c>
      <c r="D343" s="28">
        <f>F343</f>
        <v>0.133</v>
      </c>
      <c r="E343" s="28">
        <f>F343</f>
        <v>0.133</v>
      </c>
      <c r="F343" s="28">
        <f>ROUND(0.133,4)</f>
        <v>0.133</v>
      </c>
      <c r="G343" s="25"/>
      <c r="H343" s="26"/>
    </row>
    <row r="344" spans="1:8" ht="12.75" customHeight="1">
      <c r="A344" s="23" t="s">
        <v>79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80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ROUND(9.662744,4)</f>
        <v>9.6627</v>
      </c>
      <c r="D350" s="28">
        <f>F350</f>
        <v>9.6771</v>
      </c>
      <c r="E350" s="28">
        <f>F350</f>
        <v>9.6771</v>
      </c>
      <c r="F350" s="28">
        <f>ROUND(9.6771,4)</f>
        <v>9.6771</v>
      </c>
      <c r="G350" s="25"/>
      <c r="H350" s="26"/>
    </row>
    <row r="351" spans="1:8" ht="12.75" customHeight="1">
      <c r="A351" s="23">
        <v>42807</v>
      </c>
      <c r="B351" s="23"/>
      <c r="C351" s="28">
        <f>ROUND(9.662744,4)</f>
        <v>9.6627</v>
      </c>
      <c r="D351" s="28">
        <f>F351</f>
        <v>9.8114</v>
      </c>
      <c r="E351" s="28">
        <f>F351</f>
        <v>9.8114</v>
      </c>
      <c r="F351" s="28">
        <f>ROUND(9.8114,4)</f>
        <v>9.8114</v>
      </c>
      <c r="G351" s="25"/>
      <c r="H351" s="26"/>
    </row>
    <row r="352" spans="1:8" ht="12.75" customHeight="1">
      <c r="A352" s="23">
        <v>42905</v>
      </c>
      <c r="B352" s="23"/>
      <c r="C352" s="28">
        <f>ROUND(9.662744,4)</f>
        <v>9.6627</v>
      </c>
      <c r="D352" s="28">
        <f>F352</f>
        <v>9.9675</v>
      </c>
      <c r="E352" s="28">
        <f>F352</f>
        <v>9.9675</v>
      </c>
      <c r="F352" s="28">
        <f>ROUND(9.9675,4)</f>
        <v>9.9675</v>
      </c>
      <c r="G352" s="25"/>
      <c r="H352" s="26"/>
    </row>
    <row r="353" spans="1:8" ht="12.75" customHeight="1">
      <c r="A353" s="23">
        <v>42996</v>
      </c>
      <c r="B353" s="23"/>
      <c r="C353" s="28">
        <f>ROUND(9.662744,4)</f>
        <v>9.6627</v>
      </c>
      <c r="D353" s="28">
        <f>F353</f>
        <v>10.1099</v>
      </c>
      <c r="E353" s="28">
        <f>F353</f>
        <v>10.1099</v>
      </c>
      <c r="F353" s="28">
        <f>ROUND(10.1099,4)</f>
        <v>10.1099</v>
      </c>
      <c r="G353" s="25"/>
      <c r="H353" s="26"/>
    </row>
    <row r="354" spans="1:8" ht="12.75" customHeight="1">
      <c r="A354" s="23" t="s">
        <v>81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ROUND(9.52515147245315,4)</f>
        <v>9.5252</v>
      </c>
      <c r="D355" s="28">
        <f>F355</f>
        <v>9.5432</v>
      </c>
      <c r="E355" s="28">
        <f>F355</f>
        <v>9.5432</v>
      </c>
      <c r="F355" s="28">
        <f>ROUND(9.5432,4)</f>
        <v>9.5432</v>
      </c>
      <c r="G355" s="25"/>
      <c r="H355" s="26"/>
    </row>
    <row r="356" spans="1:8" ht="12.75" customHeight="1">
      <c r="A356" s="23">
        <v>42807</v>
      </c>
      <c r="B356" s="23"/>
      <c r="C356" s="28">
        <f>ROUND(9.52515147245315,4)</f>
        <v>9.5252</v>
      </c>
      <c r="D356" s="28">
        <f>F356</f>
        <v>9.7018</v>
      </c>
      <c r="E356" s="28">
        <f>F356</f>
        <v>9.7018</v>
      </c>
      <c r="F356" s="28">
        <f>ROUND(9.7018,4)</f>
        <v>9.7018</v>
      </c>
      <c r="G356" s="25"/>
      <c r="H356" s="26"/>
    </row>
    <row r="357" spans="1:8" ht="12.75" customHeight="1">
      <c r="A357" s="23">
        <v>42905</v>
      </c>
      <c r="B357" s="23"/>
      <c r="C357" s="28">
        <f>ROUND(9.52515147245315,4)</f>
        <v>9.5252</v>
      </c>
      <c r="D357" s="28">
        <f>F357</f>
        <v>9.8873</v>
      </c>
      <c r="E357" s="28">
        <f>F357</f>
        <v>9.8873</v>
      </c>
      <c r="F357" s="28">
        <f>ROUND(9.8873,4)</f>
        <v>9.8873</v>
      </c>
      <c r="G357" s="25"/>
      <c r="H357" s="26"/>
    </row>
    <row r="358" spans="1:8" ht="12.75" customHeight="1">
      <c r="A358" s="23">
        <v>42996</v>
      </c>
      <c r="B358" s="23"/>
      <c r="C358" s="28">
        <f>ROUND(9.52515147245315,4)</f>
        <v>9.5252</v>
      </c>
      <c r="D358" s="28">
        <f>F358</f>
        <v>10.0551</v>
      </c>
      <c r="E358" s="28">
        <f>F358</f>
        <v>10.0551</v>
      </c>
      <c r="F358" s="28">
        <f>ROUND(10.0551,4)</f>
        <v>10.0551</v>
      </c>
      <c r="G358" s="25"/>
      <c r="H358" s="26"/>
    </row>
    <row r="359" spans="1:8" ht="12.75" customHeight="1">
      <c r="A359" s="23" t="s">
        <v>82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ROUND(3.97845981814437,4)</f>
        <v>3.9785</v>
      </c>
      <c r="D360" s="28">
        <f>F360</f>
        <v>3.9771</v>
      </c>
      <c r="E360" s="28">
        <f>F360</f>
        <v>3.9771</v>
      </c>
      <c r="F360" s="28">
        <f>ROUND(3.9771,4)</f>
        <v>3.9771</v>
      </c>
      <c r="G360" s="25"/>
      <c r="H360" s="26"/>
    </row>
    <row r="361" spans="1:8" ht="12.75" customHeight="1">
      <c r="A361" s="23">
        <v>42807</v>
      </c>
      <c r="B361" s="23"/>
      <c r="C361" s="28">
        <f>ROUND(3.97845981814437,4)</f>
        <v>3.9785</v>
      </c>
      <c r="D361" s="28">
        <f>F361</f>
        <v>3.9666</v>
      </c>
      <c r="E361" s="28">
        <f>F361</f>
        <v>3.9666</v>
      </c>
      <c r="F361" s="28">
        <f>ROUND(3.9666,4)</f>
        <v>3.9666</v>
      </c>
      <c r="G361" s="25"/>
      <c r="H361" s="26"/>
    </row>
    <row r="362" spans="1:8" ht="12.75" customHeight="1">
      <c r="A362" s="23">
        <v>42905</v>
      </c>
      <c r="B362" s="23"/>
      <c r="C362" s="28">
        <f>ROUND(3.97845981814437,4)</f>
        <v>3.9785</v>
      </c>
      <c r="D362" s="28">
        <f>F362</f>
        <v>3.9432</v>
      </c>
      <c r="E362" s="28">
        <f>F362</f>
        <v>3.9432</v>
      </c>
      <c r="F362" s="28">
        <f>ROUND(3.9432,4)</f>
        <v>3.9432</v>
      </c>
      <c r="G362" s="25"/>
      <c r="H362" s="26"/>
    </row>
    <row r="363" spans="1:8" ht="12.75" customHeight="1">
      <c r="A363" s="23" t="s">
        <v>83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ROUND(13.52,4)</f>
        <v>13.52</v>
      </c>
      <c r="D364" s="28">
        <f>F364</f>
        <v>13.5447</v>
      </c>
      <c r="E364" s="28">
        <f>F364</f>
        <v>13.5447</v>
      </c>
      <c r="F364" s="28">
        <f>ROUND(13.5447,4)</f>
        <v>13.5447</v>
      </c>
      <c r="G364" s="25"/>
      <c r="H364" s="26"/>
    </row>
    <row r="365" spans="1:8" ht="12.75" customHeight="1">
      <c r="A365" s="23">
        <v>42807</v>
      </c>
      <c r="B365" s="23"/>
      <c r="C365" s="28">
        <f>ROUND(13.52,4)</f>
        <v>13.52</v>
      </c>
      <c r="D365" s="28">
        <f>F365</f>
        <v>13.7681</v>
      </c>
      <c r="E365" s="28">
        <f>F365</f>
        <v>13.7681</v>
      </c>
      <c r="F365" s="28">
        <f>ROUND(13.7681,4)</f>
        <v>13.7681</v>
      </c>
      <c r="G365" s="25"/>
      <c r="H365" s="26"/>
    </row>
    <row r="366" spans="1:8" ht="12.75" customHeight="1">
      <c r="A366" s="23">
        <v>42905</v>
      </c>
      <c r="B366" s="23"/>
      <c r="C366" s="28">
        <f>ROUND(13.52,4)</f>
        <v>13.52</v>
      </c>
      <c r="D366" s="28">
        <f>F366</f>
        <v>14.0283</v>
      </c>
      <c r="E366" s="28">
        <f>F366</f>
        <v>14.0283</v>
      </c>
      <c r="F366" s="28">
        <f>ROUND(14.0283,4)</f>
        <v>14.0283</v>
      </c>
      <c r="G366" s="25"/>
      <c r="H366" s="26"/>
    </row>
    <row r="367" spans="1:8" ht="12.75" customHeight="1">
      <c r="A367" s="23">
        <v>42996</v>
      </c>
      <c r="B367" s="23"/>
      <c r="C367" s="28">
        <f>ROUND(13.52,4)</f>
        <v>13.52</v>
      </c>
      <c r="D367" s="28">
        <f>F367</f>
        <v>14.2665</v>
      </c>
      <c r="E367" s="28">
        <f>F367</f>
        <v>14.2665</v>
      </c>
      <c r="F367" s="28">
        <f>ROUND(14.2665,4)</f>
        <v>14.2665</v>
      </c>
      <c r="G367" s="25"/>
      <c r="H367" s="26"/>
    </row>
    <row r="368" spans="1:8" ht="12.75" customHeight="1">
      <c r="A368" s="23">
        <v>43087</v>
      </c>
      <c r="B368" s="23"/>
      <c r="C368" s="28">
        <f>ROUND(13.52,4)</f>
        <v>13.52</v>
      </c>
      <c r="D368" s="28">
        <f>F368</f>
        <v>14.508</v>
      </c>
      <c r="E368" s="28">
        <f>F368</f>
        <v>14.508</v>
      </c>
      <c r="F368" s="28">
        <f>ROUND(14.508,4)</f>
        <v>14.508</v>
      </c>
      <c r="G368" s="25"/>
      <c r="H368" s="26"/>
    </row>
    <row r="369" spans="1:8" ht="12.75" customHeight="1">
      <c r="A369" s="23" t="s">
        <v>84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ROUND(13.52,4)</f>
        <v>13.52</v>
      </c>
      <c r="D370" s="28">
        <f>F370</f>
        <v>13.5447</v>
      </c>
      <c r="E370" s="28">
        <f>F370</f>
        <v>13.5447</v>
      </c>
      <c r="F370" s="28">
        <f>ROUND(13.5447,4)</f>
        <v>13.5447</v>
      </c>
      <c r="G370" s="25"/>
      <c r="H370" s="26"/>
    </row>
    <row r="371" spans="1:8" ht="12.75" customHeight="1">
      <c r="A371" s="23">
        <v>42807</v>
      </c>
      <c r="B371" s="23"/>
      <c r="C371" s="28">
        <f>ROUND(13.52,4)</f>
        <v>13.52</v>
      </c>
      <c r="D371" s="28">
        <f>F371</f>
        <v>13.7681</v>
      </c>
      <c r="E371" s="28">
        <f>F371</f>
        <v>13.7681</v>
      </c>
      <c r="F371" s="28">
        <f>ROUND(13.7681,4)</f>
        <v>13.7681</v>
      </c>
      <c r="G371" s="25"/>
      <c r="H371" s="26"/>
    </row>
    <row r="372" spans="1:8" ht="12.75" customHeight="1">
      <c r="A372" s="23">
        <v>42905</v>
      </c>
      <c r="B372" s="23"/>
      <c r="C372" s="28">
        <f>ROUND(13.52,4)</f>
        <v>13.52</v>
      </c>
      <c r="D372" s="28">
        <f>F372</f>
        <v>14.0283</v>
      </c>
      <c r="E372" s="28">
        <f>F372</f>
        <v>14.0283</v>
      </c>
      <c r="F372" s="28">
        <f>ROUND(14.0283,4)</f>
        <v>14.0283</v>
      </c>
      <c r="G372" s="25"/>
      <c r="H372" s="26"/>
    </row>
    <row r="373" spans="1:8" ht="12.75" customHeight="1">
      <c r="A373" s="23">
        <v>42996</v>
      </c>
      <c r="B373" s="23"/>
      <c r="C373" s="28">
        <f>ROUND(13.52,4)</f>
        <v>13.52</v>
      </c>
      <c r="D373" s="28">
        <f>F373</f>
        <v>14.2665</v>
      </c>
      <c r="E373" s="28">
        <f>F373</f>
        <v>14.2665</v>
      </c>
      <c r="F373" s="28">
        <f>ROUND(14.2665,4)</f>
        <v>14.2665</v>
      </c>
      <c r="G373" s="25"/>
      <c r="H373" s="26"/>
    </row>
    <row r="374" spans="1:8" ht="12.75" customHeight="1">
      <c r="A374" s="23">
        <v>43087</v>
      </c>
      <c r="B374" s="23"/>
      <c r="C374" s="28">
        <f>ROUND(13.52,4)</f>
        <v>13.52</v>
      </c>
      <c r="D374" s="28">
        <f>F374</f>
        <v>14.508</v>
      </c>
      <c r="E374" s="28">
        <f>F374</f>
        <v>14.508</v>
      </c>
      <c r="F374" s="28">
        <f>ROUND(14.508,4)</f>
        <v>14.508</v>
      </c>
      <c r="G374" s="25"/>
      <c r="H374" s="26"/>
    </row>
    <row r="375" spans="1:8" ht="12.75" customHeight="1">
      <c r="A375" s="23">
        <v>43175</v>
      </c>
      <c r="B375" s="23"/>
      <c r="C375" s="28">
        <f>ROUND(13.52,4)</f>
        <v>13.52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ROUND(13.52,4)</f>
        <v>13.52</v>
      </c>
      <c r="D376" s="28">
        <f>F376</f>
        <v>14.7505</v>
      </c>
      <c r="E376" s="28">
        <f>F376</f>
        <v>14.7505</v>
      </c>
      <c r="F376" s="28">
        <f>ROUND(14.7505,4)</f>
        <v>14.7505</v>
      </c>
      <c r="G376" s="25"/>
      <c r="H376" s="26"/>
    </row>
    <row r="377" spans="1:8" ht="12.75" customHeight="1">
      <c r="A377" s="23">
        <v>43269</v>
      </c>
      <c r="B377" s="23"/>
      <c r="C377" s="28">
        <f>ROUND(13.52,4)</f>
        <v>13.52</v>
      </c>
      <c r="D377" s="28">
        <f>F377</f>
        <v>14.9931</v>
      </c>
      <c r="E377" s="28">
        <f>F377</f>
        <v>14.9931</v>
      </c>
      <c r="F377" s="28">
        <f>ROUND(14.9931,4)</f>
        <v>14.9931</v>
      </c>
      <c r="G377" s="25"/>
      <c r="H377" s="26"/>
    </row>
    <row r="378" spans="1:8" ht="12.75" customHeight="1">
      <c r="A378" s="23">
        <v>43360</v>
      </c>
      <c r="B378" s="23"/>
      <c r="C378" s="28">
        <f>ROUND(13.52,4)</f>
        <v>13.52</v>
      </c>
      <c r="D378" s="28">
        <f>F378</f>
        <v>15.2356</v>
      </c>
      <c r="E378" s="28">
        <f>F378</f>
        <v>15.2356</v>
      </c>
      <c r="F378" s="28">
        <f>ROUND(15.2356,4)</f>
        <v>15.2356</v>
      </c>
      <c r="G378" s="25"/>
      <c r="H378" s="26"/>
    </row>
    <row r="379" spans="1:8" ht="12.75" customHeight="1">
      <c r="A379" s="23">
        <v>43448</v>
      </c>
      <c r="B379" s="23"/>
      <c r="C379" s="28">
        <f>ROUND(13.52,4)</f>
        <v>13.52</v>
      </c>
      <c r="D379" s="28">
        <f>F379</f>
        <v>15.4744</v>
      </c>
      <c r="E379" s="28">
        <f>F379</f>
        <v>15.4744</v>
      </c>
      <c r="F379" s="28">
        <f>ROUND(15.4744,4)</f>
        <v>15.4744</v>
      </c>
      <c r="G379" s="25"/>
      <c r="H379" s="26"/>
    </row>
    <row r="380" spans="1:8" ht="12.75" customHeight="1">
      <c r="A380" s="23">
        <v>43542</v>
      </c>
      <c r="B380" s="23"/>
      <c r="C380" s="28">
        <f>ROUND(13.52,4)</f>
        <v>13.52</v>
      </c>
      <c r="D380" s="28">
        <f>F380</f>
        <v>15.8243</v>
      </c>
      <c r="E380" s="28">
        <f>F380</f>
        <v>15.8243</v>
      </c>
      <c r="F380" s="28">
        <f>ROUND(15.8243,4)</f>
        <v>15.8243</v>
      </c>
      <c r="G380" s="25"/>
      <c r="H380" s="26"/>
    </row>
    <row r="381" spans="1:8" ht="12.75" customHeight="1">
      <c r="A381" s="23">
        <v>43630</v>
      </c>
      <c r="B381" s="23"/>
      <c r="C381" s="28">
        <f>ROUND(13.52,4)</f>
        <v>13.52</v>
      </c>
      <c r="D381" s="28">
        <f>F381</f>
        <v>16.1519</v>
      </c>
      <c r="E381" s="28">
        <f>F381</f>
        <v>16.1519</v>
      </c>
      <c r="F381" s="28">
        <f>ROUND(16.1519,4)</f>
        <v>16.1519</v>
      </c>
      <c r="G381" s="25"/>
      <c r="H381" s="26"/>
    </row>
    <row r="382" spans="1:8" ht="12.75" customHeight="1">
      <c r="A382" s="23">
        <v>43724</v>
      </c>
      <c r="B382" s="23"/>
      <c r="C382" s="28">
        <f>ROUND(13.52,4)</f>
        <v>13.52</v>
      </c>
      <c r="D382" s="28">
        <f>F382</f>
        <v>16.5018</v>
      </c>
      <c r="E382" s="28">
        <f>F382</f>
        <v>16.5018</v>
      </c>
      <c r="F382" s="28">
        <f>ROUND(16.5018,4)</f>
        <v>16.5018</v>
      </c>
      <c r="G382" s="25"/>
      <c r="H382" s="26"/>
    </row>
    <row r="383" spans="1:8" ht="12.75" customHeight="1">
      <c r="A383" s="23">
        <v>43812</v>
      </c>
      <c r="B383" s="23"/>
      <c r="C383" s="28">
        <f>ROUND(13.52,4)</f>
        <v>13.52</v>
      </c>
      <c r="D383" s="28">
        <f>F383</f>
        <v>16.8294</v>
      </c>
      <c r="E383" s="28">
        <f>F383</f>
        <v>16.8294</v>
      </c>
      <c r="F383" s="28">
        <f>ROUND(16.8294,4)</f>
        <v>16.8294</v>
      </c>
      <c r="G383" s="25"/>
      <c r="H383" s="26"/>
    </row>
    <row r="384" spans="1:8" ht="12.75" customHeight="1">
      <c r="A384" s="23" t="s">
        <v>85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ROUND(1.37105770205861,4)</f>
        <v>1.3711</v>
      </c>
      <c r="D385" s="28">
        <f>F385</f>
        <v>1.3662</v>
      </c>
      <c r="E385" s="28">
        <f>F385</f>
        <v>1.3662</v>
      </c>
      <c r="F385" s="28">
        <f>ROUND(1.3662,4)</f>
        <v>1.3662</v>
      </c>
      <c r="G385" s="25"/>
      <c r="H385" s="26"/>
    </row>
    <row r="386" spans="1:8" ht="12.75" customHeight="1">
      <c r="A386" s="23">
        <v>42807</v>
      </c>
      <c r="B386" s="23"/>
      <c r="C386" s="28">
        <f>ROUND(1.37105770205861,4)</f>
        <v>1.3711</v>
      </c>
      <c r="D386" s="28">
        <f>F386</f>
        <v>1.3238</v>
      </c>
      <c r="E386" s="28">
        <f>F386</f>
        <v>1.3238</v>
      </c>
      <c r="F386" s="28">
        <f>ROUND(1.3238,4)</f>
        <v>1.3238</v>
      </c>
      <c r="G386" s="25"/>
      <c r="H386" s="26"/>
    </row>
    <row r="387" spans="1:8" ht="12.75" customHeight="1">
      <c r="A387" s="23">
        <v>42905</v>
      </c>
      <c r="B387" s="23"/>
      <c r="C387" s="28">
        <f>ROUND(1.37105770205861,4)</f>
        <v>1.3711</v>
      </c>
      <c r="D387" s="28">
        <f>F387</f>
        <v>1.2697</v>
      </c>
      <c r="E387" s="28">
        <f>F387</f>
        <v>1.2697</v>
      </c>
      <c r="F387" s="28">
        <f>ROUND(1.2697,4)</f>
        <v>1.2697</v>
      </c>
      <c r="G387" s="25"/>
      <c r="H387" s="26"/>
    </row>
    <row r="388" spans="1:8" ht="12.75" customHeight="1">
      <c r="A388" s="23">
        <v>42996</v>
      </c>
      <c r="B388" s="23"/>
      <c r="C388" s="28">
        <f>ROUND(1.37105770205861,4)</f>
        <v>1.3711</v>
      </c>
      <c r="D388" s="28">
        <f>F388</f>
        <v>1.2197</v>
      </c>
      <c r="E388" s="28">
        <f>F388</f>
        <v>1.2197</v>
      </c>
      <c r="F388" s="28">
        <f>ROUND(1.2197,4)</f>
        <v>1.2197</v>
      </c>
      <c r="G388" s="25"/>
      <c r="H388" s="26"/>
    </row>
    <row r="389" spans="1:8" ht="12.75" customHeight="1">
      <c r="A389" s="23" t="s">
        <v>86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ROUND(581.945,3)</f>
        <v>581.945</v>
      </c>
      <c r="D390" s="29">
        <f>F390</f>
        <v>588.793</v>
      </c>
      <c r="E390" s="29">
        <f>F390</f>
        <v>588.793</v>
      </c>
      <c r="F390" s="29">
        <f>ROUND(588.793,3)</f>
        <v>588.793</v>
      </c>
      <c r="G390" s="25"/>
      <c r="H390" s="26"/>
    </row>
    <row r="391" spans="1:8" ht="12.75" customHeight="1">
      <c r="A391" s="23">
        <v>42859</v>
      </c>
      <c r="B391" s="23"/>
      <c r="C391" s="29">
        <f>ROUND(581.945,3)</f>
        <v>581.945</v>
      </c>
      <c r="D391" s="29">
        <f>F391</f>
        <v>600.203</v>
      </c>
      <c r="E391" s="29">
        <f>F391</f>
        <v>600.203</v>
      </c>
      <c r="F391" s="29">
        <f>ROUND(600.203,3)</f>
        <v>600.203</v>
      </c>
      <c r="G391" s="25"/>
      <c r="H391" s="26"/>
    </row>
    <row r="392" spans="1:8" ht="12.75" customHeight="1">
      <c r="A392" s="23">
        <v>42950</v>
      </c>
      <c r="B392" s="23"/>
      <c r="C392" s="29">
        <f>ROUND(581.945,3)</f>
        <v>581.945</v>
      </c>
      <c r="D392" s="29">
        <f>F392</f>
        <v>612.22</v>
      </c>
      <c r="E392" s="29">
        <f>F392</f>
        <v>612.22</v>
      </c>
      <c r="F392" s="29">
        <f>ROUND(612.22,3)</f>
        <v>612.22</v>
      </c>
      <c r="G392" s="25"/>
      <c r="H392" s="26"/>
    </row>
    <row r="393" spans="1:8" ht="12.75" customHeight="1">
      <c r="A393" s="23">
        <v>43041</v>
      </c>
      <c r="B393" s="23"/>
      <c r="C393" s="29">
        <f>ROUND(581.945,3)</f>
        <v>581.945</v>
      </c>
      <c r="D393" s="29">
        <f>F393</f>
        <v>625.049</v>
      </c>
      <c r="E393" s="29">
        <f>F393</f>
        <v>625.049</v>
      </c>
      <c r="F393" s="29">
        <f>ROUND(625.049,3)</f>
        <v>625.049</v>
      </c>
      <c r="G393" s="25"/>
      <c r="H393" s="26"/>
    </row>
    <row r="394" spans="1:8" ht="12.75" customHeight="1">
      <c r="A394" s="23" t="s">
        <v>87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ROUND(507.06,3)</f>
        <v>507.06</v>
      </c>
      <c r="D395" s="29">
        <f>F395</f>
        <v>513.027</v>
      </c>
      <c r="E395" s="29">
        <f>F395</f>
        <v>513.027</v>
      </c>
      <c r="F395" s="29">
        <f>ROUND(513.027,3)</f>
        <v>513.027</v>
      </c>
      <c r="G395" s="25"/>
      <c r="H395" s="26"/>
    </row>
    <row r="396" spans="1:8" ht="12.75" customHeight="1">
      <c r="A396" s="23">
        <v>42859</v>
      </c>
      <c r="B396" s="23"/>
      <c r="C396" s="29">
        <f>ROUND(507.06,3)</f>
        <v>507.06</v>
      </c>
      <c r="D396" s="29">
        <f>F396</f>
        <v>522.968</v>
      </c>
      <c r="E396" s="29">
        <f>F396</f>
        <v>522.968</v>
      </c>
      <c r="F396" s="29">
        <f>ROUND(522.968,3)</f>
        <v>522.968</v>
      </c>
      <c r="G396" s="25"/>
      <c r="H396" s="26"/>
    </row>
    <row r="397" spans="1:8" ht="12.75" customHeight="1">
      <c r="A397" s="23">
        <v>42950</v>
      </c>
      <c r="B397" s="23"/>
      <c r="C397" s="29">
        <f>ROUND(507.06,3)</f>
        <v>507.06</v>
      </c>
      <c r="D397" s="29">
        <f>F397</f>
        <v>533.439</v>
      </c>
      <c r="E397" s="29">
        <f>F397</f>
        <v>533.439</v>
      </c>
      <c r="F397" s="29">
        <f>ROUND(533.439,3)</f>
        <v>533.439</v>
      </c>
      <c r="G397" s="25"/>
      <c r="H397" s="26"/>
    </row>
    <row r="398" spans="1:8" ht="12.75" customHeight="1">
      <c r="A398" s="23">
        <v>43041</v>
      </c>
      <c r="B398" s="23"/>
      <c r="C398" s="29">
        <f>ROUND(507.06,3)</f>
        <v>507.06</v>
      </c>
      <c r="D398" s="29">
        <f>F398</f>
        <v>544.618</v>
      </c>
      <c r="E398" s="29">
        <f>F398</f>
        <v>544.618</v>
      </c>
      <c r="F398" s="29">
        <f>ROUND(544.618,3)</f>
        <v>544.618</v>
      </c>
      <c r="G398" s="25"/>
      <c r="H398" s="26"/>
    </row>
    <row r="399" spans="1:8" ht="12.75" customHeight="1">
      <c r="A399" s="23" t="s">
        <v>88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ROUND(586.548,3)</f>
        <v>586.548</v>
      </c>
      <c r="D400" s="29">
        <f>F400</f>
        <v>593.45</v>
      </c>
      <c r="E400" s="29">
        <f>F400</f>
        <v>593.45</v>
      </c>
      <c r="F400" s="29">
        <f>ROUND(593.45,3)</f>
        <v>593.45</v>
      </c>
      <c r="G400" s="25"/>
      <c r="H400" s="26"/>
    </row>
    <row r="401" spans="1:8" ht="12.75" customHeight="1">
      <c r="A401" s="23">
        <v>42859</v>
      </c>
      <c r="B401" s="23"/>
      <c r="C401" s="29">
        <f>ROUND(586.548,3)</f>
        <v>586.548</v>
      </c>
      <c r="D401" s="29">
        <f>F401</f>
        <v>604.95</v>
      </c>
      <c r="E401" s="29">
        <f>F401</f>
        <v>604.95</v>
      </c>
      <c r="F401" s="29">
        <f>ROUND(604.95,3)</f>
        <v>604.95</v>
      </c>
      <c r="G401" s="25"/>
      <c r="H401" s="26"/>
    </row>
    <row r="402" spans="1:8" ht="12.75" customHeight="1">
      <c r="A402" s="23">
        <v>42950</v>
      </c>
      <c r="B402" s="23"/>
      <c r="C402" s="29">
        <f>ROUND(586.548,3)</f>
        <v>586.548</v>
      </c>
      <c r="D402" s="29">
        <f>F402</f>
        <v>617.062</v>
      </c>
      <c r="E402" s="29">
        <f>F402</f>
        <v>617.062</v>
      </c>
      <c r="F402" s="29">
        <f>ROUND(617.062,3)</f>
        <v>617.062</v>
      </c>
      <c r="G402" s="25"/>
      <c r="H402" s="26"/>
    </row>
    <row r="403" spans="1:8" ht="12.75" customHeight="1">
      <c r="A403" s="23">
        <v>43041</v>
      </c>
      <c r="B403" s="23"/>
      <c r="C403" s="29">
        <f>ROUND(586.548,3)</f>
        <v>586.548</v>
      </c>
      <c r="D403" s="29">
        <f>F403</f>
        <v>629.993</v>
      </c>
      <c r="E403" s="29">
        <f>F403</f>
        <v>629.993</v>
      </c>
      <c r="F403" s="29">
        <f>ROUND(629.993,3)</f>
        <v>629.993</v>
      </c>
      <c r="G403" s="25"/>
      <c r="H403" s="26"/>
    </row>
    <row r="404" spans="1:8" ht="12.75" customHeight="1">
      <c r="A404" s="23" t="s">
        <v>89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ROUND(532.532,3)</f>
        <v>532.532</v>
      </c>
      <c r="D405" s="29">
        <f>F405</f>
        <v>538.798</v>
      </c>
      <c r="E405" s="29">
        <f>F405</f>
        <v>538.798</v>
      </c>
      <c r="F405" s="29">
        <f>ROUND(538.798,3)</f>
        <v>538.798</v>
      </c>
      <c r="G405" s="25"/>
      <c r="H405" s="26"/>
    </row>
    <row r="406" spans="1:8" ht="12.75" customHeight="1">
      <c r="A406" s="23">
        <v>42859</v>
      </c>
      <c r="B406" s="23"/>
      <c r="C406" s="29">
        <f>ROUND(532.532,3)</f>
        <v>532.532</v>
      </c>
      <c r="D406" s="29">
        <f>F406</f>
        <v>549.24</v>
      </c>
      <c r="E406" s="29">
        <f>F406</f>
        <v>549.24</v>
      </c>
      <c r="F406" s="29">
        <f>ROUND(549.24,3)</f>
        <v>549.24</v>
      </c>
      <c r="G406" s="25"/>
      <c r="H406" s="26"/>
    </row>
    <row r="407" spans="1:8" ht="12.75" customHeight="1">
      <c r="A407" s="23">
        <v>42950</v>
      </c>
      <c r="B407" s="23"/>
      <c r="C407" s="29">
        <f>ROUND(532.532,3)</f>
        <v>532.532</v>
      </c>
      <c r="D407" s="29">
        <f>F407</f>
        <v>560.236</v>
      </c>
      <c r="E407" s="29">
        <f>F407</f>
        <v>560.236</v>
      </c>
      <c r="F407" s="29">
        <f>ROUND(560.236,3)</f>
        <v>560.236</v>
      </c>
      <c r="G407" s="25"/>
      <c r="H407" s="26"/>
    </row>
    <row r="408" spans="1:8" ht="12.75" customHeight="1">
      <c r="A408" s="23">
        <v>43041</v>
      </c>
      <c r="B408" s="23"/>
      <c r="C408" s="29">
        <f>ROUND(532.532,3)</f>
        <v>532.532</v>
      </c>
      <c r="D408" s="29">
        <f>F408</f>
        <v>571.976</v>
      </c>
      <c r="E408" s="29">
        <f>F408</f>
        <v>571.976</v>
      </c>
      <c r="F408" s="29">
        <f>ROUND(571.976,3)</f>
        <v>571.976</v>
      </c>
      <c r="G408" s="25"/>
      <c r="H408" s="26"/>
    </row>
    <row r="409" spans="1:8" ht="12.75" customHeight="1">
      <c r="A409" s="23" t="s">
        <v>90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ROUND(244.938420810014,3)</f>
        <v>244.938</v>
      </c>
      <c r="D410" s="29">
        <f>F410</f>
        <v>247.83</v>
      </c>
      <c r="E410" s="29">
        <f>F410</f>
        <v>247.83</v>
      </c>
      <c r="F410" s="29">
        <f>ROUND(247.83,3)</f>
        <v>247.83</v>
      </c>
      <c r="G410" s="25"/>
      <c r="H410" s="26"/>
    </row>
    <row r="411" spans="1:8" ht="12.75" customHeight="1">
      <c r="A411" s="23">
        <v>42859</v>
      </c>
      <c r="B411" s="23"/>
      <c r="C411" s="29">
        <f>ROUND(244.938420810014,3)</f>
        <v>244.938</v>
      </c>
      <c r="D411" s="29">
        <f>F411</f>
        <v>252.648</v>
      </c>
      <c r="E411" s="29">
        <f>F411</f>
        <v>252.648</v>
      </c>
      <c r="F411" s="29">
        <f>ROUND(252.648,3)</f>
        <v>252.648</v>
      </c>
      <c r="G411" s="25"/>
      <c r="H411" s="26"/>
    </row>
    <row r="412" spans="1:8" ht="12.75" customHeight="1">
      <c r="A412" s="23">
        <v>42950</v>
      </c>
      <c r="B412" s="23"/>
      <c r="C412" s="29">
        <f>ROUND(244.938420810014,3)</f>
        <v>244.938</v>
      </c>
      <c r="D412" s="29">
        <f>F412</f>
        <v>257.721</v>
      </c>
      <c r="E412" s="29">
        <f>F412</f>
        <v>257.721</v>
      </c>
      <c r="F412" s="29">
        <f>ROUND(257.721,3)</f>
        <v>257.721</v>
      </c>
      <c r="G412" s="25"/>
      <c r="H412" s="26"/>
    </row>
    <row r="413" spans="1:8" ht="12.75" customHeight="1">
      <c r="A413" s="23">
        <v>43041</v>
      </c>
      <c r="B413" s="23"/>
      <c r="C413" s="29">
        <f>ROUND(244.938420810014,3)</f>
        <v>244.938</v>
      </c>
      <c r="D413" s="29">
        <f>F413</f>
        <v>263.136</v>
      </c>
      <c r="E413" s="29">
        <f>F413</f>
        <v>263.136</v>
      </c>
      <c r="F413" s="29">
        <f>ROUND(263.136,3)</f>
        <v>263.136</v>
      </c>
      <c r="G413" s="25"/>
      <c r="H413" s="26"/>
    </row>
    <row r="414" spans="1:8" ht="12.75" customHeight="1">
      <c r="A414" s="23" t="s">
        <v>91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ROUND(665.360007581384,3)</f>
        <v>665.36</v>
      </c>
      <c r="D415" s="29">
        <f>F415</f>
        <v>673.208</v>
      </c>
      <c r="E415" s="29">
        <f>F415</f>
        <v>673.208</v>
      </c>
      <c r="F415" s="29">
        <f>ROUND(673.208,3)</f>
        <v>673.208</v>
      </c>
      <c r="G415" s="25"/>
      <c r="H415" s="26"/>
    </row>
    <row r="416" spans="1:8" ht="12.75" customHeight="1">
      <c r="A416" s="23">
        <v>42859</v>
      </c>
      <c r="B416" s="23"/>
      <c r="C416" s="29">
        <f>ROUND(665.360007581384,3)</f>
        <v>665.36</v>
      </c>
      <c r="D416" s="29">
        <f>F416</f>
        <v>686.277</v>
      </c>
      <c r="E416" s="29">
        <f>F416</f>
        <v>686.277</v>
      </c>
      <c r="F416" s="29">
        <f>ROUND(686.277,3)</f>
        <v>686.277</v>
      </c>
      <c r="G416" s="25"/>
      <c r="H416" s="26"/>
    </row>
    <row r="417" spans="1:8" ht="12.75" customHeight="1">
      <c r="A417" s="23">
        <v>42950</v>
      </c>
      <c r="B417" s="23"/>
      <c r="C417" s="29">
        <f>ROUND(665.360007581384,3)</f>
        <v>665.36</v>
      </c>
      <c r="D417" s="29">
        <f>F417</f>
        <v>699.787</v>
      </c>
      <c r="E417" s="29">
        <f>F417</f>
        <v>699.787</v>
      </c>
      <c r="F417" s="29">
        <f>ROUND(699.787,3)</f>
        <v>699.787</v>
      </c>
      <c r="G417" s="25"/>
      <c r="H417" s="26"/>
    </row>
    <row r="418" spans="1:8" ht="12.75" customHeight="1">
      <c r="A418" s="23">
        <v>43041</v>
      </c>
      <c r="B418" s="23"/>
      <c r="C418" s="29">
        <f>ROUND(665.360007581384,3)</f>
        <v>665.36</v>
      </c>
      <c r="D418" s="29">
        <f>F418</f>
        <v>713.488</v>
      </c>
      <c r="E418" s="29">
        <f>F418</f>
        <v>713.488</v>
      </c>
      <c r="F418" s="29">
        <f>ROUND(713.488,3)</f>
        <v>713.488</v>
      </c>
      <c r="G418" s="25"/>
      <c r="H418" s="26"/>
    </row>
    <row r="419" spans="1:8" ht="12.75" customHeight="1">
      <c r="A419" s="23" t="s">
        <v>92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ROUND(22706.2,2)</f>
        <v>22706.2</v>
      </c>
      <c r="D420" s="25">
        <f>F420</f>
        <v>22757.07</v>
      </c>
      <c r="E420" s="25">
        <f>F420</f>
        <v>22757.07</v>
      </c>
      <c r="F420" s="25">
        <f>ROUND(22757.07,2)</f>
        <v>22757.07</v>
      </c>
      <c r="G420" s="25"/>
      <c r="H420" s="26"/>
    </row>
    <row r="421" spans="1:8" ht="12.75" customHeight="1">
      <c r="A421" s="23">
        <v>42807</v>
      </c>
      <c r="B421" s="23"/>
      <c r="C421" s="25">
        <f>ROUND(22706.2,2)</f>
        <v>22706.2</v>
      </c>
      <c r="D421" s="25">
        <f>F421</f>
        <v>23124.52</v>
      </c>
      <c r="E421" s="25">
        <f>F421</f>
        <v>23124.52</v>
      </c>
      <c r="F421" s="25">
        <f>ROUND(23124.52,2)</f>
        <v>23124.52</v>
      </c>
      <c r="G421" s="25"/>
      <c r="H421" s="26"/>
    </row>
    <row r="422" spans="1:8" ht="12.75" customHeight="1">
      <c r="A422" s="23">
        <v>42905</v>
      </c>
      <c r="B422" s="23"/>
      <c r="C422" s="25">
        <f>ROUND(22706.2,2)</f>
        <v>22706.2</v>
      </c>
      <c r="D422" s="25">
        <f>F422</f>
        <v>23578.7</v>
      </c>
      <c r="E422" s="25">
        <f>F422</f>
        <v>23578.7</v>
      </c>
      <c r="F422" s="25">
        <f>ROUND(23578.7,2)</f>
        <v>23578.7</v>
      </c>
      <c r="G422" s="25"/>
      <c r="H422" s="26"/>
    </row>
    <row r="423" spans="1:8" ht="12.75" customHeight="1">
      <c r="A423" s="23" t="s">
        <v>93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ROUND(7.358,3)</f>
        <v>7.358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42753</v>
      </c>
      <c r="B425" s="23"/>
      <c r="C425" s="29">
        <f>ROUND(7.358,3)</f>
        <v>7.358</v>
      </c>
      <c r="D425" s="29">
        <f>ROUND(7.46,3)</f>
        <v>7.46</v>
      </c>
      <c r="E425" s="29">
        <f>ROUND(7.36,3)</f>
        <v>7.36</v>
      </c>
      <c r="F425" s="29">
        <f>ROUND(7.41,3)</f>
        <v>7.41</v>
      </c>
      <c r="G425" s="25"/>
      <c r="H425" s="26"/>
    </row>
    <row r="426" spans="1:8" ht="12.75" customHeight="1">
      <c r="A426" s="23">
        <v>42781</v>
      </c>
      <c r="B426" s="23"/>
      <c r="C426" s="29">
        <f>ROUND(7.358,3)</f>
        <v>7.358</v>
      </c>
      <c r="D426" s="29">
        <f>ROUND(7.49,3)</f>
        <v>7.49</v>
      </c>
      <c r="E426" s="29">
        <f>ROUND(7.39,3)</f>
        <v>7.39</v>
      </c>
      <c r="F426" s="29">
        <f>ROUND(7.44,3)</f>
        <v>7.44</v>
      </c>
      <c r="G426" s="25"/>
      <c r="H426" s="26"/>
    </row>
    <row r="427" spans="1:8" ht="12.75" customHeight="1">
      <c r="A427" s="23">
        <v>42809</v>
      </c>
      <c r="B427" s="23"/>
      <c r="C427" s="29">
        <f>ROUND(7.358,3)</f>
        <v>7.358</v>
      </c>
      <c r="D427" s="29">
        <f>ROUND(7.5,3)</f>
        <v>7.5</v>
      </c>
      <c r="E427" s="29">
        <f>ROUND(7.4,3)</f>
        <v>7.4</v>
      </c>
      <c r="F427" s="29">
        <f>ROUND(7.45,3)</f>
        <v>7.45</v>
      </c>
      <c r="G427" s="25"/>
      <c r="H427" s="26"/>
    </row>
    <row r="428" spans="1:8" ht="12.75" customHeight="1">
      <c r="A428" s="23">
        <v>42844</v>
      </c>
      <c r="B428" s="23"/>
      <c r="C428" s="29">
        <f>ROUND(7.358,3)</f>
        <v>7.358</v>
      </c>
      <c r="D428" s="29">
        <f>ROUND(7.53,3)</f>
        <v>7.53</v>
      </c>
      <c r="E428" s="29">
        <f>ROUND(7.43,3)</f>
        <v>7.43</v>
      </c>
      <c r="F428" s="29">
        <f>ROUND(7.48,3)</f>
        <v>7.48</v>
      </c>
      <c r="G428" s="25"/>
      <c r="H428" s="26"/>
    </row>
    <row r="429" spans="1:8" ht="12.75" customHeight="1">
      <c r="A429" s="23">
        <v>42872</v>
      </c>
      <c r="B429" s="23"/>
      <c r="C429" s="29">
        <f>ROUND(7.358,3)</f>
        <v>7.358</v>
      </c>
      <c r="D429" s="29">
        <f>ROUND(7.56,3)</f>
        <v>7.56</v>
      </c>
      <c r="E429" s="29">
        <f>ROUND(7.46,3)</f>
        <v>7.46</v>
      </c>
      <c r="F429" s="29">
        <f>ROUND(7.51,3)</f>
        <v>7.51</v>
      </c>
      <c r="G429" s="25"/>
      <c r="H429" s="26"/>
    </row>
    <row r="430" spans="1:8" ht="12.75" customHeight="1">
      <c r="A430" s="23">
        <v>42907</v>
      </c>
      <c r="B430" s="23"/>
      <c r="C430" s="29">
        <f>ROUND(7.358,3)</f>
        <v>7.358</v>
      </c>
      <c r="D430" s="29">
        <f>ROUND(7.59,3)</f>
        <v>7.59</v>
      </c>
      <c r="E430" s="29">
        <f>ROUND(7.49,3)</f>
        <v>7.49</v>
      </c>
      <c r="F430" s="29">
        <f>ROUND(7.54,3)</f>
        <v>7.54</v>
      </c>
      <c r="G430" s="25"/>
      <c r="H430" s="26"/>
    </row>
    <row r="431" spans="1:8" ht="12.75" customHeight="1">
      <c r="A431" s="23">
        <v>42998</v>
      </c>
      <c r="B431" s="23"/>
      <c r="C431" s="29">
        <f>ROUND(7.358,3)</f>
        <v>7.358</v>
      </c>
      <c r="D431" s="29">
        <f>ROUND(7.66,3)</f>
        <v>7.66</v>
      </c>
      <c r="E431" s="29">
        <f>ROUND(7.56,3)</f>
        <v>7.56</v>
      </c>
      <c r="F431" s="29">
        <f>ROUND(7.61,3)</f>
        <v>7.61</v>
      </c>
      <c r="G431" s="25"/>
      <c r="H431" s="26"/>
    </row>
    <row r="432" spans="1:8" ht="12.75" customHeight="1">
      <c r="A432" s="23">
        <v>43089</v>
      </c>
      <c r="B432" s="23"/>
      <c r="C432" s="29">
        <f>ROUND(7.358,3)</f>
        <v>7.358</v>
      </c>
      <c r="D432" s="29">
        <f>ROUND(7.71,3)</f>
        <v>7.71</v>
      </c>
      <c r="E432" s="29">
        <f>ROUND(7.61,3)</f>
        <v>7.61</v>
      </c>
      <c r="F432" s="29">
        <f>ROUND(7.66,3)</f>
        <v>7.66</v>
      </c>
      <c r="G432" s="25"/>
      <c r="H432" s="26"/>
    </row>
    <row r="433" spans="1:8" ht="12.75" customHeight="1">
      <c r="A433" s="23">
        <v>43179</v>
      </c>
      <c r="B433" s="23"/>
      <c r="C433" s="29">
        <f>ROUND(7.358,3)</f>
        <v>7.358</v>
      </c>
      <c r="D433" s="29">
        <f>ROUND(7.74,3)</f>
        <v>7.74</v>
      </c>
      <c r="E433" s="29">
        <f>ROUND(7.64,3)</f>
        <v>7.64</v>
      </c>
      <c r="F433" s="29">
        <f>ROUND(7.69,3)</f>
        <v>7.69</v>
      </c>
      <c r="G433" s="25"/>
      <c r="H433" s="26"/>
    </row>
    <row r="434" spans="1:8" ht="12.75" customHeight="1">
      <c r="A434" s="23">
        <v>43269</v>
      </c>
      <c r="B434" s="23"/>
      <c r="C434" s="29">
        <f>ROUND(7.358,3)</f>
        <v>7.358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ROUND(7.358,3)</f>
        <v>7.358</v>
      </c>
      <c r="D435" s="29">
        <f>ROUND(7.76,3)</f>
        <v>7.76</v>
      </c>
      <c r="E435" s="29">
        <f>ROUND(7.66,3)</f>
        <v>7.66</v>
      </c>
      <c r="F435" s="29">
        <f>ROUND(7.71,3)</f>
        <v>7.71</v>
      </c>
      <c r="G435" s="25"/>
      <c r="H435" s="26"/>
    </row>
    <row r="436" spans="1:8" ht="12.75" customHeight="1">
      <c r="A436" s="23">
        <v>43362</v>
      </c>
      <c r="B436" s="23"/>
      <c r="C436" s="29">
        <f>ROUND(7.358,3)</f>
        <v>7.358</v>
      </c>
      <c r="D436" s="29">
        <f>ROUND(7.78,3)</f>
        <v>7.78</v>
      </c>
      <c r="E436" s="29">
        <f>ROUND(7.68,3)</f>
        <v>7.68</v>
      </c>
      <c r="F436" s="29">
        <f>ROUND(7.73,3)</f>
        <v>7.73</v>
      </c>
      <c r="G436" s="25"/>
      <c r="H436" s="26"/>
    </row>
    <row r="437" spans="1:8" ht="12.75" customHeight="1">
      <c r="A437" s="23" t="s">
        <v>94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ROUND(530.465,3)</f>
        <v>530.465</v>
      </c>
      <c r="D438" s="29">
        <f>F438</f>
        <v>536.707</v>
      </c>
      <c r="E438" s="29">
        <f>F438</f>
        <v>536.707</v>
      </c>
      <c r="F438" s="29">
        <f>ROUND(536.707,3)</f>
        <v>536.707</v>
      </c>
      <c r="G438" s="25"/>
      <c r="H438" s="26"/>
    </row>
    <row r="439" spans="1:8" ht="12.75" customHeight="1">
      <c r="A439" s="23">
        <v>42859</v>
      </c>
      <c r="B439" s="23"/>
      <c r="C439" s="29">
        <f>ROUND(530.465,3)</f>
        <v>530.465</v>
      </c>
      <c r="D439" s="29">
        <f>F439</f>
        <v>547.108</v>
      </c>
      <c r="E439" s="29">
        <f>F439</f>
        <v>547.108</v>
      </c>
      <c r="F439" s="29">
        <f>ROUND(547.108,3)</f>
        <v>547.108</v>
      </c>
      <c r="G439" s="25"/>
      <c r="H439" s="26"/>
    </row>
    <row r="440" spans="1:8" ht="12.75" customHeight="1">
      <c r="A440" s="23">
        <v>42950</v>
      </c>
      <c r="B440" s="23"/>
      <c r="C440" s="29">
        <f>ROUND(530.465,3)</f>
        <v>530.465</v>
      </c>
      <c r="D440" s="29">
        <f>F440</f>
        <v>558.062</v>
      </c>
      <c r="E440" s="29">
        <f>F440</f>
        <v>558.062</v>
      </c>
      <c r="F440" s="29">
        <f>ROUND(558.062,3)</f>
        <v>558.062</v>
      </c>
      <c r="G440" s="25"/>
      <c r="H440" s="26"/>
    </row>
    <row r="441" spans="1:8" ht="12.75" customHeight="1">
      <c r="A441" s="23">
        <v>43041</v>
      </c>
      <c r="B441" s="23"/>
      <c r="C441" s="29">
        <f>ROUND(530.465,3)</f>
        <v>530.465</v>
      </c>
      <c r="D441" s="29">
        <f>F441</f>
        <v>569.756</v>
      </c>
      <c r="E441" s="29">
        <f>F441</f>
        <v>569.756</v>
      </c>
      <c r="F441" s="29">
        <f>ROUND(569.756,3)</f>
        <v>569.756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ROUND(99.9598763619096,5)</f>
        <v>99.95988</v>
      </c>
      <c r="D443" s="24">
        <f>F443</f>
        <v>100.06871</v>
      </c>
      <c r="E443" s="24">
        <f>F443</f>
        <v>100.06871</v>
      </c>
      <c r="F443" s="24">
        <f>ROUND(100.068711162214,5)</f>
        <v>100.06871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ROUND(99.9598763619096,5)</f>
        <v>99.95988</v>
      </c>
      <c r="D445" s="24">
        <f>F445</f>
        <v>100.00826</v>
      </c>
      <c r="E445" s="24">
        <f>F445</f>
        <v>100.00826</v>
      </c>
      <c r="F445" s="24">
        <f>ROUND(100.008255072906,5)</f>
        <v>100.00826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ROUND(99.9598763619096,5)</f>
        <v>99.95988</v>
      </c>
      <c r="D447" s="24">
        <f>F447</f>
        <v>99.63265</v>
      </c>
      <c r="E447" s="24">
        <f>F447</f>
        <v>99.63265</v>
      </c>
      <c r="F447" s="24">
        <f>ROUND(99.6326516624573,5)</f>
        <v>99.63265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ROUND(99.9598763619096,5)</f>
        <v>99.95988</v>
      </c>
      <c r="D449" s="24">
        <f>F449</f>
        <v>99.67823</v>
      </c>
      <c r="E449" s="24">
        <f>F449</f>
        <v>99.67823</v>
      </c>
      <c r="F449" s="24">
        <f>ROUND(99.6782268584282,5)</f>
        <v>99.67823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ROUND(99.9598763619096,5)</f>
        <v>99.95988</v>
      </c>
      <c r="D451" s="24">
        <f>F451</f>
        <v>99.95988</v>
      </c>
      <c r="E451" s="24">
        <f>F451</f>
        <v>99.95988</v>
      </c>
      <c r="F451" s="24">
        <f>ROUND(99.9598763619096,5)</f>
        <v>99.95988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ROUND(99.5713811451137,5)</f>
        <v>99.57138</v>
      </c>
      <c r="D453" s="24">
        <f>F453</f>
        <v>99.98204</v>
      </c>
      <c r="E453" s="24">
        <f>F453</f>
        <v>99.98204</v>
      </c>
      <c r="F453" s="24">
        <f>ROUND(99.9820437760819,5)</f>
        <v>99.98204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ROUND(99.5713811451137,5)</f>
        <v>99.57138</v>
      </c>
      <c r="D455" s="24">
        <f>F455</f>
        <v>99.28216</v>
      </c>
      <c r="E455" s="24">
        <f>F455</f>
        <v>99.28216</v>
      </c>
      <c r="F455" s="24">
        <f>ROUND(99.2821614545028,5)</f>
        <v>99.28216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ROUND(99.5713811451137,5)</f>
        <v>99.57138</v>
      </c>
      <c r="D457" s="24">
        <f>F457</f>
        <v>98.96815</v>
      </c>
      <c r="E457" s="24">
        <f>F457</f>
        <v>98.96815</v>
      </c>
      <c r="F457" s="24">
        <f>ROUND(98.9681513619899,5)</f>
        <v>98.96815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ROUND(99.5713811451137,5)</f>
        <v>99.57138</v>
      </c>
      <c r="D459" s="24">
        <f>F459</f>
        <v>99.05624</v>
      </c>
      <c r="E459" s="24">
        <f>F459</f>
        <v>99.05624</v>
      </c>
      <c r="F459" s="24">
        <f>ROUND(99.0562423748444,5)</f>
        <v>99.05624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ROUND(99.5713811451137,2)</f>
        <v>99.57</v>
      </c>
      <c r="D461" s="25">
        <f>F461</f>
        <v>99.57</v>
      </c>
      <c r="E461" s="25">
        <f>F461</f>
        <v>99.57</v>
      </c>
      <c r="F461" s="25">
        <f>ROUND(99.5713811451137,2)</f>
        <v>99.57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ROUND(99.2976111502989,5)</f>
        <v>99.29761</v>
      </c>
      <c r="D463" s="24">
        <f>F463</f>
        <v>98.05178</v>
      </c>
      <c r="E463" s="24">
        <f>F463</f>
        <v>98.05178</v>
      </c>
      <c r="F463" s="24">
        <f>ROUND(98.0517842796257,5)</f>
        <v>98.05178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ROUND(99.2976111502989,5)</f>
        <v>99.29761</v>
      </c>
      <c r="D465" s="24">
        <f>F465</f>
        <v>97.40414</v>
      </c>
      <c r="E465" s="24">
        <f>F465</f>
        <v>97.40414</v>
      </c>
      <c r="F465" s="24">
        <f>ROUND(97.4041362418871,5)</f>
        <v>97.40414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ROUND(99.2976111502989,5)</f>
        <v>99.29761</v>
      </c>
      <c r="D467" s="24">
        <f>F467</f>
        <v>96.72676</v>
      </c>
      <c r="E467" s="24">
        <f>F467</f>
        <v>96.72676</v>
      </c>
      <c r="F467" s="24">
        <f>ROUND(96.7267613660023,5)</f>
        <v>96.72676</v>
      </c>
      <c r="G467" s="25"/>
      <c r="H467" s="26"/>
    </row>
    <row r="468" spans="1:8" ht="12.75" customHeight="1">
      <c r="A468" s="23" t="s">
        <v>108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ROUND(99.2976111502989,5)</f>
        <v>99.29761</v>
      </c>
      <c r="D469" s="24">
        <f>F469</f>
        <v>97.02849</v>
      </c>
      <c r="E469" s="24">
        <f>F469</f>
        <v>97.02849</v>
      </c>
      <c r="F469" s="24">
        <f>ROUND(97.0284908956448,5)</f>
        <v>97.02849</v>
      </c>
      <c r="G469" s="25"/>
      <c r="H469" s="26"/>
    </row>
    <row r="470" spans="1:8" ht="12.75" customHeight="1">
      <c r="A470" s="23" t="s">
        <v>109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ROUND(99.2976111502989,5)</f>
        <v>99.29761</v>
      </c>
      <c r="D471" s="24">
        <f>F471</f>
        <v>99.29761</v>
      </c>
      <c r="E471" s="24">
        <f>F471</f>
        <v>99.29761</v>
      </c>
      <c r="F471" s="24">
        <f>ROUND(99.2976111502989,5)</f>
        <v>99.29761</v>
      </c>
      <c r="G471" s="25"/>
      <c r="H471" s="26"/>
    </row>
    <row r="472" spans="1:8" ht="12.75" customHeight="1">
      <c r="A472" s="23" t="s">
        <v>110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ROUND(100.436668560871,5)</f>
        <v>100.43667</v>
      </c>
      <c r="D473" s="24">
        <f>F473</f>
        <v>98.63744</v>
      </c>
      <c r="E473" s="24">
        <f>F473</f>
        <v>98.63744</v>
      </c>
      <c r="F473" s="24">
        <f>ROUND(98.6374399222932,5)</f>
        <v>98.63744</v>
      </c>
      <c r="G473" s="25"/>
      <c r="H473" s="26"/>
    </row>
    <row r="474" spans="1:8" ht="12.75" customHeight="1">
      <c r="A474" s="23" t="s">
        <v>111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ROUND(100.436668560871,5)</f>
        <v>100.43667</v>
      </c>
      <c r="D475" s="24">
        <f>F475</f>
        <v>95.76766</v>
      </c>
      <c r="E475" s="24">
        <f>F475</f>
        <v>95.76766</v>
      </c>
      <c r="F475" s="24">
        <f>ROUND(95.767663215906,5)</f>
        <v>95.76766</v>
      </c>
      <c r="G475" s="25"/>
      <c r="H475" s="26"/>
    </row>
    <row r="476" spans="1:8" ht="12.75" customHeight="1">
      <c r="A476" s="23" t="s">
        <v>112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ROUND(100.436668560871,5)</f>
        <v>100.43667</v>
      </c>
      <c r="D477" s="24">
        <f>F477</f>
        <v>94.59328</v>
      </c>
      <c r="E477" s="24">
        <f>F477</f>
        <v>94.59328</v>
      </c>
      <c r="F477" s="24">
        <f>ROUND(94.5932777529694,5)</f>
        <v>94.59328</v>
      </c>
      <c r="G477" s="25"/>
      <c r="H477" s="26"/>
    </row>
    <row r="478" spans="1:8" ht="12.75" customHeight="1">
      <c r="A478" s="23" t="s">
        <v>113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ROUND(100.436668560871,5)</f>
        <v>100.43667</v>
      </c>
      <c r="D479" s="24">
        <f>F479</f>
        <v>96.73858</v>
      </c>
      <c r="E479" s="24">
        <f>F479</f>
        <v>96.73858</v>
      </c>
      <c r="F479" s="24">
        <f>ROUND(96.7385823069452,5)</f>
        <v>96.73858</v>
      </c>
      <c r="G479" s="25"/>
      <c r="H479" s="26"/>
    </row>
    <row r="480" spans="1:8" ht="12.75" customHeight="1">
      <c r="A480" s="23" t="s">
        <v>114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ROUND(100.436668560871,5)</f>
        <v>100.43667</v>
      </c>
      <c r="D481" s="32">
        <f>F481</f>
        <v>100.43667</v>
      </c>
      <c r="E481" s="32">
        <f>F481</f>
        <v>100.43667</v>
      </c>
      <c r="F481" s="32">
        <f>ROUND(100.436668560871,5)</f>
        <v>100.43667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2016-12-07T15:51:24Z</dcterms:modified>
  <cp:category/>
  <cp:version/>
  <cp:contentType/>
  <cp:contentStatus/>
</cp:coreProperties>
</file>