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<sst xmlns="http://schemas.openxmlformats.org/spreadsheetml/2006/main" count="116" uniqueCount="116">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</sst>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42719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ROUND(10.6,5)</f>
        <v>10.6</v>
      </c>
      <c r="D14" s="26">
        <f>F14</f>
        <v>10.6</v>
      </c>
      <c r="E14" s="26">
        <f>F14</f>
        <v>10.6</v>
      </c>
      <c r="F14" s="26">
        <f>ROUND(10.6,5)</f>
        <v>10.6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ROUND(8.735,5)</f>
        <v>8.735</v>
      </c>
      <c r="D16" s="26">
        <f>F16</f>
        <v>8.735</v>
      </c>
      <c r="E16" s="26">
        <f>F16</f>
        <v>8.735</v>
      </c>
      <c r="F16" s="26">
        <f>ROUND(8.735,5)</f>
        <v>8.735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ROUND(9.02,3)</f>
        <v>9.02</v>
      </c>
      <c r="D18" s="27">
        <f>F18</f>
        <v>9.02</v>
      </c>
      <c r="E18" s="27">
        <f>F18</f>
        <v>9.02</v>
      </c>
      <c r="F18" s="27">
        <f>ROUND(9.02,3)</f>
        <v>9.02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ROUND(7.815,3)</f>
        <v>7.815</v>
      </c>
      <c r="D24" s="27">
        <f>F24</f>
        <v>7.815</v>
      </c>
      <c r="E24" s="27">
        <f>F24</f>
        <v>7.815</v>
      </c>
      <c r="F24" s="27">
        <f>ROUND(7.815,3)</f>
        <v>7.815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ROUND(8.03,3)</f>
        <v>8.03</v>
      </c>
      <c r="D26" s="27">
        <f>F26</f>
        <v>8.03</v>
      </c>
      <c r="E26" s="27">
        <f>F26</f>
        <v>8.03</v>
      </c>
      <c r="F26" s="27">
        <f>ROUND(8.03,3)</f>
        <v>8.03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ROUND(8.25,3)</f>
        <v>8.25</v>
      </c>
      <c r="D28" s="27">
        <f>F28</f>
        <v>8.25</v>
      </c>
      <c r="E28" s="27">
        <f>F28</f>
        <v>8.25</v>
      </c>
      <c r="F28" s="27">
        <f>ROUND(8.25,3)</f>
        <v>8.25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ROUND(8.41,3)</f>
        <v>8.41</v>
      </c>
      <c r="D30" s="27">
        <f>F30</f>
        <v>8.41</v>
      </c>
      <c r="E30" s="27">
        <f>F30</f>
        <v>8.41</v>
      </c>
      <c r="F30" s="27">
        <f>ROUND(8.41,3)</f>
        <v>8.41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ROUND(9.605,3)</f>
        <v>9.605</v>
      </c>
      <c r="D32" s="27">
        <f>F32</f>
        <v>9.605</v>
      </c>
      <c r="E32" s="27">
        <f>F32</f>
        <v>9.605</v>
      </c>
      <c r="F32" s="27">
        <f>ROUND(9.605,3)</f>
        <v>9.605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ROUND(9.445,3)</f>
        <v>9.445</v>
      </c>
      <c r="D40" s="27">
        <f>F40</f>
        <v>9.445</v>
      </c>
      <c r="E40" s="27">
        <f>F40</f>
        <v>9.445</v>
      </c>
      <c r="F40" s="27">
        <f>ROUND(9.445,3)</f>
        <v>9.445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127.22173</v>
      </c>
      <c r="E42" s="26">
        <f>F42</f>
        <v>127.22173</v>
      </c>
      <c r="F42" s="26">
        <f>ROUND(127.22173,5)</f>
        <v>127.22173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129.69048</v>
      </c>
      <c r="E43" s="26">
        <f>F43</f>
        <v>129.69048</v>
      </c>
      <c r="F43" s="26">
        <f>ROUND(129.69048,5)</f>
        <v>129.69048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130.95323</v>
      </c>
      <c r="E44" s="26">
        <f>F44</f>
        <v>130.95323</v>
      </c>
      <c r="F44" s="26">
        <f>ROUND(130.95323,5)</f>
        <v>130.95323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133.69036</v>
      </c>
      <c r="E45" s="26">
        <f>F45</f>
        <v>133.69036</v>
      </c>
      <c r="F45" s="26">
        <f>ROUND(133.69036,5)</f>
        <v>133.69036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136.38543</v>
      </c>
      <c r="E46" s="26">
        <f>F46</f>
        <v>136.38543</v>
      </c>
      <c r="F46" s="26">
        <f>ROUND(136.38543,5)</f>
        <v>136.38543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ROUND(9.43,5)</f>
        <v>9.43</v>
      </c>
      <c r="D48" s="26">
        <f>F48</f>
        <v>9.45999</v>
      </c>
      <c r="E48" s="26">
        <f>F48</f>
        <v>9.45999</v>
      </c>
      <c r="F48" s="26">
        <f>ROUND(9.45999,5)</f>
        <v>9.45999</v>
      </c>
      <c r="G48" s="24"/>
      <c r="H48" s="36"/>
    </row>
    <row r="49" spans="1:8" ht="12.75" customHeight="1">
      <c r="A49" s="22">
        <v>42859</v>
      </c>
      <c r="B49" s="22"/>
      <c r="C49" s="26">
        <f>ROUND(9.43,5)</f>
        <v>9.43</v>
      </c>
      <c r="D49" s="26">
        <f>F49</f>
        <v>9.51512</v>
      </c>
      <c r="E49" s="26">
        <f>F49</f>
        <v>9.51512</v>
      </c>
      <c r="F49" s="26">
        <f>ROUND(9.51512,5)</f>
        <v>9.51512</v>
      </c>
      <c r="G49" s="24"/>
      <c r="H49" s="36"/>
    </row>
    <row r="50" spans="1:8" ht="12.75" customHeight="1">
      <c r="A50" s="22">
        <v>42950</v>
      </c>
      <c r="B50" s="22"/>
      <c r="C50" s="26">
        <f>ROUND(9.43,5)</f>
        <v>9.43</v>
      </c>
      <c r="D50" s="26">
        <f>F50</f>
        <v>9.56497</v>
      </c>
      <c r="E50" s="26">
        <f>F50</f>
        <v>9.56497</v>
      </c>
      <c r="F50" s="26">
        <f>ROUND(9.56497,5)</f>
        <v>9.56497</v>
      </c>
      <c r="G50" s="24"/>
      <c r="H50" s="36"/>
    </row>
    <row r="51" spans="1:8" ht="12.75" customHeight="1">
      <c r="A51" s="22">
        <v>43041</v>
      </c>
      <c r="B51" s="22"/>
      <c r="C51" s="26">
        <f>ROUND(9.43,5)</f>
        <v>9.43</v>
      </c>
      <c r="D51" s="26">
        <f>F51</f>
        <v>9.599</v>
      </c>
      <c r="E51" s="26">
        <f>F51</f>
        <v>9.599</v>
      </c>
      <c r="F51" s="26">
        <f>ROUND(9.599,5)</f>
        <v>9.599</v>
      </c>
      <c r="G51" s="24"/>
      <c r="H51" s="36"/>
    </row>
    <row r="52" spans="1:8" ht="12.75" customHeight="1">
      <c r="A52" s="22">
        <v>43132</v>
      </c>
      <c r="B52" s="22"/>
      <c r="C52" s="26">
        <f>ROUND(9.43,5)</f>
        <v>9.43</v>
      </c>
      <c r="D52" s="26">
        <f>F52</f>
        <v>9.64078</v>
      </c>
      <c r="E52" s="26">
        <f>F52</f>
        <v>9.64078</v>
      </c>
      <c r="F52" s="26">
        <f>ROUND(9.64078,5)</f>
        <v>9.64078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ROUND(9.58,5)</f>
        <v>9.58</v>
      </c>
      <c r="D54" s="26">
        <f>F54</f>
        <v>9.61166</v>
      </c>
      <c r="E54" s="26">
        <f>F54</f>
        <v>9.61166</v>
      </c>
      <c r="F54" s="26">
        <f>ROUND(9.61166,5)</f>
        <v>9.61166</v>
      </c>
      <c r="G54" s="24"/>
      <c r="H54" s="36"/>
    </row>
    <row r="55" spans="1:8" ht="12.75" customHeight="1">
      <c r="A55" s="22">
        <v>42859</v>
      </c>
      <c r="B55" s="22"/>
      <c r="C55" s="26">
        <f>ROUND(9.58,5)</f>
        <v>9.58</v>
      </c>
      <c r="D55" s="26">
        <f>F55</f>
        <v>9.66629</v>
      </c>
      <c r="E55" s="26">
        <f>F55</f>
        <v>9.66629</v>
      </c>
      <c r="F55" s="26">
        <f>ROUND(9.66629,5)</f>
        <v>9.66629</v>
      </c>
      <c r="G55" s="24"/>
      <c r="H55" s="36"/>
    </row>
    <row r="56" spans="1:8" ht="12.75" customHeight="1">
      <c r="A56" s="22">
        <v>42950</v>
      </c>
      <c r="B56" s="22"/>
      <c r="C56" s="26">
        <f>ROUND(9.58,5)</f>
        <v>9.58</v>
      </c>
      <c r="D56" s="26">
        <f>F56</f>
        <v>9.71409</v>
      </c>
      <c r="E56" s="26">
        <f>F56</f>
        <v>9.71409</v>
      </c>
      <c r="F56" s="26">
        <f>ROUND(9.71409,5)</f>
        <v>9.71409</v>
      </c>
      <c r="G56" s="24"/>
      <c r="H56" s="36"/>
    </row>
    <row r="57" spans="1:8" ht="12.75" customHeight="1">
      <c r="A57" s="22">
        <v>43041</v>
      </c>
      <c r="B57" s="22"/>
      <c r="C57" s="26">
        <f>ROUND(9.58,5)</f>
        <v>9.58</v>
      </c>
      <c r="D57" s="26">
        <f>F57</f>
        <v>9.75327</v>
      </c>
      <c r="E57" s="26">
        <f>F57</f>
        <v>9.75327</v>
      </c>
      <c r="F57" s="26">
        <f>ROUND(9.75327,5)</f>
        <v>9.75327</v>
      </c>
      <c r="G57" s="24"/>
      <c r="H57" s="36"/>
    </row>
    <row r="58" spans="1:8" ht="12.75" customHeight="1">
      <c r="A58" s="22">
        <v>43132</v>
      </c>
      <c r="B58" s="22"/>
      <c r="C58" s="26">
        <f>ROUND(9.58,5)</f>
        <v>9.58</v>
      </c>
      <c r="D58" s="26">
        <f>F58</f>
        <v>9.79961</v>
      </c>
      <c r="E58" s="26">
        <f>F58</f>
        <v>9.79961</v>
      </c>
      <c r="F58" s="26">
        <f>ROUND(9.79961,5)</f>
        <v>9.79961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ROUND(104.85883,5)</f>
        <v>104.85883</v>
      </c>
      <c r="D60" s="26">
        <f>F60</f>
        <v>105.8993</v>
      </c>
      <c r="E60" s="26">
        <f>F60</f>
        <v>105.8993</v>
      </c>
      <c r="F60" s="26">
        <f>ROUND(105.8993,5)</f>
        <v>105.8993</v>
      </c>
      <c r="G60" s="24"/>
      <c r="H60" s="36"/>
    </row>
    <row r="61" spans="1:8" ht="12.75" customHeight="1">
      <c r="A61" s="22">
        <v>42859</v>
      </c>
      <c r="B61" s="22"/>
      <c r="C61" s="26">
        <f>ROUND(104.85883,5)</f>
        <v>104.85883</v>
      </c>
      <c r="D61" s="26">
        <f>F61</f>
        <v>106.91444</v>
      </c>
      <c r="E61" s="26">
        <f>F61</f>
        <v>106.91444</v>
      </c>
      <c r="F61" s="26">
        <f>ROUND(106.91444,5)</f>
        <v>106.91444</v>
      </c>
      <c r="G61" s="24"/>
      <c r="H61" s="36"/>
    </row>
    <row r="62" spans="1:8" ht="12.75" customHeight="1">
      <c r="A62" s="22">
        <v>42950</v>
      </c>
      <c r="B62" s="22"/>
      <c r="C62" s="26">
        <f>ROUND(104.85883,5)</f>
        <v>104.85883</v>
      </c>
      <c r="D62" s="26">
        <f>F62</f>
        <v>109.0546</v>
      </c>
      <c r="E62" s="26">
        <f>F62</f>
        <v>109.0546</v>
      </c>
      <c r="F62" s="26">
        <f>ROUND(109.0546,5)</f>
        <v>109.0546</v>
      </c>
      <c r="G62" s="24"/>
      <c r="H62" s="36"/>
    </row>
    <row r="63" spans="1:8" ht="12.75" customHeight="1">
      <c r="A63" s="22">
        <v>43041</v>
      </c>
      <c r="B63" s="22"/>
      <c r="C63" s="26">
        <f>ROUND(104.85883,5)</f>
        <v>104.85883</v>
      </c>
      <c r="D63" s="26">
        <f>F63</f>
        <v>110.25156</v>
      </c>
      <c r="E63" s="26">
        <f>F63</f>
        <v>110.25156</v>
      </c>
      <c r="F63" s="26">
        <f>ROUND(110.25156,5)</f>
        <v>110.25156</v>
      </c>
      <c r="G63" s="24"/>
      <c r="H63" s="36"/>
    </row>
    <row r="64" spans="1:8" ht="12.75" customHeight="1">
      <c r="A64" s="22">
        <v>43132</v>
      </c>
      <c r="B64" s="22"/>
      <c r="C64" s="26">
        <f>ROUND(104.85883,5)</f>
        <v>104.85883</v>
      </c>
      <c r="D64" s="26">
        <f>F64</f>
        <v>112.47404</v>
      </c>
      <c r="E64" s="26">
        <f>F64</f>
        <v>112.47404</v>
      </c>
      <c r="F64" s="26">
        <f>ROUND(112.47404,5)</f>
        <v>112.47404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ROUND(9.715,5)</f>
        <v>9.715</v>
      </c>
      <c r="D66" s="26">
        <f>F66</f>
        <v>9.74482</v>
      </c>
      <c r="E66" s="26">
        <f>F66</f>
        <v>9.74482</v>
      </c>
      <c r="F66" s="26">
        <f>ROUND(9.74482,5)</f>
        <v>9.74482</v>
      </c>
      <c r="G66" s="24"/>
      <c r="H66" s="36"/>
    </row>
    <row r="67" spans="1:8" ht="12.75" customHeight="1">
      <c r="A67" s="22">
        <v>42859</v>
      </c>
      <c r="B67" s="22"/>
      <c r="C67" s="26">
        <f>ROUND(9.715,5)</f>
        <v>9.715</v>
      </c>
      <c r="D67" s="26">
        <f>F67</f>
        <v>9.7996</v>
      </c>
      <c r="E67" s="26">
        <f>F67</f>
        <v>9.7996</v>
      </c>
      <c r="F67" s="26">
        <f>ROUND(9.7996,5)</f>
        <v>9.7996</v>
      </c>
      <c r="G67" s="24"/>
      <c r="H67" s="36"/>
    </row>
    <row r="68" spans="1:8" ht="12.75" customHeight="1">
      <c r="A68" s="22">
        <v>42950</v>
      </c>
      <c r="B68" s="22"/>
      <c r="C68" s="26">
        <f>ROUND(9.715,5)</f>
        <v>9.715</v>
      </c>
      <c r="D68" s="26">
        <f>F68</f>
        <v>9.84991</v>
      </c>
      <c r="E68" s="26">
        <f>F68</f>
        <v>9.84991</v>
      </c>
      <c r="F68" s="26">
        <f>ROUND(9.84991,5)</f>
        <v>9.84991</v>
      </c>
      <c r="G68" s="24"/>
      <c r="H68" s="36"/>
    </row>
    <row r="69" spans="1:8" ht="12.75" customHeight="1">
      <c r="A69" s="22">
        <v>43041</v>
      </c>
      <c r="B69" s="22"/>
      <c r="C69" s="26">
        <f>ROUND(9.715,5)</f>
        <v>9.715</v>
      </c>
      <c r="D69" s="26">
        <f>F69</f>
        <v>9.88638</v>
      </c>
      <c r="E69" s="26">
        <f>F69</f>
        <v>9.88638</v>
      </c>
      <c r="F69" s="26">
        <f>ROUND(9.88638,5)</f>
        <v>9.88638</v>
      </c>
      <c r="G69" s="24"/>
      <c r="H69" s="36"/>
    </row>
    <row r="70" spans="1:8" ht="12.75" customHeight="1">
      <c r="A70" s="22">
        <v>43132</v>
      </c>
      <c r="B70" s="22"/>
      <c r="C70" s="26">
        <f>ROUND(9.715,5)</f>
        <v>9.715</v>
      </c>
      <c r="D70" s="26">
        <f>F70</f>
        <v>9.92954</v>
      </c>
      <c r="E70" s="26">
        <f>F70</f>
        <v>9.92954</v>
      </c>
      <c r="F70" s="26">
        <f>ROUND(9.92954,5)</f>
        <v>9.92954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130.74988</v>
      </c>
      <c r="E72" s="26">
        <f>F72</f>
        <v>130.74988</v>
      </c>
      <c r="F72" s="26">
        <f>ROUND(130.74988,5)</f>
        <v>130.74988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133.28708</v>
      </c>
      <c r="E73" s="26">
        <f>F73</f>
        <v>133.28708</v>
      </c>
      <c r="F73" s="26">
        <f>ROUND(133.28708,5)</f>
        <v>133.28708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134.45513</v>
      </c>
      <c r="E74" s="26">
        <f>F74</f>
        <v>134.45513</v>
      </c>
      <c r="F74" s="26">
        <f>ROUND(134.45513,5)</f>
        <v>134.45513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137.2655</v>
      </c>
      <c r="E75" s="26">
        <f>F75</f>
        <v>137.2655</v>
      </c>
      <c r="F75" s="26">
        <f>ROUND(137.2655,5)</f>
        <v>137.2655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140.03259</v>
      </c>
      <c r="E76" s="26">
        <f>F76</f>
        <v>140.03259</v>
      </c>
      <c r="F76" s="26">
        <f>ROUND(140.03259,5)</f>
        <v>140.03259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ROUND(9.725,5)</f>
        <v>9.725</v>
      </c>
      <c r="D78" s="26">
        <f>F78</f>
        <v>9.75409</v>
      </c>
      <c r="E78" s="26">
        <f>F78</f>
        <v>9.75409</v>
      </c>
      <c r="F78" s="26">
        <f>ROUND(9.75409,5)</f>
        <v>9.75409</v>
      </c>
      <c r="G78" s="24"/>
      <c r="H78" s="36"/>
    </row>
    <row r="79" spans="1:8" ht="12.75" customHeight="1">
      <c r="A79" s="22">
        <v>42859</v>
      </c>
      <c r="B79" s="22"/>
      <c r="C79" s="26">
        <f>ROUND(9.725,5)</f>
        <v>9.725</v>
      </c>
      <c r="D79" s="26">
        <f>F79</f>
        <v>9.80747</v>
      </c>
      <c r="E79" s="26">
        <f>F79</f>
        <v>9.80747</v>
      </c>
      <c r="F79" s="26">
        <f>ROUND(9.80747,5)</f>
        <v>9.80747</v>
      </c>
      <c r="G79" s="24"/>
      <c r="H79" s="36"/>
    </row>
    <row r="80" spans="1:8" ht="12.75" customHeight="1">
      <c r="A80" s="22">
        <v>42950</v>
      </c>
      <c r="B80" s="22"/>
      <c r="C80" s="26">
        <f>ROUND(9.725,5)</f>
        <v>9.725</v>
      </c>
      <c r="D80" s="26">
        <f>F80</f>
        <v>9.85645</v>
      </c>
      <c r="E80" s="26">
        <f>F80</f>
        <v>9.85645</v>
      </c>
      <c r="F80" s="26">
        <f>ROUND(9.85645,5)</f>
        <v>9.85645</v>
      </c>
      <c r="G80" s="24"/>
      <c r="H80" s="36"/>
    </row>
    <row r="81" spans="1:8" ht="12.75" customHeight="1">
      <c r="A81" s="22">
        <v>43041</v>
      </c>
      <c r="B81" s="22"/>
      <c r="C81" s="26">
        <f>ROUND(9.725,5)</f>
        <v>9.725</v>
      </c>
      <c r="D81" s="26">
        <f>F81</f>
        <v>9.89193</v>
      </c>
      <c r="E81" s="26">
        <f>F81</f>
        <v>9.89193</v>
      </c>
      <c r="F81" s="26">
        <f>ROUND(9.89193,5)</f>
        <v>9.89193</v>
      </c>
      <c r="G81" s="24"/>
      <c r="H81" s="36"/>
    </row>
    <row r="82" spans="1:8" ht="12.75" customHeight="1">
      <c r="A82" s="22">
        <v>43132</v>
      </c>
      <c r="B82" s="22"/>
      <c r="C82" s="26">
        <f>ROUND(9.725,5)</f>
        <v>9.725</v>
      </c>
      <c r="D82" s="26">
        <f>F82</f>
        <v>9.93384</v>
      </c>
      <c r="E82" s="26">
        <f>F82</f>
        <v>9.93384</v>
      </c>
      <c r="F82" s="26">
        <f>ROUND(9.93384,5)</f>
        <v>9.93384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ROUND(9.72,5)</f>
        <v>9.72</v>
      </c>
      <c r="D84" s="26">
        <f>F84</f>
        <v>9.74784</v>
      </c>
      <c r="E84" s="26">
        <f>F84</f>
        <v>9.74784</v>
      </c>
      <c r="F84" s="26">
        <f>ROUND(9.74784,5)</f>
        <v>9.74784</v>
      </c>
      <c r="G84" s="24"/>
      <c r="H84" s="36"/>
    </row>
    <row r="85" spans="1:8" ht="12.75" customHeight="1">
      <c r="A85" s="22">
        <v>42859</v>
      </c>
      <c r="B85" s="22"/>
      <c r="C85" s="26">
        <f>ROUND(9.72,5)</f>
        <v>9.72</v>
      </c>
      <c r="D85" s="26">
        <f>F85</f>
        <v>9.79885</v>
      </c>
      <c r="E85" s="26">
        <f>F85</f>
        <v>9.79885</v>
      </c>
      <c r="F85" s="26">
        <f>ROUND(9.79885,5)</f>
        <v>9.79885</v>
      </c>
      <c r="G85" s="24"/>
      <c r="H85" s="36"/>
    </row>
    <row r="86" spans="1:8" ht="12.75" customHeight="1">
      <c r="A86" s="22">
        <v>42950</v>
      </c>
      <c r="B86" s="22"/>
      <c r="C86" s="26">
        <f>ROUND(9.72,5)</f>
        <v>9.72</v>
      </c>
      <c r="D86" s="26">
        <f>F86</f>
        <v>9.84552</v>
      </c>
      <c r="E86" s="26">
        <f>F86</f>
        <v>9.84552</v>
      </c>
      <c r="F86" s="26">
        <f>ROUND(9.84552,5)</f>
        <v>9.84552</v>
      </c>
      <c r="G86" s="24"/>
      <c r="H86" s="36"/>
    </row>
    <row r="87" spans="1:8" ht="12.75" customHeight="1">
      <c r="A87" s="22">
        <v>43041</v>
      </c>
      <c r="B87" s="22"/>
      <c r="C87" s="26">
        <f>ROUND(9.72,5)</f>
        <v>9.72</v>
      </c>
      <c r="D87" s="26">
        <f>F87</f>
        <v>9.8792</v>
      </c>
      <c r="E87" s="26">
        <f>F87</f>
        <v>9.8792</v>
      </c>
      <c r="F87" s="26">
        <f>ROUND(9.8792,5)</f>
        <v>9.8792</v>
      </c>
      <c r="G87" s="24"/>
      <c r="H87" s="36"/>
    </row>
    <row r="88" spans="1:8" ht="12.75" customHeight="1">
      <c r="A88" s="22">
        <v>43132</v>
      </c>
      <c r="B88" s="22"/>
      <c r="C88" s="26">
        <f>ROUND(9.72,5)</f>
        <v>9.72</v>
      </c>
      <c r="D88" s="26">
        <f>F88</f>
        <v>9.91893</v>
      </c>
      <c r="E88" s="26">
        <f>F88</f>
        <v>9.91893</v>
      </c>
      <c r="F88" s="26">
        <f>ROUND(9.91893,5)</f>
        <v>9.91893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ROUND(129.63841,5)</f>
        <v>129.63841</v>
      </c>
      <c r="D90" s="26">
        <f>F90</f>
        <v>130.92459</v>
      </c>
      <c r="E90" s="26">
        <f>F90</f>
        <v>130.92459</v>
      </c>
      <c r="F90" s="26">
        <f>ROUND(130.92459,5)</f>
        <v>130.92459</v>
      </c>
      <c r="G90" s="24"/>
      <c r="H90" s="36"/>
    </row>
    <row r="91" spans="1:8" ht="12.75" customHeight="1">
      <c r="A91" s="22">
        <v>42859</v>
      </c>
      <c r="B91" s="22"/>
      <c r="C91" s="26">
        <f>ROUND(129.63841,5)</f>
        <v>129.63841</v>
      </c>
      <c r="D91" s="26">
        <f>F91</f>
        <v>131.9362</v>
      </c>
      <c r="E91" s="26">
        <f>F91</f>
        <v>131.9362</v>
      </c>
      <c r="F91" s="26">
        <f>ROUND(131.9362,5)</f>
        <v>131.9362</v>
      </c>
      <c r="G91" s="24"/>
      <c r="H91" s="36"/>
    </row>
    <row r="92" spans="1:8" ht="12.75" customHeight="1">
      <c r="A92" s="22">
        <v>42950</v>
      </c>
      <c r="B92" s="22"/>
      <c r="C92" s="26">
        <f>ROUND(129.63841,5)</f>
        <v>129.63841</v>
      </c>
      <c r="D92" s="26">
        <f>F92</f>
        <v>134.57756</v>
      </c>
      <c r="E92" s="26">
        <f>F92</f>
        <v>134.57756</v>
      </c>
      <c r="F92" s="26">
        <f>ROUND(134.57756,5)</f>
        <v>134.57756</v>
      </c>
      <c r="G92" s="24"/>
      <c r="H92" s="36"/>
    </row>
    <row r="93" spans="1:8" ht="12.75" customHeight="1">
      <c r="A93" s="22">
        <v>43041</v>
      </c>
      <c r="B93" s="22"/>
      <c r="C93" s="26">
        <f>ROUND(129.63841,5)</f>
        <v>129.63841</v>
      </c>
      <c r="D93" s="26">
        <f>F93</f>
        <v>135.7965</v>
      </c>
      <c r="E93" s="26">
        <f>F93</f>
        <v>135.7965</v>
      </c>
      <c r="F93" s="26">
        <f>ROUND(135.7965,5)</f>
        <v>135.7965</v>
      </c>
      <c r="G93" s="24"/>
      <c r="H93" s="36"/>
    </row>
    <row r="94" spans="1:8" ht="12.75" customHeight="1">
      <c r="A94" s="22">
        <v>43132</v>
      </c>
      <c r="B94" s="22"/>
      <c r="C94" s="26">
        <f>ROUND(129.63841,5)</f>
        <v>129.63841</v>
      </c>
      <c r="D94" s="26">
        <f>F94</f>
        <v>138.53362</v>
      </c>
      <c r="E94" s="26">
        <f>F94</f>
        <v>138.53362</v>
      </c>
      <c r="F94" s="26">
        <f>ROUND(138.53362,5)</f>
        <v>138.53362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139.37984</v>
      </c>
      <c r="E96" s="26">
        <f>F96</f>
        <v>139.37984</v>
      </c>
      <c r="F96" s="26">
        <f>ROUND(139.37984,5)</f>
        <v>139.37984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142.08451</v>
      </c>
      <c r="E97" s="26">
        <f>F97</f>
        <v>142.08451</v>
      </c>
      <c r="F97" s="26">
        <f>ROUND(142.08451,5)</f>
        <v>142.08451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143.26615</v>
      </c>
      <c r="E98" s="26">
        <f>F98</f>
        <v>143.26615</v>
      </c>
      <c r="F98" s="26">
        <f>ROUND(143.26615,5)</f>
        <v>143.26615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146.26039</v>
      </c>
      <c r="E99" s="26">
        <f>F99</f>
        <v>146.26039</v>
      </c>
      <c r="F99" s="26">
        <f>ROUND(146.26039,5)</f>
        <v>146.26039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149.20898</v>
      </c>
      <c r="E100" s="26">
        <f>F100</f>
        <v>149.20898</v>
      </c>
      <c r="F100" s="26">
        <f>ROUND(149.20898,5)</f>
        <v>149.20898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128.02946</v>
      </c>
      <c r="E102" s="26">
        <f>F102</f>
        <v>128.02946</v>
      </c>
      <c r="F102" s="26">
        <f>ROUND(128.02946,5)</f>
        <v>128.02946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128.83076</v>
      </c>
      <c r="E103" s="26">
        <f>F103</f>
        <v>128.83076</v>
      </c>
      <c r="F103" s="26">
        <f>ROUND(128.83076,5)</f>
        <v>128.83076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131.40994</v>
      </c>
      <c r="E104" s="26">
        <f>F104</f>
        <v>131.40994</v>
      </c>
      <c r="F104" s="26">
        <f>ROUND(131.40994,5)</f>
        <v>131.40994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134.15632</v>
      </c>
      <c r="E105" s="26">
        <f>F105</f>
        <v>134.15632</v>
      </c>
      <c r="F105" s="26">
        <f>ROUND(134.15632,5)</f>
        <v>134.15632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136.861</v>
      </c>
      <c r="E106" s="26">
        <f>F106</f>
        <v>136.861</v>
      </c>
      <c r="F106" s="26">
        <f>ROUND(136.861,5)</f>
        <v>136.861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ROUND(10.6,5)</f>
        <v>10.6</v>
      </c>
      <c r="D108" s="26">
        <f>F108</f>
        <v>10.64836</v>
      </c>
      <c r="E108" s="26">
        <f>F108</f>
        <v>10.64836</v>
      </c>
      <c r="F108" s="26">
        <f>ROUND(10.64836,5)</f>
        <v>10.64836</v>
      </c>
      <c r="G108" s="24"/>
      <c r="H108" s="36"/>
    </row>
    <row r="109" spans="1:8" ht="12.75" customHeight="1">
      <c r="A109" s="22">
        <v>42859</v>
      </c>
      <c r="B109" s="22"/>
      <c r="C109" s="26">
        <f>ROUND(10.6,5)</f>
        <v>10.6</v>
      </c>
      <c r="D109" s="26">
        <f>F109</f>
        <v>10.7323</v>
      </c>
      <c r="E109" s="26">
        <f>F109</f>
        <v>10.7323</v>
      </c>
      <c r="F109" s="26">
        <f>ROUND(10.7323,5)</f>
        <v>10.7323</v>
      </c>
      <c r="G109" s="24"/>
      <c r="H109" s="36"/>
    </row>
    <row r="110" spans="1:8" ht="12.75" customHeight="1">
      <c r="A110" s="22">
        <v>42950</v>
      </c>
      <c r="B110" s="22"/>
      <c r="C110" s="26">
        <f>ROUND(10.6,5)</f>
        <v>10.6</v>
      </c>
      <c r="D110" s="26">
        <f>F110</f>
        <v>10.80992</v>
      </c>
      <c r="E110" s="26">
        <f>F110</f>
        <v>10.80992</v>
      </c>
      <c r="F110" s="26">
        <f>ROUND(10.80992,5)</f>
        <v>10.80992</v>
      </c>
      <c r="G110" s="24"/>
      <c r="H110" s="36"/>
    </row>
    <row r="111" spans="1:8" ht="12.75" customHeight="1">
      <c r="A111" s="22">
        <v>43041</v>
      </c>
      <c r="B111" s="22"/>
      <c r="C111" s="26">
        <f>ROUND(10.6,5)</f>
        <v>10.6</v>
      </c>
      <c r="D111" s="26">
        <f>F111</f>
        <v>10.88217</v>
      </c>
      <c r="E111" s="26">
        <f>F111</f>
        <v>10.88217</v>
      </c>
      <c r="F111" s="26">
        <f>ROUND(10.88217,5)</f>
        <v>10.88217</v>
      </c>
      <c r="G111" s="24"/>
      <c r="H111" s="36"/>
    </row>
    <row r="112" spans="1:8" ht="12.75" customHeight="1">
      <c r="A112" s="22">
        <v>43132</v>
      </c>
      <c r="B112" s="22"/>
      <c r="C112" s="26">
        <f>ROUND(10.6,5)</f>
        <v>10.6</v>
      </c>
      <c r="D112" s="26">
        <f>F112</f>
        <v>10.96468</v>
      </c>
      <c r="E112" s="26">
        <f>F112</f>
        <v>10.96468</v>
      </c>
      <c r="F112" s="26">
        <f>ROUND(10.96468,5)</f>
        <v>10.96468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ROUND(10.73,5)</f>
        <v>10.73</v>
      </c>
      <c r="D114" s="26">
        <f>F114</f>
        <v>10.77551</v>
      </c>
      <c r="E114" s="26">
        <f>F114</f>
        <v>10.77551</v>
      </c>
      <c r="F114" s="26">
        <f>ROUND(10.77551,5)</f>
        <v>10.77551</v>
      </c>
      <c r="G114" s="24"/>
      <c r="H114" s="36"/>
    </row>
    <row r="115" spans="1:8" ht="12.75" customHeight="1">
      <c r="A115" s="22">
        <v>42859</v>
      </c>
      <c r="B115" s="22"/>
      <c r="C115" s="26">
        <f>ROUND(10.73,5)</f>
        <v>10.73</v>
      </c>
      <c r="D115" s="26">
        <f>F115</f>
        <v>10.85899</v>
      </c>
      <c r="E115" s="26">
        <f>F115</f>
        <v>10.85899</v>
      </c>
      <c r="F115" s="26">
        <f>ROUND(10.85899,5)</f>
        <v>10.85899</v>
      </c>
      <c r="G115" s="24"/>
      <c r="H115" s="36"/>
    </row>
    <row r="116" spans="1:8" ht="12.75" customHeight="1">
      <c r="A116" s="22">
        <v>42950</v>
      </c>
      <c r="B116" s="22"/>
      <c r="C116" s="26">
        <f>ROUND(10.73,5)</f>
        <v>10.73</v>
      </c>
      <c r="D116" s="26">
        <f>F116</f>
        <v>10.93522</v>
      </c>
      <c r="E116" s="26">
        <f>F116</f>
        <v>10.93522</v>
      </c>
      <c r="F116" s="26">
        <f>ROUND(10.93522,5)</f>
        <v>10.93522</v>
      </c>
      <c r="G116" s="24"/>
      <c r="H116" s="36"/>
    </row>
    <row r="117" spans="1:8" ht="12.75" customHeight="1">
      <c r="A117" s="22">
        <v>43041</v>
      </c>
      <c r="B117" s="22"/>
      <c r="C117" s="26">
        <f>ROUND(10.73,5)</f>
        <v>10.73</v>
      </c>
      <c r="D117" s="26">
        <f>F117</f>
        <v>11.00538</v>
      </c>
      <c r="E117" s="26">
        <f>F117</f>
        <v>11.00538</v>
      </c>
      <c r="F117" s="26">
        <f>ROUND(11.00538,5)</f>
        <v>11.00538</v>
      </c>
      <c r="G117" s="24"/>
      <c r="H117" s="36"/>
    </row>
    <row r="118" spans="1:8" ht="12.75" customHeight="1">
      <c r="A118" s="22">
        <v>43132</v>
      </c>
      <c r="B118" s="22"/>
      <c r="C118" s="26">
        <f>ROUND(10.73,5)</f>
        <v>10.73</v>
      </c>
      <c r="D118" s="26">
        <f>F118</f>
        <v>11.08236</v>
      </c>
      <c r="E118" s="26">
        <f>F118</f>
        <v>11.08236</v>
      </c>
      <c r="F118" s="26">
        <f>ROUND(11.08236,5)</f>
        <v>11.08236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ROUND(8.735,5)</f>
        <v>8.735</v>
      </c>
      <c r="D122" s="26">
        <f>F122</f>
        <v>8.76789</v>
      </c>
      <c r="E122" s="26">
        <f>F122</f>
        <v>8.76789</v>
      </c>
      <c r="F122" s="26">
        <f>ROUND(8.76789,5)</f>
        <v>8.76789</v>
      </c>
      <c r="G122" s="24"/>
      <c r="H122" s="36"/>
    </row>
    <row r="123" spans="1:8" ht="12.75" customHeight="1">
      <c r="A123" s="22">
        <v>42859</v>
      </c>
      <c r="B123" s="22"/>
      <c r="C123" s="26">
        <f>ROUND(8.735,5)</f>
        <v>8.735</v>
      </c>
      <c r="D123" s="26">
        <f>F123</f>
        <v>8.81607</v>
      </c>
      <c r="E123" s="26">
        <f>F123</f>
        <v>8.81607</v>
      </c>
      <c r="F123" s="26">
        <f>ROUND(8.81607,5)</f>
        <v>8.81607</v>
      </c>
      <c r="G123" s="24"/>
      <c r="H123" s="36"/>
    </row>
    <row r="124" spans="1:8" ht="12.75" customHeight="1">
      <c r="A124" s="22">
        <v>42950</v>
      </c>
      <c r="B124" s="22"/>
      <c r="C124" s="26">
        <f>ROUND(8.735,5)</f>
        <v>8.735</v>
      </c>
      <c r="D124" s="26">
        <f>F124</f>
        <v>8.85296</v>
      </c>
      <c r="E124" s="26">
        <f>F124</f>
        <v>8.85296</v>
      </c>
      <c r="F124" s="26">
        <f>ROUND(8.85296,5)</f>
        <v>8.85296</v>
      </c>
      <c r="G124" s="24"/>
      <c r="H124" s="36"/>
    </row>
    <row r="125" spans="1:8" ht="12.75" customHeight="1">
      <c r="A125" s="22">
        <v>43041</v>
      </c>
      <c r="B125" s="22"/>
      <c r="C125" s="26">
        <f>ROUND(8.735,5)</f>
        <v>8.735</v>
      </c>
      <c r="D125" s="26">
        <f>F125</f>
        <v>8.87809</v>
      </c>
      <c r="E125" s="26">
        <f>F125</f>
        <v>8.87809</v>
      </c>
      <c r="F125" s="26">
        <f>ROUND(8.87809,5)</f>
        <v>8.87809</v>
      </c>
      <c r="G125" s="24"/>
      <c r="H125" s="36"/>
    </row>
    <row r="126" spans="1:8" ht="12.75" customHeight="1">
      <c r="A126" s="22">
        <v>43132</v>
      </c>
      <c r="B126" s="22"/>
      <c r="C126" s="26">
        <f>ROUND(8.735,5)</f>
        <v>8.735</v>
      </c>
      <c r="D126" s="26">
        <f>F126</f>
        <v>8.9174</v>
      </c>
      <c r="E126" s="26">
        <f>F126</f>
        <v>8.9174</v>
      </c>
      <c r="F126" s="26">
        <f>ROUND(8.9174,5)</f>
        <v>8.9174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ROUND(9.66,5)</f>
        <v>9.66</v>
      </c>
      <c r="D128" s="26">
        <f>F128</f>
        <v>9.69233</v>
      </c>
      <c r="E128" s="26">
        <f>F128</f>
        <v>9.69233</v>
      </c>
      <c r="F128" s="26">
        <f>ROUND(9.69233,5)</f>
        <v>9.69233</v>
      </c>
      <c r="G128" s="24"/>
      <c r="H128" s="36"/>
    </row>
    <row r="129" spans="1:8" ht="12.75" customHeight="1">
      <c r="A129" s="22">
        <v>42859</v>
      </c>
      <c r="B129" s="22"/>
      <c r="C129" s="26">
        <f>ROUND(9.66,5)</f>
        <v>9.66</v>
      </c>
      <c r="D129" s="26">
        <f>F129</f>
        <v>9.74458</v>
      </c>
      <c r="E129" s="26">
        <f>F129</f>
        <v>9.74458</v>
      </c>
      <c r="F129" s="26">
        <f>ROUND(9.74458,5)</f>
        <v>9.74458</v>
      </c>
      <c r="G129" s="24"/>
      <c r="H129" s="36"/>
    </row>
    <row r="130" spans="1:8" ht="12.75" customHeight="1">
      <c r="A130" s="22">
        <v>42950</v>
      </c>
      <c r="B130" s="22"/>
      <c r="C130" s="26">
        <f>ROUND(9.66,5)</f>
        <v>9.66</v>
      </c>
      <c r="D130" s="26">
        <f>F130</f>
        <v>9.79081</v>
      </c>
      <c r="E130" s="26">
        <f>F130</f>
        <v>9.79081</v>
      </c>
      <c r="F130" s="26">
        <f>ROUND(9.79081,5)</f>
        <v>9.79081</v>
      </c>
      <c r="G130" s="24"/>
      <c r="H130" s="36"/>
    </row>
    <row r="131" spans="1:8" ht="12.75" customHeight="1">
      <c r="A131" s="22">
        <v>43041</v>
      </c>
      <c r="B131" s="22"/>
      <c r="C131" s="26">
        <f>ROUND(9.66,5)</f>
        <v>9.66</v>
      </c>
      <c r="D131" s="26">
        <f>F131</f>
        <v>9.83095</v>
      </c>
      <c r="E131" s="26">
        <f>F131</f>
        <v>9.83095</v>
      </c>
      <c r="F131" s="26">
        <f>ROUND(9.83095,5)</f>
        <v>9.83095</v>
      </c>
      <c r="G131" s="24"/>
      <c r="H131" s="36"/>
    </row>
    <row r="132" spans="1:8" ht="12.75" customHeight="1">
      <c r="A132" s="22">
        <v>43132</v>
      </c>
      <c r="B132" s="22"/>
      <c r="C132" s="26">
        <f>ROUND(9.66,5)</f>
        <v>9.66</v>
      </c>
      <c r="D132" s="26">
        <f>F132</f>
        <v>9.87885</v>
      </c>
      <c r="E132" s="26">
        <f>F132</f>
        <v>9.87885</v>
      </c>
      <c r="F132" s="26">
        <f>ROUND(9.87885,5)</f>
        <v>9.87885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ROUND(9.02,5)</f>
        <v>9.02</v>
      </c>
      <c r="D134" s="26">
        <f>F134</f>
        <v>9.04902</v>
      </c>
      <c r="E134" s="26">
        <f>F134</f>
        <v>9.04902</v>
      </c>
      <c r="F134" s="26">
        <f>ROUND(9.04902,5)</f>
        <v>9.04902</v>
      </c>
      <c r="G134" s="24"/>
      <c r="H134" s="36"/>
    </row>
    <row r="135" spans="1:8" ht="12.75" customHeight="1">
      <c r="A135" s="22">
        <v>42859</v>
      </c>
      <c r="B135" s="22"/>
      <c r="C135" s="26">
        <f>ROUND(9.02,5)</f>
        <v>9.02</v>
      </c>
      <c r="D135" s="26">
        <f>F135</f>
        <v>9.09901</v>
      </c>
      <c r="E135" s="26">
        <f>F135</f>
        <v>9.09901</v>
      </c>
      <c r="F135" s="26">
        <f>ROUND(9.09901,5)</f>
        <v>9.09901</v>
      </c>
      <c r="G135" s="24"/>
      <c r="H135" s="36"/>
    </row>
    <row r="136" spans="1:8" ht="12.75" customHeight="1">
      <c r="A136" s="22">
        <v>42950</v>
      </c>
      <c r="B136" s="22"/>
      <c r="C136" s="26">
        <f>ROUND(9.02,5)</f>
        <v>9.02</v>
      </c>
      <c r="D136" s="26">
        <f>F136</f>
        <v>9.14043</v>
      </c>
      <c r="E136" s="26">
        <f>F136</f>
        <v>9.14043</v>
      </c>
      <c r="F136" s="26">
        <f>ROUND(9.14043,5)</f>
        <v>9.14043</v>
      </c>
      <c r="G136" s="24"/>
      <c r="H136" s="36"/>
    </row>
    <row r="137" spans="1:8" ht="12.75" customHeight="1">
      <c r="A137" s="22">
        <v>43041</v>
      </c>
      <c r="B137" s="22"/>
      <c r="C137" s="26">
        <f>ROUND(9.02,5)</f>
        <v>9.02</v>
      </c>
      <c r="D137" s="26">
        <f>F137</f>
        <v>9.16798</v>
      </c>
      <c r="E137" s="26">
        <f>F137</f>
        <v>9.16798</v>
      </c>
      <c r="F137" s="26">
        <f>ROUND(9.16798,5)</f>
        <v>9.16798</v>
      </c>
      <c r="G137" s="24"/>
      <c r="H137" s="36"/>
    </row>
    <row r="138" spans="1:8" ht="12.75" customHeight="1">
      <c r="A138" s="22">
        <v>43132</v>
      </c>
      <c r="B138" s="22"/>
      <c r="C138" s="26">
        <f>ROUND(9.02,5)</f>
        <v>9.02</v>
      </c>
      <c r="D138" s="26">
        <f>F138</f>
        <v>9.2047</v>
      </c>
      <c r="E138" s="26">
        <f>F138</f>
        <v>9.2047</v>
      </c>
      <c r="F138" s="26">
        <f>ROUND(9.2047,5)</f>
        <v>9.2047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295.26041</v>
      </c>
      <c r="E140" s="26">
        <f>F140</f>
        <v>295.26041</v>
      </c>
      <c r="F140" s="26">
        <f>ROUND(295.26041,5)</f>
        <v>295.26041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300.98984</v>
      </c>
      <c r="E141" s="26">
        <f>F141</f>
        <v>300.98984</v>
      </c>
      <c r="F141" s="26">
        <f>ROUND(300.98984,5)</f>
        <v>300.98984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300.11137</v>
      </c>
      <c r="E142" s="26">
        <f>F142</f>
        <v>300.11137</v>
      </c>
      <c r="F142" s="26">
        <f>ROUND(300.11137,5)</f>
        <v>300.11137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306.38483</v>
      </c>
      <c r="E143" s="26">
        <f>F143</f>
        <v>306.38483</v>
      </c>
      <c r="F143" s="26">
        <f>ROUND(306.38483,5)</f>
        <v>306.38483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312.56069</v>
      </c>
      <c r="E144" s="26">
        <f>F144</f>
        <v>312.56069</v>
      </c>
      <c r="F144" s="26">
        <f>ROUND(312.56069,5)</f>
        <v>312.56069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243.08236</v>
      </c>
      <c r="E146" s="26">
        <f>F146</f>
        <v>243.08236</v>
      </c>
      <c r="F146" s="26">
        <f>ROUND(243.08236,5)</f>
        <v>243.08236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247.79925</v>
      </c>
      <c r="E147" s="26">
        <f>F147</f>
        <v>247.79925</v>
      </c>
      <c r="F147" s="26">
        <f>ROUND(247.79925,5)</f>
        <v>247.79925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249.09254</v>
      </c>
      <c r="E148" s="26">
        <f>F148</f>
        <v>249.09254</v>
      </c>
      <c r="F148" s="26">
        <f>ROUND(249.09254,5)</f>
        <v>249.09254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254.29897</v>
      </c>
      <c r="E149" s="26">
        <f>F149</f>
        <v>254.29897</v>
      </c>
      <c r="F149" s="26">
        <f>ROUND(254.29897,5)</f>
        <v>254.29897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259.42549</v>
      </c>
      <c r="E150" s="26">
        <f>F150</f>
        <v>259.42549</v>
      </c>
      <c r="F150" s="26">
        <f>ROUND(259.42549,5)</f>
        <v>259.42549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ROUND(7.815,5)</f>
        <v>7.815</v>
      </c>
      <c r="D152" s="26">
        <f>F152</f>
        <v>7.87314</v>
      </c>
      <c r="E152" s="26">
        <f>F152</f>
        <v>7.87314</v>
      </c>
      <c r="F152" s="26">
        <f>ROUND(7.87314,5)</f>
        <v>7.87314</v>
      </c>
      <c r="G152" s="24"/>
      <c r="H152" s="36"/>
    </row>
    <row r="153" spans="1:8" ht="12.75" customHeight="1">
      <c r="A153" s="22">
        <v>42859</v>
      </c>
      <c r="B153" s="22"/>
      <c r="C153" s="26">
        <f>ROUND(7.815,5)</f>
        <v>7.815</v>
      </c>
      <c r="D153" s="26">
        <f>F153</f>
        <v>7.78288</v>
      </c>
      <c r="E153" s="26">
        <f>F153</f>
        <v>7.78288</v>
      </c>
      <c r="F153" s="26">
        <f>ROUND(7.78288,5)</f>
        <v>7.78288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ROUND(8.03,5)</f>
        <v>8.03</v>
      </c>
      <c r="D155" s="26">
        <f>F155</f>
        <v>8.06207</v>
      </c>
      <c r="E155" s="26">
        <f>F155</f>
        <v>8.06207</v>
      </c>
      <c r="F155" s="26">
        <f>ROUND(8.06207,5)</f>
        <v>8.06207</v>
      </c>
      <c r="G155" s="24"/>
      <c r="H155" s="36"/>
    </row>
    <row r="156" spans="1:8" ht="12.75" customHeight="1">
      <c r="A156" s="22">
        <v>42859</v>
      </c>
      <c r="B156" s="22"/>
      <c r="C156" s="26">
        <f>ROUND(8.03,5)</f>
        <v>8.03</v>
      </c>
      <c r="D156" s="26">
        <f>F156</f>
        <v>8.10358</v>
      </c>
      <c r="E156" s="26">
        <f>F156</f>
        <v>8.10358</v>
      </c>
      <c r="F156" s="26">
        <f>ROUND(8.10358,5)</f>
        <v>8.10358</v>
      </c>
      <c r="G156" s="24"/>
      <c r="H156" s="36"/>
    </row>
    <row r="157" spans="1:8" ht="12.75" customHeight="1">
      <c r="A157" s="22">
        <v>42950</v>
      </c>
      <c r="B157" s="22"/>
      <c r="C157" s="26">
        <f>ROUND(8.03,5)</f>
        <v>8.03</v>
      </c>
      <c r="D157" s="26">
        <f>F157</f>
        <v>8.10675</v>
      </c>
      <c r="E157" s="26">
        <f>F157</f>
        <v>8.10675</v>
      </c>
      <c r="F157" s="26">
        <f>ROUND(8.10675,5)</f>
        <v>8.10675</v>
      </c>
      <c r="G157" s="24"/>
      <c r="H157" s="36"/>
    </row>
    <row r="158" spans="1:8" ht="12.75" customHeight="1">
      <c r="A158" s="22">
        <v>43041</v>
      </c>
      <c r="B158" s="22"/>
      <c r="C158" s="26">
        <f>ROUND(8.03,5)</f>
        <v>8.03</v>
      </c>
      <c r="D158" s="26">
        <f>F158</f>
        <v>8.02047</v>
      </c>
      <c r="E158" s="26">
        <f>F158</f>
        <v>8.02047</v>
      </c>
      <c r="F158" s="26">
        <f>ROUND(8.02047,5)</f>
        <v>8.02047</v>
      </c>
      <c r="G158" s="24"/>
      <c r="H158" s="36"/>
    </row>
    <row r="159" spans="1:8" ht="12.75" customHeight="1">
      <c r="A159" s="22">
        <v>43132</v>
      </c>
      <c r="B159" s="22"/>
      <c r="C159" s="26">
        <f>ROUND(8.03,5)</f>
        <v>8.03</v>
      </c>
      <c r="D159" s="26">
        <f>F159</f>
        <v>7.93594</v>
      </c>
      <c r="E159" s="26">
        <f>F159</f>
        <v>7.93594</v>
      </c>
      <c r="F159" s="26">
        <f>ROUND(7.93594,5)</f>
        <v>7.93594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ROUND(8.25,5)</f>
        <v>8.25</v>
      </c>
      <c r="D161" s="26">
        <f>F161</f>
        <v>8.28114</v>
      </c>
      <c r="E161" s="26">
        <f>F161</f>
        <v>8.28114</v>
      </c>
      <c r="F161" s="26">
        <f>ROUND(8.28114,5)</f>
        <v>8.28114</v>
      </c>
      <c r="G161" s="24"/>
      <c r="H161" s="36"/>
    </row>
    <row r="162" spans="1:8" ht="12.75" customHeight="1">
      <c r="A162" s="22">
        <v>42859</v>
      </c>
      <c r="B162" s="22"/>
      <c r="C162" s="26">
        <f>ROUND(8.25,5)</f>
        <v>8.25</v>
      </c>
      <c r="D162" s="26">
        <f>F162</f>
        <v>8.33416</v>
      </c>
      <c r="E162" s="26">
        <f>F162</f>
        <v>8.33416</v>
      </c>
      <c r="F162" s="26">
        <f>ROUND(8.33416,5)</f>
        <v>8.33416</v>
      </c>
      <c r="G162" s="24"/>
      <c r="H162" s="36"/>
    </row>
    <row r="163" spans="1:8" ht="12.75" customHeight="1">
      <c r="A163" s="22">
        <v>42950</v>
      </c>
      <c r="B163" s="22"/>
      <c r="C163" s="26">
        <f>ROUND(8.25,5)</f>
        <v>8.25</v>
      </c>
      <c r="D163" s="26">
        <f>F163</f>
        <v>8.36615</v>
      </c>
      <c r="E163" s="26">
        <f>F163</f>
        <v>8.36615</v>
      </c>
      <c r="F163" s="26">
        <f>ROUND(8.36615,5)</f>
        <v>8.36615</v>
      </c>
      <c r="G163" s="24"/>
      <c r="H163" s="36"/>
    </row>
    <row r="164" spans="1:8" ht="12.75" customHeight="1">
      <c r="A164" s="22">
        <v>43041</v>
      </c>
      <c r="B164" s="22"/>
      <c r="C164" s="26">
        <f>ROUND(8.25,5)</f>
        <v>8.25</v>
      </c>
      <c r="D164" s="26">
        <f>F164</f>
        <v>8.34672</v>
      </c>
      <c r="E164" s="26">
        <f>F164</f>
        <v>8.34672</v>
      </c>
      <c r="F164" s="26">
        <f>ROUND(8.34672,5)</f>
        <v>8.34672</v>
      </c>
      <c r="G164" s="24"/>
      <c r="H164" s="36"/>
    </row>
    <row r="165" spans="1:8" ht="12.75" customHeight="1">
      <c r="A165" s="22">
        <v>43132</v>
      </c>
      <c r="B165" s="22"/>
      <c r="C165" s="26">
        <f>ROUND(8.25,5)</f>
        <v>8.25</v>
      </c>
      <c r="D165" s="26">
        <f>F165</f>
        <v>8.34741</v>
      </c>
      <c r="E165" s="26">
        <f>F165</f>
        <v>8.34741</v>
      </c>
      <c r="F165" s="26">
        <f>ROUND(8.34741,5)</f>
        <v>8.34741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ROUND(8.41,5)</f>
        <v>8.41</v>
      </c>
      <c r="D167" s="26">
        <f>F167</f>
        <v>8.43979</v>
      </c>
      <c r="E167" s="26">
        <f>F167</f>
        <v>8.43979</v>
      </c>
      <c r="F167" s="26">
        <f>ROUND(8.43979,5)</f>
        <v>8.43979</v>
      </c>
      <c r="G167" s="24"/>
      <c r="H167" s="36"/>
    </row>
    <row r="168" spans="1:8" ht="12.75" customHeight="1">
      <c r="A168" s="22">
        <v>42859</v>
      </c>
      <c r="B168" s="22"/>
      <c r="C168" s="26">
        <f>ROUND(8.41,5)</f>
        <v>8.41</v>
      </c>
      <c r="D168" s="26">
        <f>F168</f>
        <v>8.48482</v>
      </c>
      <c r="E168" s="26">
        <f>F168</f>
        <v>8.48482</v>
      </c>
      <c r="F168" s="26">
        <f>ROUND(8.48482,5)</f>
        <v>8.48482</v>
      </c>
      <c r="G168" s="24"/>
      <c r="H168" s="36"/>
    </row>
    <row r="169" spans="1:8" ht="12.75" customHeight="1">
      <c r="A169" s="22">
        <v>42950</v>
      </c>
      <c r="B169" s="22"/>
      <c r="C169" s="26">
        <f>ROUND(8.41,5)</f>
        <v>8.41</v>
      </c>
      <c r="D169" s="26">
        <f>F169</f>
        <v>8.51395</v>
      </c>
      <c r="E169" s="26">
        <f>F169</f>
        <v>8.51395</v>
      </c>
      <c r="F169" s="26">
        <f>ROUND(8.51395,5)</f>
        <v>8.51395</v>
      </c>
      <c r="G169" s="24"/>
      <c r="H169" s="36"/>
    </row>
    <row r="170" spans="1:8" ht="12.75" customHeight="1">
      <c r="A170" s="22">
        <v>43041</v>
      </c>
      <c r="B170" s="22"/>
      <c r="C170" s="26">
        <f>ROUND(8.41,5)</f>
        <v>8.41</v>
      </c>
      <c r="D170" s="26">
        <f>F170</f>
        <v>8.51879</v>
      </c>
      <c r="E170" s="26">
        <f>F170</f>
        <v>8.51879</v>
      </c>
      <c r="F170" s="26">
        <f>ROUND(8.51879,5)</f>
        <v>8.51879</v>
      </c>
      <c r="G170" s="24"/>
      <c r="H170" s="36"/>
    </row>
    <row r="171" spans="1:8" ht="12.75" customHeight="1">
      <c r="A171" s="22">
        <v>43132</v>
      </c>
      <c r="B171" s="22"/>
      <c r="C171" s="26">
        <f>ROUND(8.41,5)</f>
        <v>8.41</v>
      </c>
      <c r="D171" s="26">
        <f>F171</f>
        <v>8.53987</v>
      </c>
      <c r="E171" s="26">
        <f>F171</f>
        <v>8.53987</v>
      </c>
      <c r="F171" s="26">
        <f>ROUND(8.53987,5)</f>
        <v>8.53987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ROUND(9.605,5)</f>
        <v>9.605</v>
      </c>
      <c r="D173" s="26">
        <f>F173</f>
        <v>9.63258</v>
      </c>
      <c r="E173" s="26">
        <f>F173</f>
        <v>9.63258</v>
      </c>
      <c r="F173" s="26">
        <f>ROUND(9.63258,5)</f>
        <v>9.63258</v>
      </c>
      <c r="G173" s="24"/>
      <c r="H173" s="36"/>
    </row>
    <row r="174" spans="1:8" ht="12.75" customHeight="1">
      <c r="A174" s="22">
        <v>42859</v>
      </c>
      <c r="B174" s="22"/>
      <c r="C174" s="26">
        <f>ROUND(9.605,5)</f>
        <v>9.605</v>
      </c>
      <c r="D174" s="26">
        <f>F174</f>
        <v>9.67997</v>
      </c>
      <c r="E174" s="26">
        <f>F174</f>
        <v>9.67997</v>
      </c>
      <c r="F174" s="26">
        <f>ROUND(9.67997,5)</f>
        <v>9.67997</v>
      </c>
      <c r="G174" s="24"/>
      <c r="H174" s="36"/>
    </row>
    <row r="175" spans="1:8" ht="12.75" customHeight="1">
      <c r="A175" s="22">
        <v>42950</v>
      </c>
      <c r="B175" s="22"/>
      <c r="C175" s="26">
        <f>ROUND(9.605,5)</f>
        <v>9.605</v>
      </c>
      <c r="D175" s="26">
        <f>F175</f>
        <v>9.72119</v>
      </c>
      <c r="E175" s="26">
        <f>F175</f>
        <v>9.72119</v>
      </c>
      <c r="F175" s="26">
        <f>ROUND(9.72119,5)</f>
        <v>9.72119</v>
      </c>
      <c r="G175" s="24"/>
      <c r="H175" s="36"/>
    </row>
    <row r="176" spans="1:8" ht="12.75" customHeight="1">
      <c r="A176" s="22">
        <v>43041</v>
      </c>
      <c r="B176" s="22"/>
      <c r="C176" s="26">
        <f>ROUND(9.605,5)</f>
        <v>9.605</v>
      </c>
      <c r="D176" s="26">
        <f>F176</f>
        <v>9.75478</v>
      </c>
      <c r="E176" s="26">
        <f>F176</f>
        <v>9.75478</v>
      </c>
      <c r="F176" s="26">
        <f>ROUND(9.75478,5)</f>
        <v>9.75478</v>
      </c>
      <c r="G176" s="24"/>
      <c r="H176" s="36"/>
    </row>
    <row r="177" spans="1:8" ht="12.75" customHeight="1">
      <c r="A177" s="22">
        <v>43132</v>
      </c>
      <c r="B177" s="22"/>
      <c r="C177" s="26">
        <f>ROUND(9.605,5)</f>
        <v>9.605</v>
      </c>
      <c r="D177" s="26">
        <f>F177</f>
        <v>9.79418</v>
      </c>
      <c r="E177" s="26">
        <f>F177</f>
        <v>9.79418</v>
      </c>
      <c r="F177" s="26">
        <f>ROUND(9.79418,5)</f>
        <v>9.79418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ROUND(2.12,5)</f>
        <v>2.12</v>
      </c>
      <c r="D179" s="26">
        <f>F179</f>
        <v>185.96608</v>
      </c>
      <c r="E179" s="26">
        <f>F179</f>
        <v>185.96608</v>
      </c>
      <c r="F179" s="26">
        <f>ROUND(185.96608,5)</f>
        <v>185.96608</v>
      </c>
      <c r="G179" s="24"/>
      <c r="H179" s="36"/>
    </row>
    <row r="180" spans="1:8" ht="12.75" customHeight="1">
      <c r="A180" s="22">
        <v>42859</v>
      </c>
      <c r="B180" s="22"/>
      <c r="C180" s="26">
        <f>ROUND(2.12,5)</f>
        <v>2.12</v>
      </c>
      <c r="D180" s="26">
        <f>F180</f>
        <v>187.2569</v>
      </c>
      <c r="E180" s="26">
        <f>F180</f>
        <v>187.2569</v>
      </c>
      <c r="F180" s="26">
        <f>ROUND(187.2569,5)</f>
        <v>187.2569</v>
      </c>
      <c r="G180" s="24"/>
      <c r="H180" s="36"/>
    </row>
    <row r="181" spans="1:8" ht="12.75" customHeight="1">
      <c r="A181" s="22">
        <v>42950</v>
      </c>
      <c r="B181" s="22"/>
      <c r="C181" s="26">
        <f>ROUND(2.12,5)</f>
        <v>2.12</v>
      </c>
      <c r="D181" s="26">
        <f>F181</f>
        <v>191.00546</v>
      </c>
      <c r="E181" s="26">
        <f>F181</f>
        <v>191.00546</v>
      </c>
      <c r="F181" s="26">
        <f>ROUND(191.00546,5)</f>
        <v>191.00546</v>
      </c>
      <c r="G181" s="24"/>
      <c r="H181" s="36"/>
    </row>
    <row r="182" spans="1:8" ht="12.75" customHeight="1">
      <c r="A182" s="22">
        <v>43041</v>
      </c>
      <c r="B182" s="22"/>
      <c r="C182" s="26">
        <f>ROUND(2.12,5)</f>
        <v>2.12</v>
      </c>
      <c r="D182" s="26">
        <f>F182</f>
        <v>192.58178</v>
      </c>
      <c r="E182" s="26">
        <f>F182</f>
        <v>192.58178</v>
      </c>
      <c r="F182" s="26">
        <f>ROUND(192.58178,5)</f>
        <v>192.58178</v>
      </c>
      <c r="G182" s="24"/>
      <c r="H182" s="36"/>
    </row>
    <row r="183" spans="1:8" ht="12.75" customHeight="1">
      <c r="A183" s="22">
        <v>43132</v>
      </c>
      <c r="B183" s="22"/>
      <c r="C183" s="26">
        <f>ROUND(2.12,5)</f>
        <v>2.12</v>
      </c>
      <c r="D183" s="26">
        <f>F183</f>
        <v>196.46338</v>
      </c>
      <c r="E183" s="26">
        <f>F183</f>
        <v>196.46338</v>
      </c>
      <c r="F183" s="26">
        <f>ROUND(196.46338,5)</f>
        <v>196.46338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ROUND(2.13,5)</f>
        <v>2.13</v>
      </c>
      <c r="D185" s="26">
        <f>F185</f>
        <v>146.17058</v>
      </c>
      <c r="E185" s="26">
        <f>F185</f>
        <v>146.17058</v>
      </c>
      <c r="F185" s="26">
        <f>ROUND(146.17058,5)</f>
        <v>146.17058</v>
      </c>
      <c r="G185" s="24"/>
      <c r="H185" s="36"/>
    </row>
    <row r="186" spans="1:8" ht="12.75" customHeight="1">
      <c r="A186" s="22">
        <v>42859</v>
      </c>
      <c r="B186" s="22"/>
      <c r="C186" s="26">
        <f>ROUND(2.13,5)</f>
        <v>2.13</v>
      </c>
      <c r="D186" s="26">
        <f>F186</f>
        <v>149.00707</v>
      </c>
      <c r="E186" s="26">
        <f>F186</f>
        <v>149.00707</v>
      </c>
      <c r="F186" s="26">
        <f>ROUND(149.00707,5)</f>
        <v>149.00707</v>
      </c>
      <c r="G186" s="24"/>
      <c r="H186" s="36"/>
    </row>
    <row r="187" spans="1:8" ht="12.75" customHeight="1">
      <c r="A187" s="22">
        <v>42950</v>
      </c>
      <c r="B187" s="22"/>
      <c r="C187" s="26">
        <f>ROUND(2.13,5)</f>
        <v>2.13</v>
      </c>
      <c r="D187" s="26">
        <f>F187</f>
        <v>149.95818</v>
      </c>
      <c r="E187" s="26">
        <f>F187</f>
        <v>149.95818</v>
      </c>
      <c r="F187" s="26">
        <f>ROUND(149.95818,5)</f>
        <v>149.95818</v>
      </c>
      <c r="G187" s="24"/>
      <c r="H187" s="36"/>
    </row>
    <row r="188" spans="1:8" ht="12.75" customHeight="1">
      <c r="A188" s="22">
        <v>43041</v>
      </c>
      <c r="B188" s="22"/>
      <c r="C188" s="26">
        <f>ROUND(2.13,5)</f>
        <v>2.13</v>
      </c>
      <c r="D188" s="26">
        <f>F188</f>
        <v>153.09283</v>
      </c>
      <c r="E188" s="26">
        <f>F188</f>
        <v>153.09283</v>
      </c>
      <c r="F188" s="26">
        <f>ROUND(153.09283,5)</f>
        <v>153.09283</v>
      </c>
      <c r="G188" s="24"/>
      <c r="H188" s="36"/>
    </row>
    <row r="189" spans="1:8" ht="12.75" customHeight="1">
      <c r="A189" s="22">
        <v>43132</v>
      </c>
      <c r="B189" s="22"/>
      <c r="C189" s="26">
        <f>ROUND(2.13,5)</f>
        <v>2.13</v>
      </c>
      <c r="D189" s="26">
        <f>F189</f>
        <v>156.17882</v>
      </c>
      <c r="E189" s="26">
        <f>F189</f>
        <v>156.17882</v>
      </c>
      <c r="F189" s="26">
        <f>ROUND(156.17882,5)</f>
        <v>156.17882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ROUND(9.445,5)</f>
        <v>9.445</v>
      </c>
      <c r="D191" s="26">
        <f>F191</f>
        <v>9.47537</v>
      </c>
      <c r="E191" s="26">
        <f>F191</f>
        <v>9.47537</v>
      </c>
      <c r="F191" s="26">
        <f>ROUND(9.47537,5)</f>
        <v>9.47537</v>
      </c>
      <c r="G191" s="24"/>
      <c r="H191" s="36"/>
    </row>
    <row r="192" spans="1:8" ht="12.75" customHeight="1">
      <c r="A192" s="22">
        <v>42859</v>
      </c>
      <c r="B192" s="22"/>
      <c r="C192" s="26">
        <f>ROUND(9.445,5)</f>
        <v>9.445</v>
      </c>
      <c r="D192" s="26">
        <f>F192</f>
        <v>9.52375</v>
      </c>
      <c r="E192" s="26">
        <f>F192</f>
        <v>9.52375</v>
      </c>
      <c r="F192" s="26">
        <f>ROUND(9.52375,5)</f>
        <v>9.52375</v>
      </c>
      <c r="G192" s="24"/>
      <c r="H192" s="36"/>
    </row>
    <row r="193" spans="1:8" ht="12.75" customHeight="1">
      <c r="A193" s="22">
        <v>42950</v>
      </c>
      <c r="B193" s="22"/>
      <c r="C193" s="26">
        <f>ROUND(9.445,5)</f>
        <v>9.445</v>
      </c>
      <c r="D193" s="26">
        <f>F193</f>
        <v>9.56567</v>
      </c>
      <c r="E193" s="26">
        <f>F193</f>
        <v>9.56567</v>
      </c>
      <c r="F193" s="26">
        <f>ROUND(9.56567,5)</f>
        <v>9.56567</v>
      </c>
      <c r="G193" s="24"/>
      <c r="H193" s="36"/>
    </row>
    <row r="194" spans="1:8" ht="12.75" customHeight="1">
      <c r="A194" s="22">
        <v>43041</v>
      </c>
      <c r="B194" s="22"/>
      <c r="C194" s="26">
        <f>ROUND(9.445,5)</f>
        <v>9.445</v>
      </c>
      <c r="D194" s="26">
        <f>F194</f>
        <v>9.60116</v>
      </c>
      <c r="E194" s="26">
        <f>F194</f>
        <v>9.60116</v>
      </c>
      <c r="F194" s="26">
        <f>ROUND(9.60116,5)</f>
        <v>9.60116</v>
      </c>
      <c r="G194" s="24"/>
      <c r="H194" s="36"/>
    </row>
    <row r="195" spans="1:8" ht="12.75" customHeight="1">
      <c r="A195" s="22">
        <v>43132</v>
      </c>
      <c r="B195" s="22"/>
      <c r="C195" s="26">
        <f>ROUND(9.445,5)</f>
        <v>9.445</v>
      </c>
      <c r="D195" s="26">
        <f>F195</f>
        <v>9.64459</v>
      </c>
      <c r="E195" s="26">
        <f>F195</f>
        <v>9.64459</v>
      </c>
      <c r="F195" s="26">
        <f>ROUND(9.64459,5)</f>
        <v>9.64459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ROUND(9.655,5)</f>
        <v>9.655</v>
      </c>
      <c r="D197" s="26">
        <f>F197</f>
        <v>9.68289</v>
      </c>
      <c r="E197" s="26">
        <f>F197</f>
        <v>9.68289</v>
      </c>
      <c r="F197" s="26">
        <f>ROUND(9.68289,5)</f>
        <v>9.68289</v>
      </c>
      <c r="G197" s="24"/>
      <c r="H197" s="36"/>
    </row>
    <row r="198" spans="1:8" ht="12.75" customHeight="1">
      <c r="A198" s="22">
        <v>42859</v>
      </c>
      <c r="B198" s="22"/>
      <c r="C198" s="26">
        <f>ROUND(9.655,5)</f>
        <v>9.655</v>
      </c>
      <c r="D198" s="26">
        <f>F198</f>
        <v>9.72775</v>
      </c>
      <c r="E198" s="26">
        <f>F198</f>
        <v>9.72775</v>
      </c>
      <c r="F198" s="26">
        <f>ROUND(9.72775,5)</f>
        <v>9.72775</v>
      </c>
      <c r="G198" s="24"/>
      <c r="H198" s="36"/>
    </row>
    <row r="199" spans="1:8" ht="12.75" customHeight="1">
      <c r="A199" s="22">
        <v>42950</v>
      </c>
      <c r="B199" s="22"/>
      <c r="C199" s="26">
        <f>ROUND(9.655,5)</f>
        <v>9.655</v>
      </c>
      <c r="D199" s="26">
        <f>F199</f>
        <v>9.7671</v>
      </c>
      <c r="E199" s="26">
        <f>F199</f>
        <v>9.7671</v>
      </c>
      <c r="F199" s="26">
        <f>ROUND(9.7671,5)</f>
        <v>9.7671</v>
      </c>
      <c r="G199" s="24"/>
      <c r="H199" s="36"/>
    </row>
    <row r="200" spans="1:8" ht="12.75" customHeight="1">
      <c r="A200" s="22">
        <v>43041</v>
      </c>
      <c r="B200" s="22"/>
      <c r="C200" s="26">
        <f>ROUND(9.655,5)</f>
        <v>9.655</v>
      </c>
      <c r="D200" s="26">
        <f>F200</f>
        <v>9.80096</v>
      </c>
      <c r="E200" s="26">
        <f>F200</f>
        <v>9.80096</v>
      </c>
      <c r="F200" s="26">
        <f>ROUND(9.80096,5)</f>
        <v>9.80096</v>
      </c>
      <c r="G200" s="24"/>
      <c r="H200" s="36"/>
    </row>
    <row r="201" spans="1:8" ht="12.75" customHeight="1">
      <c r="A201" s="22">
        <v>43132</v>
      </c>
      <c r="B201" s="22"/>
      <c r="C201" s="26">
        <f>ROUND(9.655,5)</f>
        <v>9.655</v>
      </c>
      <c r="D201" s="26">
        <f>F201</f>
        <v>9.84115</v>
      </c>
      <c r="E201" s="26">
        <f>F201</f>
        <v>9.84115</v>
      </c>
      <c r="F201" s="26">
        <f>ROUND(9.84115,5)</f>
        <v>9.84115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ROUND(9.7,5)</f>
        <v>9.7</v>
      </c>
      <c r="D203" s="26">
        <f>F203</f>
        <v>9.72872</v>
      </c>
      <c r="E203" s="26">
        <f>F203</f>
        <v>9.72872</v>
      </c>
      <c r="F203" s="26">
        <f>ROUND(9.72872,5)</f>
        <v>9.72872</v>
      </c>
      <c r="G203" s="24"/>
      <c r="H203" s="36"/>
    </row>
    <row r="204" spans="1:8" ht="12.75" customHeight="1">
      <c r="A204" s="22">
        <v>42859</v>
      </c>
      <c r="B204" s="22"/>
      <c r="C204" s="26">
        <f>ROUND(9.7,5)</f>
        <v>9.7</v>
      </c>
      <c r="D204" s="26">
        <f>F204</f>
        <v>9.77505</v>
      </c>
      <c r="E204" s="26">
        <f>F204</f>
        <v>9.77505</v>
      </c>
      <c r="F204" s="26">
        <f>ROUND(9.77505,5)</f>
        <v>9.77505</v>
      </c>
      <c r="G204" s="24"/>
      <c r="H204" s="36"/>
    </row>
    <row r="205" spans="1:8" ht="12.75" customHeight="1">
      <c r="A205" s="22">
        <v>42950</v>
      </c>
      <c r="B205" s="22"/>
      <c r="C205" s="26">
        <f>ROUND(9.7,5)</f>
        <v>9.7</v>
      </c>
      <c r="D205" s="26">
        <f>F205</f>
        <v>9.81589</v>
      </c>
      <c r="E205" s="26">
        <f>F205</f>
        <v>9.81589</v>
      </c>
      <c r="F205" s="26">
        <f>ROUND(9.81589,5)</f>
        <v>9.81589</v>
      </c>
      <c r="G205" s="24"/>
      <c r="H205" s="36"/>
    </row>
    <row r="206" spans="1:8" ht="12.75" customHeight="1">
      <c r="A206" s="22">
        <v>43041</v>
      </c>
      <c r="B206" s="22"/>
      <c r="C206" s="26">
        <f>ROUND(9.7,5)</f>
        <v>9.7</v>
      </c>
      <c r="D206" s="26">
        <f>F206</f>
        <v>9.8512</v>
      </c>
      <c r="E206" s="26">
        <f>F206</f>
        <v>9.8512</v>
      </c>
      <c r="F206" s="26">
        <f>ROUND(9.8512,5)</f>
        <v>9.8512</v>
      </c>
      <c r="G206" s="24"/>
      <c r="H206" s="36"/>
    </row>
    <row r="207" spans="1:8" ht="12.75" customHeight="1">
      <c r="A207" s="22">
        <v>43132</v>
      </c>
      <c r="B207" s="22"/>
      <c r="C207" s="26">
        <f>ROUND(9.7,5)</f>
        <v>9.7</v>
      </c>
      <c r="D207" s="26">
        <f>F207</f>
        <v>9.89296</v>
      </c>
      <c r="E207" s="26">
        <f>F207</f>
        <v>9.89296</v>
      </c>
      <c r="F207" s="26">
        <f>ROUND(9.89296,5)</f>
        <v>9.89296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f>ROUND(292.494999394919,4)</f>
        <v>292.495</v>
      </c>
      <c r="D209" s="25">
        <f>F209</f>
        <v>292.7286</v>
      </c>
      <c r="E209" s="25">
        <f>F209</f>
        <v>292.7286</v>
      </c>
      <c r="F209" s="25">
        <f>ROUND(292.7286,4)</f>
        <v>292.7286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42758</v>
      </c>
      <c r="B211" s="22"/>
      <c r="C211" s="25">
        <f>ROUND(14.5938464,4)</f>
        <v>14.5938</v>
      </c>
      <c r="D211" s="25">
        <f>F211</f>
        <v>14.722</v>
      </c>
      <c r="E211" s="25">
        <f>F211</f>
        <v>14.722</v>
      </c>
      <c r="F211" s="25">
        <f>ROUND(14.722,4)</f>
        <v>14.722</v>
      </c>
      <c r="G211" s="24"/>
      <c r="H211" s="36"/>
    </row>
    <row r="212" spans="1:8" ht="12.75" customHeight="1">
      <c r="A212" s="22">
        <v>42760</v>
      </c>
      <c r="B212" s="22"/>
      <c r="C212" s="25">
        <f>ROUND(14.5938464,4)</f>
        <v>14.5938</v>
      </c>
      <c r="D212" s="25">
        <f>F212</f>
        <v>14.7288</v>
      </c>
      <c r="E212" s="25">
        <f>F212</f>
        <v>14.7288</v>
      </c>
      <c r="F212" s="25">
        <f>ROUND(14.7288,4)</f>
        <v>14.7288</v>
      </c>
      <c r="G212" s="24"/>
      <c r="H212" s="36"/>
    </row>
    <row r="213" spans="1:8" ht="12.75" customHeight="1">
      <c r="A213" s="22">
        <v>42766</v>
      </c>
      <c r="B213" s="22"/>
      <c r="C213" s="25">
        <f>ROUND(14.5938464,4)</f>
        <v>14.5938</v>
      </c>
      <c r="D213" s="25">
        <f>F213</f>
        <v>14.7495</v>
      </c>
      <c r="E213" s="25">
        <f>F213</f>
        <v>14.7495</v>
      </c>
      <c r="F213" s="25">
        <f>ROUND(14.7495,4)</f>
        <v>14.7495</v>
      </c>
      <c r="G213" s="24"/>
      <c r="H213" s="36"/>
    </row>
    <row r="214" spans="1:8" ht="12.75" customHeight="1">
      <c r="A214" s="22">
        <v>42790</v>
      </c>
      <c r="B214" s="22"/>
      <c r="C214" s="25">
        <f>ROUND(14.5938464,4)</f>
        <v>14.5938</v>
      </c>
      <c r="D214" s="25">
        <f>F214</f>
        <v>14.8322</v>
      </c>
      <c r="E214" s="25">
        <f>F214</f>
        <v>14.8322</v>
      </c>
      <c r="F214" s="25">
        <f>ROUND(14.8322,4)</f>
        <v>14.8322</v>
      </c>
      <c r="G214" s="24"/>
      <c r="H214" s="36"/>
    </row>
    <row r="215" spans="1:8" ht="12.75" customHeight="1">
      <c r="A215" s="22">
        <v>42794</v>
      </c>
      <c r="B215" s="22"/>
      <c r="C215" s="25">
        <f>ROUND(14.5938464,4)</f>
        <v>14.5938</v>
      </c>
      <c r="D215" s="25">
        <f>F215</f>
        <v>14.8462</v>
      </c>
      <c r="E215" s="25">
        <f>F215</f>
        <v>14.8462</v>
      </c>
      <c r="F215" s="25">
        <f>ROUND(14.8462,4)</f>
        <v>14.8462</v>
      </c>
      <c r="G215" s="24"/>
      <c r="H215" s="36"/>
    </row>
    <row r="216" spans="1:8" ht="12.75" customHeight="1">
      <c r="A216" s="22">
        <v>42809</v>
      </c>
      <c r="B216" s="22"/>
      <c r="C216" s="25">
        <f>ROUND(14.5938464,4)</f>
        <v>14.5938</v>
      </c>
      <c r="D216" s="25">
        <f>F216</f>
        <v>14.8989</v>
      </c>
      <c r="E216" s="25">
        <f>F216</f>
        <v>14.8989</v>
      </c>
      <c r="F216" s="25">
        <f>ROUND(14.8989,4)</f>
        <v>14.8989</v>
      </c>
      <c r="G216" s="24"/>
      <c r="H216" s="36"/>
    </row>
    <row r="217" spans="1:8" ht="12.75" customHeight="1">
      <c r="A217" s="22">
        <v>42825</v>
      </c>
      <c r="B217" s="22"/>
      <c r="C217" s="25">
        <f>ROUND(14.5938464,4)</f>
        <v>14.5938</v>
      </c>
      <c r="D217" s="25">
        <f>F217</f>
        <v>14.9566</v>
      </c>
      <c r="E217" s="25">
        <f>F217</f>
        <v>14.9566</v>
      </c>
      <c r="F217" s="25">
        <f>ROUND(14.9566,4)</f>
        <v>14.9566</v>
      </c>
      <c r="G217" s="24"/>
      <c r="H217" s="36"/>
    </row>
    <row r="218" spans="1:8" ht="12.75" customHeight="1">
      <c r="A218" s="22" t="s">
        <v>61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42719</v>
      </c>
      <c r="B219" s="22"/>
      <c r="C219" s="25">
        <f>ROUND(17.4616939,4)</f>
        <v>17.4617</v>
      </c>
      <c r="D219" s="25">
        <f>F219</f>
        <v>17.4611</v>
      </c>
      <c r="E219" s="25">
        <f>F219</f>
        <v>17.4611</v>
      </c>
      <c r="F219" s="25">
        <f>ROUND(17.4611,4)</f>
        <v>17.4611</v>
      </c>
      <c r="G219" s="24"/>
      <c r="H219" s="36"/>
    </row>
    <row r="220" spans="1:8" ht="12.75" customHeight="1">
      <c r="A220" s="22">
        <v>42741</v>
      </c>
      <c r="B220" s="22"/>
      <c r="C220" s="25">
        <f>ROUND(17.4616939,4)</f>
        <v>17.4617</v>
      </c>
      <c r="D220" s="25">
        <f>F220</f>
        <v>17.542</v>
      </c>
      <c r="E220" s="25">
        <f>F220</f>
        <v>17.542</v>
      </c>
      <c r="F220" s="25">
        <f>ROUND(17.542,4)</f>
        <v>17.542</v>
      </c>
      <c r="G220" s="24"/>
      <c r="H220" s="36"/>
    </row>
    <row r="221" spans="1:8" ht="12.75" customHeight="1">
      <c r="A221" s="22">
        <v>42766</v>
      </c>
      <c r="B221" s="22"/>
      <c r="C221" s="25">
        <f>ROUND(17.4616939,4)</f>
        <v>17.4617</v>
      </c>
      <c r="D221" s="25">
        <f>F221</f>
        <v>17.6283</v>
      </c>
      <c r="E221" s="25">
        <f>F221</f>
        <v>17.6283</v>
      </c>
      <c r="F221" s="25">
        <f>ROUND(17.6283,4)</f>
        <v>17.6283</v>
      </c>
      <c r="G221" s="24"/>
      <c r="H221" s="36"/>
    </row>
    <row r="222" spans="1:8" ht="12.75" customHeight="1">
      <c r="A222" s="22">
        <v>42794</v>
      </c>
      <c r="B222" s="22"/>
      <c r="C222" s="25">
        <f>ROUND(17.4616939,4)</f>
        <v>17.4617</v>
      </c>
      <c r="D222" s="25">
        <f>F222</f>
        <v>17.7314</v>
      </c>
      <c r="E222" s="25">
        <f>F222</f>
        <v>17.7314</v>
      </c>
      <c r="F222" s="25">
        <f>ROUND(17.7314,4)</f>
        <v>17.7314</v>
      </c>
      <c r="G222" s="24"/>
      <c r="H222" s="36"/>
    </row>
    <row r="223" spans="1:8" ht="12.75" customHeight="1">
      <c r="A223" s="22">
        <v>42825</v>
      </c>
      <c r="B223" s="22"/>
      <c r="C223" s="25">
        <f>ROUND(17.4616939,4)</f>
        <v>17.4617</v>
      </c>
      <c r="D223" s="25">
        <f>F223</f>
        <v>17.849</v>
      </c>
      <c r="E223" s="25">
        <f>F223</f>
        <v>17.849</v>
      </c>
      <c r="F223" s="25">
        <f>ROUND(17.849,4)</f>
        <v>17.849</v>
      </c>
      <c r="G223" s="24"/>
      <c r="H223" s="36"/>
    </row>
    <row r="224" spans="1:8" ht="12.75" customHeight="1">
      <c r="A224" s="22">
        <v>42850</v>
      </c>
      <c r="B224" s="22"/>
      <c r="C224" s="25">
        <f>ROUND(17.4616939,4)</f>
        <v>17.4617</v>
      </c>
      <c r="D224" s="25">
        <f>F224</f>
        <v>17.9457</v>
      </c>
      <c r="E224" s="25">
        <f>F224</f>
        <v>17.9457</v>
      </c>
      <c r="F224" s="25">
        <f>ROUND(17.9457,4)</f>
        <v>17.9457</v>
      </c>
      <c r="G224" s="24"/>
      <c r="H224" s="36"/>
    </row>
    <row r="225" spans="1:8" ht="12.75" customHeight="1">
      <c r="A225" s="22" t="s">
        <v>62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42719</v>
      </c>
      <c r="B226" s="22"/>
      <c r="C226" s="25">
        <f>ROUND(13.9895,4)</f>
        <v>13.9895</v>
      </c>
      <c r="D226" s="25">
        <f>F226</f>
        <v>13.9895</v>
      </c>
      <c r="E226" s="25">
        <f>F226</f>
        <v>13.9895</v>
      </c>
      <c r="F226" s="25">
        <f>ROUND(13.9895,4)</f>
        <v>13.9895</v>
      </c>
      <c r="G226" s="24"/>
      <c r="H226" s="36"/>
    </row>
    <row r="227" spans="1:8" ht="12.75" customHeight="1">
      <c r="A227" s="22">
        <v>42725</v>
      </c>
      <c r="B227" s="22"/>
      <c r="C227" s="25">
        <f>ROUND(13.9895,4)</f>
        <v>13.9895</v>
      </c>
      <c r="D227" s="25">
        <f>F227</f>
        <v>13.9978</v>
      </c>
      <c r="E227" s="25">
        <f>F227</f>
        <v>13.9978</v>
      </c>
      <c r="F227" s="25">
        <f>ROUND(13.9978,4)</f>
        <v>13.9978</v>
      </c>
      <c r="G227" s="24"/>
      <c r="H227" s="36"/>
    </row>
    <row r="228" spans="1:8" ht="12.75" customHeight="1">
      <c r="A228" s="22">
        <v>42732</v>
      </c>
      <c r="B228" s="22"/>
      <c r="C228" s="25">
        <f>ROUND(13.9895,4)</f>
        <v>13.9895</v>
      </c>
      <c r="D228" s="25">
        <f>F228</f>
        <v>14.0208</v>
      </c>
      <c r="E228" s="25">
        <f>F228</f>
        <v>14.0208</v>
      </c>
      <c r="F228" s="25">
        <f>ROUND(14.0208,4)</f>
        <v>14.0208</v>
      </c>
      <c r="G228" s="24"/>
      <c r="H228" s="36"/>
    </row>
    <row r="229" spans="1:8" ht="12.75" customHeight="1">
      <c r="A229" s="22">
        <v>42733</v>
      </c>
      <c r="B229" s="22"/>
      <c r="C229" s="25">
        <f>ROUND(13.9895,4)</f>
        <v>13.9895</v>
      </c>
      <c r="D229" s="25">
        <f>F229</f>
        <v>14.0231</v>
      </c>
      <c r="E229" s="25">
        <f>F229</f>
        <v>14.0231</v>
      </c>
      <c r="F229" s="25">
        <f>ROUND(14.0231,4)</f>
        <v>14.0231</v>
      </c>
      <c r="G229" s="24"/>
      <c r="H229" s="36"/>
    </row>
    <row r="230" spans="1:8" ht="12.75" customHeight="1">
      <c r="A230" s="22">
        <v>42739</v>
      </c>
      <c r="B230" s="22"/>
      <c r="C230" s="25">
        <f>ROUND(13.9895,4)</f>
        <v>13.9895</v>
      </c>
      <c r="D230" s="25">
        <f>F230</f>
        <v>14.0368</v>
      </c>
      <c r="E230" s="25">
        <f>F230</f>
        <v>14.0368</v>
      </c>
      <c r="F230" s="25">
        <f>ROUND(14.0368,4)</f>
        <v>14.0368</v>
      </c>
      <c r="G230" s="24"/>
      <c r="H230" s="36"/>
    </row>
    <row r="231" spans="1:8" ht="12.75" customHeight="1">
      <c r="A231" s="22">
        <v>42746</v>
      </c>
      <c r="B231" s="22"/>
      <c r="C231" s="25">
        <f>ROUND(13.9895,4)</f>
        <v>13.9895</v>
      </c>
      <c r="D231" s="25">
        <f>F231</f>
        <v>14.0527</v>
      </c>
      <c r="E231" s="25">
        <f>F231</f>
        <v>14.0527</v>
      </c>
      <c r="F231" s="25">
        <f>ROUND(14.0527,4)</f>
        <v>14.0527</v>
      </c>
      <c r="G231" s="24"/>
      <c r="H231" s="36"/>
    </row>
    <row r="232" spans="1:8" ht="12.75" customHeight="1">
      <c r="A232" s="22">
        <v>42748</v>
      </c>
      <c r="B232" s="22"/>
      <c r="C232" s="25">
        <f>ROUND(13.9895,4)</f>
        <v>13.9895</v>
      </c>
      <c r="D232" s="25">
        <f>F232</f>
        <v>14.0573</v>
      </c>
      <c r="E232" s="25">
        <f>F232</f>
        <v>14.0573</v>
      </c>
      <c r="F232" s="25">
        <f>ROUND(14.0573,4)</f>
        <v>14.0573</v>
      </c>
      <c r="G232" s="24"/>
      <c r="H232" s="36"/>
    </row>
    <row r="233" spans="1:8" ht="12.75" customHeight="1">
      <c r="A233" s="22">
        <v>42752</v>
      </c>
      <c r="B233" s="22"/>
      <c r="C233" s="25">
        <f>ROUND(13.9895,4)</f>
        <v>13.9895</v>
      </c>
      <c r="D233" s="25">
        <f>F233</f>
        <v>14.0664</v>
      </c>
      <c r="E233" s="25">
        <f>F233</f>
        <v>14.0664</v>
      </c>
      <c r="F233" s="25">
        <f>ROUND(14.0664,4)</f>
        <v>14.0664</v>
      </c>
      <c r="G233" s="24"/>
      <c r="H233" s="36"/>
    </row>
    <row r="234" spans="1:8" ht="12.75" customHeight="1">
      <c r="A234" s="22">
        <v>42753</v>
      </c>
      <c r="B234" s="22"/>
      <c r="C234" s="25">
        <f>ROUND(13.9895,4)</f>
        <v>13.9895</v>
      </c>
      <c r="D234" s="25">
        <f>F234</f>
        <v>14.0687</v>
      </c>
      <c r="E234" s="25">
        <f>F234</f>
        <v>14.0687</v>
      </c>
      <c r="F234" s="25">
        <f>ROUND(14.0687,4)</f>
        <v>14.0687</v>
      </c>
      <c r="G234" s="24"/>
      <c r="H234" s="36"/>
    </row>
    <row r="235" spans="1:8" ht="12.75" customHeight="1">
      <c r="A235" s="22">
        <v>42755</v>
      </c>
      <c r="B235" s="22"/>
      <c r="C235" s="25">
        <f>ROUND(13.9895,4)</f>
        <v>13.9895</v>
      </c>
      <c r="D235" s="25">
        <f>F235</f>
        <v>14.0732</v>
      </c>
      <c r="E235" s="25">
        <f>F235</f>
        <v>14.0732</v>
      </c>
      <c r="F235" s="25">
        <f>ROUND(14.0732,4)</f>
        <v>14.0732</v>
      </c>
      <c r="G235" s="24"/>
      <c r="H235" s="36"/>
    </row>
    <row r="236" spans="1:8" ht="12.75" customHeight="1">
      <c r="A236" s="22">
        <v>42758</v>
      </c>
      <c r="B236" s="22"/>
      <c r="C236" s="25">
        <f>ROUND(13.9895,4)</f>
        <v>13.9895</v>
      </c>
      <c r="D236" s="25">
        <f>F236</f>
        <v>14.0812</v>
      </c>
      <c r="E236" s="25">
        <f>F236</f>
        <v>14.0812</v>
      </c>
      <c r="F236" s="25">
        <f>ROUND(14.0812,4)</f>
        <v>14.0812</v>
      </c>
      <c r="G236" s="24"/>
      <c r="H236" s="36"/>
    </row>
    <row r="237" spans="1:8" ht="12.75" customHeight="1">
      <c r="A237" s="22">
        <v>42760</v>
      </c>
      <c r="B237" s="22"/>
      <c r="C237" s="25">
        <f>ROUND(13.9895,4)</f>
        <v>13.9895</v>
      </c>
      <c r="D237" s="25">
        <f>F237</f>
        <v>14.0865</v>
      </c>
      <c r="E237" s="25">
        <f>F237</f>
        <v>14.0865</v>
      </c>
      <c r="F237" s="25">
        <f>ROUND(14.0865,4)</f>
        <v>14.0865</v>
      </c>
      <c r="G237" s="24"/>
      <c r="H237" s="36"/>
    </row>
    <row r="238" spans="1:8" ht="12.75" customHeight="1">
      <c r="A238" s="22">
        <v>42762</v>
      </c>
      <c r="B238" s="22"/>
      <c r="C238" s="25">
        <f>ROUND(13.9895,4)</f>
        <v>13.9895</v>
      </c>
      <c r="D238" s="25">
        <f>F238</f>
        <v>14.0918</v>
      </c>
      <c r="E238" s="25">
        <f>F238</f>
        <v>14.0918</v>
      </c>
      <c r="F238" s="25">
        <f>ROUND(14.0918,4)</f>
        <v>14.0918</v>
      </c>
      <c r="G238" s="24"/>
      <c r="H238" s="36"/>
    </row>
    <row r="239" spans="1:8" ht="12.75" customHeight="1">
      <c r="A239" s="22">
        <v>42766</v>
      </c>
      <c r="B239" s="22"/>
      <c r="C239" s="25">
        <f>ROUND(13.9895,4)</f>
        <v>13.9895</v>
      </c>
      <c r="D239" s="25">
        <f>F239</f>
        <v>14.1025</v>
      </c>
      <c r="E239" s="25">
        <f>F239</f>
        <v>14.1025</v>
      </c>
      <c r="F239" s="25">
        <f>ROUND(14.1025,4)</f>
        <v>14.1025</v>
      </c>
      <c r="G239" s="24"/>
      <c r="H239" s="36"/>
    </row>
    <row r="240" spans="1:8" ht="12.75" customHeight="1">
      <c r="A240" s="22">
        <v>42783</v>
      </c>
      <c r="B240" s="22"/>
      <c r="C240" s="25">
        <f>ROUND(13.9895,4)</f>
        <v>13.9895</v>
      </c>
      <c r="D240" s="25">
        <f>F240</f>
        <v>14.1477</v>
      </c>
      <c r="E240" s="25">
        <f>F240</f>
        <v>14.1477</v>
      </c>
      <c r="F240" s="25">
        <f>ROUND(14.1477,4)</f>
        <v>14.1477</v>
      </c>
      <c r="G240" s="24"/>
      <c r="H240" s="36"/>
    </row>
    <row r="241" spans="1:8" ht="12.75" customHeight="1">
      <c r="A241" s="22">
        <v>42793</v>
      </c>
      <c r="B241" s="22"/>
      <c r="C241" s="25">
        <f>ROUND(13.9895,4)</f>
        <v>13.9895</v>
      </c>
      <c r="D241" s="25">
        <f>F241</f>
        <v>14.1746</v>
      </c>
      <c r="E241" s="25">
        <f>F241</f>
        <v>14.1746</v>
      </c>
      <c r="F241" s="25">
        <f>ROUND(14.1746,4)</f>
        <v>14.1746</v>
      </c>
      <c r="G241" s="24"/>
      <c r="H241" s="36"/>
    </row>
    <row r="242" spans="1:8" ht="12.75" customHeight="1">
      <c r="A242" s="22">
        <v>42794</v>
      </c>
      <c r="B242" s="22"/>
      <c r="C242" s="25">
        <f>ROUND(13.9895,4)</f>
        <v>13.9895</v>
      </c>
      <c r="D242" s="25">
        <f>F242</f>
        <v>14.1773</v>
      </c>
      <c r="E242" s="25">
        <f>F242</f>
        <v>14.1773</v>
      </c>
      <c r="F242" s="25">
        <f>ROUND(14.1773,4)</f>
        <v>14.1773</v>
      </c>
      <c r="G242" s="24"/>
      <c r="H242" s="36"/>
    </row>
    <row r="243" spans="1:8" ht="12.75" customHeight="1">
      <c r="A243" s="22">
        <v>42795</v>
      </c>
      <c r="B243" s="22"/>
      <c r="C243" s="25">
        <f>ROUND(13.9895,4)</f>
        <v>13.9895</v>
      </c>
      <c r="D243" s="25">
        <f>F243</f>
        <v>14.18</v>
      </c>
      <c r="E243" s="25">
        <f>F243</f>
        <v>14.18</v>
      </c>
      <c r="F243" s="25">
        <f>ROUND(14.18,4)</f>
        <v>14.18</v>
      </c>
      <c r="G243" s="24"/>
      <c r="H243" s="36"/>
    </row>
    <row r="244" spans="1:8" ht="12.75" customHeight="1">
      <c r="A244" s="22">
        <v>42825</v>
      </c>
      <c r="B244" s="22"/>
      <c r="C244" s="25">
        <f>ROUND(13.9895,4)</f>
        <v>13.9895</v>
      </c>
      <c r="D244" s="25">
        <f>F244</f>
        <v>14.2614</v>
      </c>
      <c r="E244" s="25">
        <f>F244</f>
        <v>14.2614</v>
      </c>
      <c r="F244" s="25">
        <f>ROUND(14.2614,4)</f>
        <v>14.2614</v>
      </c>
      <c r="G244" s="24"/>
      <c r="H244" s="36"/>
    </row>
    <row r="245" spans="1:8" ht="12.75" customHeight="1">
      <c r="A245" s="22">
        <v>42836</v>
      </c>
      <c r="B245" s="22"/>
      <c r="C245" s="25">
        <f>ROUND(13.9895,4)</f>
        <v>13.9895</v>
      </c>
      <c r="D245" s="25">
        <f>F245</f>
        <v>14.2911</v>
      </c>
      <c r="E245" s="25">
        <f>F245</f>
        <v>14.2911</v>
      </c>
      <c r="F245" s="25">
        <f>ROUND(14.2911,4)</f>
        <v>14.2911</v>
      </c>
      <c r="G245" s="24"/>
      <c r="H245" s="36"/>
    </row>
    <row r="246" spans="1:8" ht="12.75" customHeight="1">
      <c r="A246" s="22">
        <v>42837</v>
      </c>
      <c r="B246" s="22"/>
      <c r="C246" s="25">
        <f>ROUND(13.9895,4)</f>
        <v>13.9895</v>
      </c>
      <c r="D246" s="25">
        <f>F246</f>
        <v>14.2938</v>
      </c>
      <c r="E246" s="25">
        <f>F246</f>
        <v>14.2938</v>
      </c>
      <c r="F246" s="25">
        <f>ROUND(14.2938,4)</f>
        <v>14.2938</v>
      </c>
      <c r="G246" s="24"/>
      <c r="H246" s="36"/>
    </row>
    <row r="247" spans="1:8" ht="12.75" customHeight="1">
      <c r="A247" s="22">
        <v>42838</v>
      </c>
      <c r="B247" s="22"/>
      <c r="C247" s="25">
        <f>ROUND(13.9895,4)</f>
        <v>13.9895</v>
      </c>
      <c r="D247" s="25">
        <f>F247</f>
        <v>14.2965</v>
      </c>
      <c r="E247" s="25">
        <f>F247</f>
        <v>14.2965</v>
      </c>
      <c r="F247" s="25">
        <f>ROUND(14.2965,4)</f>
        <v>14.2965</v>
      </c>
      <c r="G247" s="24"/>
      <c r="H247" s="36"/>
    </row>
    <row r="248" spans="1:8" ht="12.75" customHeight="1">
      <c r="A248" s="22">
        <v>42843</v>
      </c>
      <c r="B248" s="22"/>
      <c r="C248" s="25">
        <f>ROUND(13.9895,4)</f>
        <v>13.9895</v>
      </c>
      <c r="D248" s="25">
        <f>F248</f>
        <v>14.31</v>
      </c>
      <c r="E248" s="25">
        <f>F248</f>
        <v>14.31</v>
      </c>
      <c r="F248" s="25">
        <f>ROUND(14.31,4)</f>
        <v>14.31</v>
      </c>
      <c r="G248" s="24"/>
      <c r="H248" s="36"/>
    </row>
    <row r="249" spans="1:8" ht="12.75" customHeight="1">
      <c r="A249" s="22">
        <v>42846</v>
      </c>
      <c r="B249" s="22"/>
      <c r="C249" s="25">
        <f>ROUND(13.9895,4)</f>
        <v>13.9895</v>
      </c>
      <c r="D249" s="25">
        <f>F249</f>
        <v>14.3181</v>
      </c>
      <c r="E249" s="25">
        <f>F249</f>
        <v>14.3181</v>
      </c>
      <c r="F249" s="25">
        <f>ROUND(14.3181,4)</f>
        <v>14.3181</v>
      </c>
      <c r="G249" s="24"/>
      <c r="H249" s="36"/>
    </row>
    <row r="250" spans="1:8" ht="12.75" customHeight="1">
      <c r="A250" s="22">
        <v>42850</v>
      </c>
      <c r="B250" s="22"/>
      <c r="C250" s="25">
        <f>ROUND(13.9895,4)</f>
        <v>13.9895</v>
      </c>
      <c r="D250" s="25">
        <f>F250</f>
        <v>14.329</v>
      </c>
      <c r="E250" s="25">
        <f>F250</f>
        <v>14.329</v>
      </c>
      <c r="F250" s="25">
        <f>ROUND(14.329,4)</f>
        <v>14.329</v>
      </c>
      <c r="G250" s="24"/>
      <c r="H250" s="36"/>
    </row>
    <row r="251" spans="1:8" ht="12.75" customHeight="1">
      <c r="A251" s="22">
        <v>42928</v>
      </c>
      <c r="B251" s="22"/>
      <c r="C251" s="25">
        <f>ROUND(13.9895,4)</f>
        <v>13.9895</v>
      </c>
      <c r="D251" s="25">
        <f>F251</f>
        <v>14.54</v>
      </c>
      <c r="E251" s="25">
        <f>F251</f>
        <v>14.54</v>
      </c>
      <c r="F251" s="25">
        <f>ROUND(14.54,4)</f>
        <v>14.54</v>
      </c>
      <c r="G251" s="24"/>
      <c r="H251" s="36"/>
    </row>
    <row r="252" spans="1:8" ht="12.75" customHeight="1">
      <c r="A252" s="22">
        <v>42937</v>
      </c>
      <c r="B252" s="22"/>
      <c r="C252" s="25">
        <f>ROUND(13.9895,4)</f>
        <v>13.9895</v>
      </c>
      <c r="D252" s="25">
        <f>F252</f>
        <v>14.5644</v>
      </c>
      <c r="E252" s="25">
        <f>F252</f>
        <v>14.5644</v>
      </c>
      <c r="F252" s="25">
        <f>ROUND(14.5644,4)</f>
        <v>14.5644</v>
      </c>
      <c r="G252" s="24"/>
      <c r="H252" s="36"/>
    </row>
    <row r="253" spans="1:8" ht="12.75" customHeight="1">
      <c r="A253" s="22">
        <v>43031</v>
      </c>
      <c r="B253" s="22"/>
      <c r="C253" s="25">
        <f>ROUND(13.9895,4)</f>
        <v>13.9895</v>
      </c>
      <c r="D253" s="25">
        <f>F253</f>
        <v>14.8176</v>
      </c>
      <c r="E253" s="25">
        <f>F253</f>
        <v>14.8176</v>
      </c>
      <c r="F253" s="25">
        <f>ROUND(14.8176,4)</f>
        <v>14.8176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42723</v>
      </c>
      <c r="B255" s="22"/>
      <c r="C255" s="25">
        <f>ROUND(1.0432,4)</f>
        <v>1.0432</v>
      </c>
      <c r="D255" s="25">
        <f>F255</f>
        <v>1.0433</v>
      </c>
      <c r="E255" s="25">
        <f>F255</f>
        <v>1.0433</v>
      </c>
      <c r="F255" s="25">
        <f>ROUND(1.0433,4)</f>
        <v>1.0433</v>
      </c>
      <c r="G255" s="24"/>
      <c r="H255" s="36"/>
    </row>
    <row r="256" spans="1:8" ht="12.75" customHeight="1">
      <c r="A256" s="22">
        <v>42807</v>
      </c>
      <c r="B256" s="22"/>
      <c r="C256" s="25">
        <f>ROUND(1.0432,4)</f>
        <v>1.0432</v>
      </c>
      <c r="D256" s="25">
        <f>F256</f>
        <v>1.0478</v>
      </c>
      <c r="E256" s="25">
        <f>F256</f>
        <v>1.0478</v>
      </c>
      <c r="F256" s="25">
        <f>ROUND(1.0478,4)</f>
        <v>1.0478</v>
      </c>
      <c r="G256" s="24"/>
      <c r="H256" s="36"/>
    </row>
    <row r="257" spans="1:8" ht="12.75" customHeight="1">
      <c r="A257" s="22">
        <v>42905</v>
      </c>
      <c r="B257" s="22"/>
      <c r="C257" s="25">
        <f>ROUND(1.0432,4)</f>
        <v>1.0432</v>
      </c>
      <c r="D257" s="25">
        <f>F257</f>
        <v>1.053</v>
      </c>
      <c r="E257" s="25">
        <f>F257</f>
        <v>1.053</v>
      </c>
      <c r="F257" s="25">
        <f>ROUND(1.053,4)</f>
        <v>1.053</v>
      </c>
      <c r="G257" s="24"/>
      <c r="H257" s="36"/>
    </row>
    <row r="258" spans="1:8" ht="12.75" customHeight="1">
      <c r="A258" s="22">
        <v>42996</v>
      </c>
      <c r="B258" s="22"/>
      <c r="C258" s="25">
        <f>ROUND(1.0432,4)</f>
        <v>1.0432</v>
      </c>
      <c r="D258" s="25">
        <f>F258</f>
        <v>1.0583</v>
      </c>
      <c r="E258" s="25">
        <f>F258</f>
        <v>1.0583</v>
      </c>
      <c r="F258" s="25">
        <f>ROUND(1.0583,4)</f>
        <v>1.0583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42723</v>
      </c>
      <c r="B260" s="22"/>
      <c r="C260" s="25">
        <f>ROUND(1.2482,4)</f>
        <v>1.2482</v>
      </c>
      <c r="D260" s="25">
        <f>F260</f>
        <v>1.2483</v>
      </c>
      <c r="E260" s="25">
        <f>F260</f>
        <v>1.2483</v>
      </c>
      <c r="F260" s="25">
        <f>ROUND(1.2483,4)</f>
        <v>1.2483</v>
      </c>
      <c r="G260" s="24"/>
      <c r="H260" s="36"/>
    </row>
    <row r="261" spans="1:8" ht="12.75" customHeight="1">
      <c r="A261" s="22">
        <v>42807</v>
      </c>
      <c r="B261" s="22"/>
      <c r="C261" s="25">
        <f>ROUND(1.2482,4)</f>
        <v>1.2482</v>
      </c>
      <c r="D261" s="25">
        <f>F261</f>
        <v>1.251</v>
      </c>
      <c r="E261" s="25">
        <f>F261</f>
        <v>1.251</v>
      </c>
      <c r="F261" s="25">
        <f>ROUND(1.251,4)</f>
        <v>1.251</v>
      </c>
      <c r="G261" s="24"/>
      <c r="H261" s="36"/>
    </row>
    <row r="262" spans="1:8" ht="12.75" customHeight="1">
      <c r="A262" s="22">
        <v>42905</v>
      </c>
      <c r="B262" s="22"/>
      <c r="C262" s="25">
        <f>ROUND(1.2482,4)</f>
        <v>1.2482</v>
      </c>
      <c r="D262" s="25">
        <f>F262</f>
        <v>1.2539</v>
      </c>
      <c r="E262" s="25">
        <f>F262</f>
        <v>1.2539</v>
      </c>
      <c r="F262" s="25">
        <f>ROUND(1.2539,4)</f>
        <v>1.2539</v>
      </c>
      <c r="G262" s="24"/>
      <c r="H262" s="36"/>
    </row>
    <row r="263" spans="1:8" ht="12.75" customHeight="1">
      <c r="A263" s="22">
        <v>42996</v>
      </c>
      <c r="B263" s="22"/>
      <c r="C263" s="25">
        <f>ROUND(1.2482,4)</f>
        <v>1.2482</v>
      </c>
      <c r="D263" s="25">
        <f>F263</f>
        <v>1.257</v>
      </c>
      <c r="E263" s="25">
        <f>F263</f>
        <v>1.257</v>
      </c>
      <c r="F263" s="25">
        <f>ROUND(1.257,4)</f>
        <v>1.257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42723</v>
      </c>
      <c r="B265" s="22"/>
      <c r="C265" s="25">
        <f>ROUND(10.296272,4)</f>
        <v>10.2963</v>
      </c>
      <c r="D265" s="25">
        <f>F265</f>
        <v>10.2972</v>
      </c>
      <c r="E265" s="25">
        <f>F265</f>
        <v>10.2972</v>
      </c>
      <c r="F265" s="25">
        <f>ROUND(10.2972,4)</f>
        <v>10.2972</v>
      </c>
      <c r="G265" s="24"/>
      <c r="H265" s="36"/>
    </row>
    <row r="266" spans="1:8" ht="12.75" customHeight="1">
      <c r="A266" s="22">
        <v>42807</v>
      </c>
      <c r="B266" s="22"/>
      <c r="C266" s="25">
        <f>ROUND(10.296272,4)</f>
        <v>10.2963</v>
      </c>
      <c r="D266" s="25">
        <f>F266</f>
        <v>10.4396</v>
      </c>
      <c r="E266" s="25">
        <f>F266</f>
        <v>10.4396</v>
      </c>
      <c r="F266" s="25">
        <f>ROUND(10.4396,4)</f>
        <v>10.4396</v>
      </c>
      <c r="G266" s="24"/>
      <c r="H266" s="36"/>
    </row>
    <row r="267" spans="1:8" ht="12.75" customHeight="1">
      <c r="A267" s="22">
        <v>42905</v>
      </c>
      <c r="B267" s="22"/>
      <c r="C267" s="25">
        <f>ROUND(10.296272,4)</f>
        <v>10.2963</v>
      </c>
      <c r="D267" s="25">
        <f>F267</f>
        <v>10.6119</v>
      </c>
      <c r="E267" s="25">
        <f>F267</f>
        <v>10.6119</v>
      </c>
      <c r="F267" s="25">
        <f>ROUND(10.6119,4)</f>
        <v>10.6119</v>
      </c>
      <c r="G267" s="24"/>
      <c r="H267" s="36"/>
    </row>
    <row r="268" spans="1:8" ht="12.75" customHeight="1">
      <c r="A268" s="22">
        <v>42996</v>
      </c>
      <c r="B268" s="22"/>
      <c r="C268" s="25">
        <f>ROUND(10.296272,4)</f>
        <v>10.2963</v>
      </c>
      <c r="D268" s="25">
        <f>F268</f>
        <v>10.7753</v>
      </c>
      <c r="E268" s="25">
        <f>F268</f>
        <v>10.7753</v>
      </c>
      <c r="F268" s="25">
        <f>ROUND(10.7753,4)</f>
        <v>10.7753</v>
      </c>
      <c r="G268" s="24"/>
      <c r="H268" s="36"/>
    </row>
    <row r="269" spans="1:8" ht="12.75" customHeight="1">
      <c r="A269" s="22">
        <v>43087</v>
      </c>
      <c r="B269" s="22"/>
      <c r="C269" s="25">
        <f>ROUND(10.296272,4)</f>
        <v>10.2963</v>
      </c>
      <c r="D269" s="25">
        <f>F269</f>
        <v>10.9374</v>
      </c>
      <c r="E269" s="25">
        <f>F269</f>
        <v>10.9374</v>
      </c>
      <c r="F269" s="25">
        <f>ROUND(10.9374,4)</f>
        <v>10.9374</v>
      </c>
      <c r="G269" s="24"/>
      <c r="H269" s="36"/>
    </row>
    <row r="270" spans="1:8" ht="12.75" customHeight="1">
      <c r="A270" s="22">
        <v>43178</v>
      </c>
      <c r="B270" s="22"/>
      <c r="C270" s="25">
        <f>ROUND(10.296272,4)</f>
        <v>10.2963</v>
      </c>
      <c r="D270" s="25">
        <f>F270</f>
        <v>11.1066</v>
      </c>
      <c r="E270" s="25">
        <f>F270</f>
        <v>11.1066</v>
      </c>
      <c r="F270" s="25">
        <f>ROUND(11.1066,4)</f>
        <v>11.1066</v>
      </c>
      <c r="G270" s="24"/>
      <c r="H270" s="36"/>
    </row>
    <row r="271" spans="1:8" ht="12.75" customHeight="1">
      <c r="A271" s="22">
        <v>43269</v>
      </c>
      <c r="B271" s="22"/>
      <c r="C271" s="25">
        <f>ROUND(10.296272,4)</f>
        <v>10.2963</v>
      </c>
      <c r="D271" s="25">
        <f>F271</f>
        <v>11.2766</v>
      </c>
      <c r="E271" s="25">
        <f>F271</f>
        <v>11.2766</v>
      </c>
      <c r="F271" s="25">
        <f>ROUND(11.2766,4)</f>
        <v>11.2766</v>
      </c>
      <c r="G271" s="24"/>
      <c r="H271" s="36"/>
    </row>
    <row r="272" spans="1:8" ht="12.75" customHeight="1">
      <c r="A272" s="22" t="s">
        <v>66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42723</v>
      </c>
      <c r="B273" s="22"/>
      <c r="C273" s="25">
        <f>ROUND(3.80884314846579,4)</f>
        <v>3.8088</v>
      </c>
      <c r="D273" s="25">
        <f>F273</f>
        <v>4.2122</v>
      </c>
      <c r="E273" s="25">
        <f>F273</f>
        <v>4.2122</v>
      </c>
      <c r="F273" s="25">
        <f>ROUND(4.2122,4)</f>
        <v>4.2122</v>
      </c>
      <c r="G273" s="24"/>
      <c r="H273" s="36"/>
    </row>
    <row r="274" spans="1:8" ht="12.75" customHeight="1">
      <c r="A274" s="22">
        <v>42807</v>
      </c>
      <c r="B274" s="22"/>
      <c r="C274" s="25">
        <f>ROUND(3.80884314846579,4)</f>
        <v>3.8088</v>
      </c>
      <c r="D274" s="25">
        <f>F274</f>
        <v>4.2809</v>
      </c>
      <c r="E274" s="25">
        <f>F274</f>
        <v>4.2809</v>
      </c>
      <c r="F274" s="25">
        <f>ROUND(4.2809,4)</f>
        <v>4.2809</v>
      </c>
      <c r="G274" s="24"/>
      <c r="H274" s="36"/>
    </row>
    <row r="275" spans="1:8" ht="12.75" customHeight="1">
      <c r="A275" s="22">
        <v>42905</v>
      </c>
      <c r="B275" s="22"/>
      <c r="C275" s="25">
        <f>ROUND(3.80884314846579,4)</f>
        <v>3.8088</v>
      </c>
      <c r="D275" s="25">
        <f>F275</f>
        <v>4.3474</v>
      </c>
      <c r="E275" s="25">
        <f>F275</f>
        <v>4.3474</v>
      </c>
      <c r="F275" s="25">
        <f>ROUND(4.3474,4)</f>
        <v>4.3474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5">
        <f>ROUND(1.2926298,4)</f>
        <v>1.2926</v>
      </c>
      <c r="D277" s="25">
        <f>F277</f>
        <v>1.2928</v>
      </c>
      <c r="E277" s="25">
        <f>F277</f>
        <v>1.2928</v>
      </c>
      <c r="F277" s="25">
        <f>ROUND(1.2928,4)</f>
        <v>1.2928</v>
      </c>
      <c r="G277" s="24"/>
      <c r="H277" s="36"/>
    </row>
    <row r="278" spans="1:8" ht="12.75" customHeight="1">
      <c r="A278" s="22">
        <v>42807</v>
      </c>
      <c r="B278" s="22"/>
      <c r="C278" s="25">
        <f>ROUND(1.2926298,4)</f>
        <v>1.2926</v>
      </c>
      <c r="D278" s="25">
        <f>F278</f>
        <v>1.3116</v>
      </c>
      <c r="E278" s="25">
        <f>F278</f>
        <v>1.3116</v>
      </c>
      <c r="F278" s="25">
        <f>ROUND(1.3116,4)</f>
        <v>1.3116</v>
      </c>
      <c r="G278" s="24"/>
      <c r="H278" s="36"/>
    </row>
    <row r="279" spans="1:8" ht="12.75" customHeight="1">
      <c r="A279" s="22">
        <v>42905</v>
      </c>
      <c r="B279" s="22"/>
      <c r="C279" s="25">
        <f>ROUND(1.2926298,4)</f>
        <v>1.2926</v>
      </c>
      <c r="D279" s="25">
        <f>F279</f>
        <v>1.3239</v>
      </c>
      <c r="E279" s="25">
        <f>F279</f>
        <v>1.3239</v>
      </c>
      <c r="F279" s="25">
        <f>ROUND(1.3239,4)</f>
        <v>1.3239</v>
      </c>
      <c r="G279" s="24"/>
      <c r="H279" s="36"/>
    </row>
    <row r="280" spans="1:8" ht="12.75" customHeight="1">
      <c r="A280" s="22">
        <v>42996</v>
      </c>
      <c r="B280" s="22"/>
      <c r="C280" s="25">
        <f>ROUND(1.2926298,4)</f>
        <v>1.2926</v>
      </c>
      <c r="D280" s="25">
        <f>F280</f>
        <v>1.3384</v>
      </c>
      <c r="E280" s="25">
        <f>F280</f>
        <v>1.3384</v>
      </c>
      <c r="F280" s="25">
        <f>ROUND(1.3384,4)</f>
        <v>1.3384</v>
      </c>
      <c r="G280" s="24"/>
      <c r="H280" s="36"/>
    </row>
    <row r="281" spans="1:8" ht="12.75" customHeight="1">
      <c r="A281" s="22" t="s">
        <v>68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42723</v>
      </c>
      <c r="B282" s="22"/>
      <c r="C282" s="25">
        <f>ROUND(10.4485025020539,4)</f>
        <v>10.4485</v>
      </c>
      <c r="D282" s="25">
        <f>F282</f>
        <v>10.4508</v>
      </c>
      <c r="E282" s="25">
        <f>F282</f>
        <v>10.4508</v>
      </c>
      <c r="F282" s="25">
        <f>ROUND(10.4508,4)</f>
        <v>10.4508</v>
      </c>
      <c r="G282" s="24"/>
      <c r="H282" s="36"/>
    </row>
    <row r="283" spans="1:8" ht="12.75" customHeight="1">
      <c r="A283" s="22">
        <v>42807</v>
      </c>
      <c r="B283" s="22"/>
      <c r="C283" s="25">
        <f>ROUND(10.4485025020539,4)</f>
        <v>10.4485</v>
      </c>
      <c r="D283" s="25">
        <f>F283</f>
        <v>10.628</v>
      </c>
      <c r="E283" s="25">
        <f>F283</f>
        <v>10.628</v>
      </c>
      <c r="F283" s="25">
        <f>ROUND(10.628,4)</f>
        <v>10.628</v>
      </c>
      <c r="G283" s="24"/>
      <c r="H283" s="36"/>
    </row>
    <row r="284" spans="1:8" ht="12.75" customHeight="1">
      <c r="A284" s="22">
        <v>42905</v>
      </c>
      <c r="B284" s="22"/>
      <c r="C284" s="25">
        <f>ROUND(10.4485025020539,4)</f>
        <v>10.4485</v>
      </c>
      <c r="D284" s="25">
        <f>F284</f>
        <v>10.8397</v>
      </c>
      <c r="E284" s="25">
        <f>F284</f>
        <v>10.8397</v>
      </c>
      <c r="F284" s="25">
        <f>ROUND(10.8397,4)</f>
        <v>10.8397</v>
      </c>
      <c r="G284" s="24"/>
      <c r="H284" s="36"/>
    </row>
    <row r="285" spans="1:8" ht="12.75" customHeight="1">
      <c r="A285" s="22">
        <v>42996</v>
      </c>
      <c r="B285" s="22"/>
      <c r="C285" s="25">
        <f>ROUND(10.4485025020539,4)</f>
        <v>10.4485</v>
      </c>
      <c r="D285" s="25">
        <f>F285</f>
        <v>11.0387</v>
      </c>
      <c r="E285" s="25">
        <f>F285</f>
        <v>11.0387</v>
      </c>
      <c r="F285" s="25">
        <f>ROUND(11.0387,4)</f>
        <v>11.0387</v>
      </c>
      <c r="G285" s="24"/>
      <c r="H285" s="36"/>
    </row>
    <row r="286" spans="1:8" ht="12.75" customHeight="1">
      <c r="A286" s="22" t="s">
        <v>69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42723</v>
      </c>
      <c r="B287" s="22"/>
      <c r="C287" s="25">
        <f>ROUND(2.01733012298332,4)</f>
        <v>2.0173</v>
      </c>
      <c r="D287" s="25">
        <f>F287</f>
        <v>2.016</v>
      </c>
      <c r="E287" s="25">
        <f>F287</f>
        <v>2.016</v>
      </c>
      <c r="F287" s="25">
        <f>ROUND(2.016,4)</f>
        <v>2.016</v>
      </c>
      <c r="G287" s="24"/>
      <c r="H287" s="36"/>
    </row>
    <row r="288" spans="1:8" ht="12.75" customHeight="1">
      <c r="A288" s="22">
        <v>42807</v>
      </c>
      <c r="B288" s="22"/>
      <c r="C288" s="25">
        <f>ROUND(2.01733012298332,4)</f>
        <v>2.0173</v>
      </c>
      <c r="D288" s="25">
        <f>F288</f>
        <v>2.0176</v>
      </c>
      <c r="E288" s="25">
        <f>F288</f>
        <v>2.0176</v>
      </c>
      <c r="F288" s="25">
        <f>ROUND(2.0176,4)</f>
        <v>2.0176</v>
      </c>
      <c r="G288" s="24"/>
      <c r="H288" s="36"/>
    </row>
    <row r="289" spans="1:8" ht="12.75" customHeight="1">
      <c r="A289" s="22">
        <v>42905</v>
      </c>
      <c r="B289" s="22"/>
      <c r="C289" s="25">
        <f>ROUND(2.01733012298332,4)</f>
        <v>2.0173</v>
      </c>
      <c r="D289" s="25">
        <f>F289</f>
        <v>2.0339</v>
      </c>
      <c r="E289" s="25">
        <f>F289</f>
        <v>2.0339</v>
      </c>
      <c r="F289" s="25">
        <f>ROUND(2.0339,4)</f>
        <v>2.0339</v>
      </c>
      <c r="G289" s="24"/>
      <c r="H289" s="36"/>
    </row>
    <row r="290" spans="1:8" ht="12.75" customHeight="1">
      <c r="A290" s="22">
        <v>42996</v>
      </c>
      <c r="B290" s="22"/>
      <c r="C290" s="25">
        <f>ROUND(2.01733012298332,4)</f>
        <v>2.0173</v>
      </c>
      <c r="D290" s="25">
        <f>F290</f>
        <v>2.049</v>
      </c>
      <c r="E290" s="25">
        <f>F290</f>
        <v>2.049</v>
      </c>
      <c r="F290" s="25">
        <f>ROUND(2.049,4)</f>
        <v>2.049</v>
      </c>
      <c r="G290" s="24"/>
      <c r="H290" s="36"/>
    </row>
    <row r="291" spans="1:8" ht="12.75" customHeight="1">
      <c r="A291" s="22" t="s">
        <v>70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42723</v>
      </c>
      <c r="B292" s="22"/>
      <c r="C292" s="25">
        <f>ROUND(1.9628600693129,4)</f>
        <v>1.9629</v>
      </c>
      <c r="D292" s="25">
        <f>F292</f>
        <v>1.9659</v>
      </c>
      <c r="E292" s="25">
        <f>F292</f>
        <v>1.9659</v>
      </c>
      <c r="F292" s="25">
        <f>ROUND(1.9659,4)</f>
        <v>1.9659</v>
      </c>
      <c r="G292" s="24"/>
      <c r="H292" s="36"/>
    </row>
    <row r="293" spans="1:8" ht="12.75" customHeight="1">
      <c r="A293" s="22">
        <v>42807</v>
      </c>
      <c r="B293" s="22"/>
      <c r="C293" s="25">
        <f>ROUND(1.9628600693129,4)</f>
        <v>1.9629</v>
      </c>
      <c r="D293" s="25">
        <f>F293</f>
        <v>2.0052</v>
      </c>
      <c r="E293" s="25">
        <f>F293</f>
        <v>2.0052</v>
      </c>
      <c r="F293" s="25">
        <f>ROUND(2.0052,4)</f>
        <v>2.0052</v>
      </c>
      <c r="G293" s="24"/>
      <c r="H293" s="36"/>
    </row>
    <row r="294" spans="1:8" ht="12.75" customHeight="1">
      <c r="A294" s="22">
        <v>42905</v>
      </c>
      <c r="B294" s="22"/>
      <c r="C294" s="25">
        <f>ROUND(1.9628600693129,4)</f>
        <v>1.9629</v>
      </c>
      <c r="D294" s="25">
        <f>F294</f>
        <v>2.0537</v>
      </c>
      <c r="E294" s="25">
        <f>F294</f>
        <v>2.0537</v>
      </c>
      <c r="F294" s="25">
        <f>ROUND(2.0537,4)</f>
        <v>2.0537</v>
      </c>
      <c r="G294" s="24"/>
      <c r="H294" s="36"/>
    </row>
    <row r="295" spans="1:8" ht="12.75" customHeight="1">
      <c r="A295" s="22">
        <v>42996</v>
      </c>
      <c r="B295" s="22"/>
      <c r="C295" s="25">
        <f>ROUND(1.9628600693129,4)</f>
        <v>1.9629</v>
      </c>
      <c r="D295" s="25">
        <f>F295</f>
        <v>2.1003</v>
      </c>
      <c r="E295" s="25">
        <f>F295</f>
        <v>2.1003</v>
      </c>
      <c r="F295" s="25">
        <f>ROUND(2.1003,4)</f>
        <v>2.1003</v>
      </c>
      <c r="G295" s="24"/>
      <c r="H295" s="36"/>
    </row>
    <row r="296" spans="1:8" ht="12.75" customHeight="1">
      <c r="A296" s="22" t="s">
        <v>71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42723</v>
      </c>
      <c r="B297" s="22"/>
      <c r="C297" s="25">
        <f>ROUND(14.5938464,4)</f>
        <v>14.5938</v>
      </c>
      <c r="D297" s="25">
        <f>F297</f>
        <v>14.5983</v>
      </c>
      <c r="E297" s="25">
        <f>F297</f>
        <v>14.5983</v>
      </c>
      <c r="F297" s="25">
        <f>ROUND(14.5983,4)</f>
        <v>14.5983</v>
      </c>
      <c r="G297" s="24"/>
      <c r="H297" s="36"/>
    </row>
    <row r="298" spans="1:8" ht="12.75" customHeight="1">
      <c r="A298" s="22">
        <v>42807</v>
      </c>
      <c r="B298" s="22"/>
      <c r="C298" s="25">
        <f>ROUND(14.5938464,4)</f>
        <v>14.5938</v>
      </c>
      <c r="D298" s="25">
        <f>F298</f>
        <v>14.8919</v>
      </c>
      <c r="E298" s="25">
        <f>F298</f>
        <v>14.8919</v>
      </c>
      <c r="F298" s="25">
        <f>ROUND(14.8919,4)</f>
        <v>14.8919</v>
      </c>
      <c r="G298" s="24"/>
      <c r="H298" s="36"/>
    </row>
    <row r="299" spans="1:8" ht="12.75" customHeight="1">
      <c r="A299" s="22">
        <v>42905</v>
      </c>
      <c r="B299" s="22"/>
      <c r="C299" s="25">
        <f>ROUND(14.5938464,4)</f>
        <v>14.5938</v>
      </c>
      <c r="D299" s="25">
        <f>F299</f>
        <v>15.2448</v>
      </c>
      <c r="E299" s="25">
        <f>F299</f>
        <v>15.2448</v>
      </c>
      <c r="F299" s="25">
        <f>ROUND(15.2448,4)</f>
        <v>15.2448</v>
      </c>
      <c r="G299" s="24"/>
      <c r="H299" s="36"/>
    </row>
    <row r="300" spans="1:8" ht="12.75" customHeight="1">
      <c r="A300" s="22">
        <v>42996</v>
      </c>
      <c r="B300" s="22"/>
      <c r="C300" s="25">
        <f>ROUND(14.5938464,4)</f>
        <v>14.5938</v>
      </c>
      <c r="D300" s="25">
        <f>F300</f>
        <v>15.5834</v>
      </c>
      <c r="E300" s="25">
        <f>F300</f>
        <v>15.5834</v>
      </c>
      <c r="F300" s="25">
        <f>ROUND(15.5834,4)</f>
        <v>15.5834</v>
      </c>
      <c r="G300" s="24"/>
      <c r="H300" s="36"/>
    </row>
    <row r="301" spans="1:8" ht="12.75" customHeight="1">
      <c r="A301" s="22">
        <v>43087</v>
      </c>
      <c r="B301" s="22"/>
      <c r="C301" s="25">
        <f>ROUND(14.5938464,4)</f>
        <v>14.5938</v>
      </c>
      <c r="D301" s="25">
        <f>F301</f>
        <v>15.9276</v>
      </c>
      <c r="E301" s="25">
        <f>F301</f>
        <v>15.9276</v>
      </c>
      <c r="F301" s="25">
        <f>ROUND(15.9276,4)</f>
        <v>15.9276</v>
      </c>
      <c r="G301" s="24"/>
      <c r="H301" s="36"/>
    </row>
    <row r="302" spans="1:8" ht="12.75" customHeight="1">
      <c r="A302" s="22">
        <v>43178</v>
      </c>
      <c r="B302" s="22"/>
      <c r="C302" s="25">
        <f>ROUND(14.5938464,4)</f>
        <v>14.5938</v>
      </c>
      <c r="D302" s="25">
        <f>F302</f>
        <v>16.2446</v>
      </c>
      <c r="E302" s="25">
        <f>F302</f>
        <v>16.2446</v>
      </c>
      <c r="F302" s="25">
        <f>ROUND(16.2446,4)</f>
        <v>16.2446</v>
      </c>
      <c r="G302" s="24"/>
      <c r="H302" s="36"/>
    </row>
    <row r="303" spans="1:8" ht="12.75" customHeight="1">
      <c r="A303" s="22">
        <v>43269</v>
      </c>
      <c r="B303" s="22"/>
      <c r="C303" s="25">
        <f>ROUND(14.5938464,4)</f>
        <v>14.5938</v>
      </c>
      <c r="D303" s="25">
        <f>F303</f>
        <v>16.6642</v>
      </c>
      <c r="E303" s="25">
        <f>F303</f>
        <v>16.6642</v>
      </c>
      <c r="F303" s="25">
        <f>ROUND(16.6642,4)</f>
        <v>16.6642</v>
      </c>
      <c r="G303" s="24"/>
      <c r="H303" s="36"/>
    </row>
    <row r="304" spans="1:8" ht="12.75" customHeight="1">
      <c r="A304" s="22" t="s">
        <v>72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42723</v>
      </c>
      <c r="B305" s="22"/>
      <c r="C305" s="25">
        <f>ROUND(13.5873154623155,4)</f>
        <v>13.5873</v>
      </c>
      <c r="D305" s="25">
        <f>F305</f>
        <v>13.5918</v>
      </c>
      <c r="E305" s="25">
        <f>F305</f>
        <v>13.5918</v>
      </c>
      <c r="F305" s="25">
        <f>ROUND(13.5918,4)</f>
        <v>13.5918</v>
      </c>
      <c r="G305" s="24"/>
      <c r="H305" s="36"/>
    </row>
    <row r="306" spans="1:8" ht="12.75" customHeight="1">
      <c r="A306" s="22">
        <v>42807</v>
      </c>
      <c r="B306" s="22"/>
      <c r="C306" s="25">
        <f>ROUND(13.5873154623155,4)</f>
        <v>13.5873</v>
      </c>
      <c r="D306" s="25">
        <f>F306</f>
        <v>13.8815</v>
      </c>
      <c r="E306" s="25">
        <f>F306</f>
        <v>13.8815</v>
      </c>
      <c r="F306" s="25">
        <f>ROUND(13.8815,4)</f>
        <v>13.8815</v>
      </c>
      <c r="G306" s="24"/>
      <c r="H306" s="36"/>
    </row>
    <row r="307" spans="1:8" ht="12.75" customHeight="1">
      <c r="A307" s="22">
        <v>42905</v>
      </c>
      <c r="B307" s="22"/>
      <c r="C307" s="25">
        <f>ROUND(13.5873154623155,4)</f>
        <v>13.5873</v>
      </c>
      <c r="D307" s="25">
        <f>F307</f>
        <v>14.2292</v>
      </c>
      <c r="E307" s="25">
        <f>F307</f>
        <v>14.2292</v>
      </c>
      <c r="F307" s="25">
        <f>ROUND(14.2292,4)</f>
        <v>14.2292</v>
      </c>
      <c r="G307" s="24"/>
      <c r="H307" s="36"/>
    </row>
    <row r="308" spans="1:8" ht="12.75" customHeight="1">
      <c r="A308" s="22">
        <v>42996</v>
      </c>
      <c r="B308" s="22"/>
      <c r="C308" s="25">
        <f>ROUND(13.5873154623155,4)</f>
        <v>13.5873</v>
      </c>
      <c r="D308" s="25">
        <f>F308</f>
        <v>14.5642</v>
      </c>
      <c r="E308" s="25">
        <f>F308</f>
        <v>14.5642</v>
      </c>
      <c r="F308" s="25">
        <f>ROUND(14.5642,4)</f>
        <v>14.5642</v>
      </c>
      <c r="G308" s="24"/>
      <c r="H308" s="36"/>
    </row>
    <row r="309" spans="1:8" ht="12.75" customHeight="1">
      <c r="A309" s="22">
        <v>43087</v>
      </c>
      <c r="B309" s="22"/>
      <c r="C309" s="25">
        <f>ROUND(13.5873154623155,4)</f>
        <v>13.5873</v>
      </c>
      <c r="D309" s="25">
        <f>F309</f>
        <v>14.9045</v>
      </c>
      <c r="E309" s="25">
        <f>F309</f>
        <v>14.9045</v>
      </c>
      <c r="F309" s="25">
        <f>ROUND(14.9045,4)</f>
        <v>14.9045</v>
      </c>
      <c r="G309" s="24"/>
      <c r="H309" s="36"/>
    </row>
    <row r="310" spans="1:8" ht="12.75" customHeight="1">
      <c r="A310" s="22" t="s">
        <v>73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42723</v>
      </c>
      <c r="B311" s="22"/>
      <c r="C311" s="25">
        <f>ROUND(17.4616939,4)</f>
        <v>17.4617</v>
      </c>
      <c r="D311" s="25">
        <f>F311</f>
        <v>17.4657</v>
      </c>
      <c r="E311" s="25">
        <f>F311</f>
        <v>17.4657</v>
      </c>
      <c r="F311" s="25">
        <f>ROUND(17.4657,4)</f>
        <v>17.4657</v>
      </c>
      <c r="G311" s="24"/>
      <c r="H311" s="36"/>
    </row>
    <row r="312" spans="1:8" ht="12.75" customHeight="1">
      <c r="A312" s="22">
        <v>42807</v>
      </c>
      <c r="B312" s="22"/>
      <c r="C312" s="25">
        <f>ROUND(17.4616939,4)</f>
        <v>17.4617</v>
      </c>
      <c r="D312" s="25">
        <f>F312</f>
        <v>17.7801</v>
      </c>
      <c r="E312" s="25">
        <f>F312</f>
        <v>17.7801</v>
      </c>
      <c r="F312" s="25">
        <f>ROUND(17.7801,4)</f>
        <v>17.7801</v>
      </c>
      <c r="G312" s="24"/>
      <c r="H312" s="36"/>
    </row>
    <row r="313" spans="1:8" ht="12.75" customHeight="1">
      <c r="A313" s="22">
        <v>42905</v>
      </c>
      <c r="B313" s="22"/>
      <c r="C313" s="25">
        <f>ROUND(17.4616939,4)</f>
        <v>17.4617</v>
      </c>
      <c r="D313" s="25">
        <f>F313</f>
        <v>18.153</v>
      </c>
      <c r="E313" s="25">
        <f>F313</f>
        <v>18.153</v>
      </c>
      <c r="F313" s="25">
        <f>ROUND(18.153,4)</f>
        <v>18.153</v>
      </c>
      <c r="G313" s="24"/>
      <c r="H313" s="36"/>
    </row>
    <row r="314" spans="1:8" ht="12.75" customHeight="1">
      <c r="A314" s="22">
        <v>42996</v>
      </c>
      <c r="B314" s="22"/>
      <c r="C314" s="25">
        <f>ROUND(17.4616939,4)</f>
        <v>17.4617</v>
      </c>
      <c r="D314" s="25">
        <f>F314</f>
        <v>18.5088</v>
      </c>
      <c r="E314" s="25">
        <f>F314</f>
        <v>18.5088</v>
      </c>
      <c r="F314" s="25">
        <f>ROUND(18.5088,4)</f>
        <v>18.5088</v>
      </c>
      <c r="G314" s="24"/>
      <c r="H314" s="36"/>
    </row>
    <row r="315" spans="1:8" ht="12.75" customHeight="1">
      <c r="A315" s="22">
        <v>43087</v>
      </c>
      <c r="B315" s="22"/>
      <c r="C315" s="25">
        <f>ROUND(17.4616939,4)</f>
        <v>17.4617</v>
      </c>
      <c r="D315" s="25">
        <f>F315</f>
        <v>18.8644</v>
      </c>
      <c r="E315" s="25">
        <f>F315</f>
        <v>18.8644</v>
      </c>
      <c r="F315" s="25">
        <f>ROUND(18.8644,4)</f>
        <v>18.8644</v>
      </c>
      <c r="G315" s="24"/>
      <c r="H315" s="36"/>
    </row>
    <row r="316" spans="1:8" ht="12.75" customHeight="1">
      <c r="A316" s="22">
        <v>43178</v>
      </c>
      <c r="B316" s="22"/>
      <c r="C316" s="25">
        <f>ROUND(17.4616939,4)</f>
        <v>17.4617</v>
      </c>
      <c r="D316" s="25">
        <f>F316</f>
        <v>19.2423</v>
      </c>
      <c r="E316" s="25">
        <f>F316</f>
        <v>19.2423</v>
      </c>
      <c r="F316" s="25">
        <f>ROUND(19.2423,4)</f>
        <v>19.2423</v>
      </c>
      <c r="G316" s="24"/>
      <c r="H316" s="36"/>
    </row>
    <row r="317" spans="1:8" ht="12.75" customHeight="1">
      <c r="A317" s="22">
        <v>43269</v>
      </c>
      <c r="B317" s="22"/>
      <c r="C317" s="25">
        <f>ROUND(17.4616939,4)</f>
        <v>17.4617</v>
      </c>
      <c r="D317" s="25">
        <f>F317</f>
        <v>19.3026</v>
      </c>
      <c r="E317" s="25">
        <f>F317</f>
        <v>19.3026</v>
      </c>
      <c r="F317" s="25">
        <f>ROUND(19.3026,4)</f>
        <v>19.3026</v>
      </c>
      <c r="G317" s="24"/>
      <c r="H317" s="36"/>
    </row>
    <row r="318" spans="1:8" ht="12.75" customHeight="1">
      <c r="A318" s="22" t="s">
        <v>74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42723</v>
      </c>
      <c r="B319" s="22"/>
      <c r="C319" s="25">
        <f>ROUND(1.80279385043622,4)</f>
        <v>1.8028</v>
      </c>
      <c r="D319" s="25">
        <f>F319</f>
        <v>1.8032</v>
      </c>
      <c r="E319" s="25">
        <f>F319</f>
        <v>1.8032</v>
      </c>
      <c r="F319" s="25">
        <f>ROUND(1.8032,4)</f>
        <v>1.8032</v>
      </c>
      <c r="G319" s="24"/>
      <c r="H319" s="36"/>
    </row>
    <row r="320" spans="1:8" ht="12.75" customHeight="1">
      <c r="A320" s="22">
        <v>42807</v>
      </c>
      <c r="B320" s="22"/>
      <c r="C320" s="25">
        <f>ROUND(1.80279385043622,4)</f>
        <v>1.8028</v>
      </c>
      <c r="D320" s="25">
        <f>F320</f>
        <v>1.8317</v>
      </c>
      <c r="E320" s="25">
        <f>F320</f>
        <v>1.8317</v>
      </c>
      <c r="F320" s="25">
        <f>ROUND(1.8317,4)</f>
        <v>1.8317</v>
      </c>
      <c r="G320" s="24"/>
      <c r="H320" s="36"/>
    </row>
    <row r="321" spans="1:8" ht="12.75" customHeight="1">
      <c r="A321" s="22">
        <v>42905</v>
      </c>
      <c r="B321" s="22"/>
      <c r="C321" s="25">
        <f>ROUND(1.80279385043622,4)</f>
        <v>1.8028</v>
      </c>
      <c r="D321" s="25">
        <f>F321</f>
        <v>1.8651</v>
      </c>
      <c r="E321" s="25">
        <f>F321</f>
        <v>1.8651</v>
      </c>
      <c r="F321" s="25">
        <f>ROUND(1.8651,4)</f>
        <v>1.8651</v>
      </c>
      <c r="G321" s="24"/>
      <c r="H321" s="36"/>
    </row>
    <row r="322" spans="1:8" ht="12.75" customHeight="1">
      <c r="A322" s="22">
        <v>42996</v>
      </c>
      <c r="B322" s="22"/>
      <c r="C322" s="25">
        <f>ROUND(1.80279385043622,4)</f>
        <v>1.8028</v>
      </c>
      <c r="D322" s="25">
        <f>F322</f>
        <v>1.8957</v>
      </c>
      <c r="E322" s="25">
        <f>F322</f>
        <v>1.8957</v>
      </c>
      <c r="F322" s="25">
        <f>ROUND(1.8957,4)</f>
        <v>1.8957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42723</v>
      </c>
      <c r="B324" s="22"/>
      <c r="C324" s="28">
        <f>ROUND(0.11832345154824,6)</f>
        <v>0.118323</v>
      </c>
      <c r="D324" s="28">
        <f>F324</f>
        <v>0.118356</v>
      </c>
      <c r="E324" s="28">
        <f>F324</f>
        <v>0.118356</v>
      </c>
      <c r="F324" s="28">
        <f>ROUND(0.118356,6)</f>
        <v>0.118356</v>
      </c>
      <c r="G324" s="24"/>
      <c r="H324" s="36"/>
    </row>
    <row r="325" spans="1:8" ht="12.75" customHeight="1">
      <c r="A325" s="22">
        <v>42807</v>
      </c>
      <c r="B325" s="22"/>
      <c r="C325" s="28">
        <f>ROUND(0.11832345154824,6)</f>
        <v>0.118323</v>
      </c>
      <c r="D325" s="28">
        <f>F325</f>
        <v>0.120705</v>
      </c>
      <c r="E325" s="28">
        <f>F325</f>
        <v>0.120705</v>
      </c>
      <c r="F325" s="28">
        <f>ROUND(0.120705,6)</f>
        <v>0.120705</v>
      </c>
      <c r="G325" s="24"/>
      <c r="H325" s="36"/>
    </row>
    <row r="326" spans="1:8" ht="12.75" customHeight="1">
      <c r="A326" s="22">
        <v>42905</v>
      </c>
      <c r="B326" s="22"/>
      <c r="C326" s="28">
        <f>ROUND(0.11832345154824,6)</f>
        <v>0.118323</v>
      </c>
      <c r="D326" s="28">
        <f>F326</f>
        <v>0.123569</v>
      </c>
      <c r="E326" s="28">
        <f>F326</f>
        <v>0.123569</v>
      </c>
      <c r="F326" s="28">
        <f>ROUND(0.123569,6)</f>
        <v>0.123569</v>
      </c>
      <c r="G326" s="24"/>
      <c r="H326" s="36"/>
    </row>
    <row r="327" spans="1:8" ht="12.75" customHeight="1">
      <c r="A327" s="22">
        <v>42996</v>
      </c>
      <c r="B327" s="22"/>
      <c r="C327" s="28">
        <f>ROUND(0.11832345154824,6)</f>
        <v>0.118323</v>
      </c>
      <c r="D327" s="28">
        <f>F327</f>
        <v>0.126318</v>
      </c>
      <c r="E327" s="28">
        <f>F327</f>
        <v>0.126318</v>
      </c>
      <c r="F327" s="28">
        <f>ROUND(0.126318,6)</f>
        <v>0.126318</v>
      </c>
      <c r="G327" s="24"/>
      <c r="H327" s="36"/>
    </row>
    <row r="328" spans="1:8" ht="12.75" customHeight="1">
      <c r="A328" s="22">
        <v>43087</v>
      </c>
      <c r="B328" s="22"/>
      <c r="C328" s="28">
        <f>ROUND(0.11832345154824,6)</f>
        <v>0.118323</v>
      </c>
      <c r="D328" s="28">
        <f>F328</f>
        <v>0.129111</v>
      </c>
      <c r="E328" s="28">
        <f>F328</f>
        <v>0.129111</v>
      </c>
      <c r="F328" s="28">
        <f>ROUND(0.129111,6)</f>
        <v>0.129111</v>
      </c>
      <c r="G328" s="24"/>
      <c r="H328" s="36"/>
    </row>
    <row r="329" spans="1:8" ht="12.75" customHeight="1">
      <c r="A329" s="22" t="s">
        <v>76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42723</v>
      </c>
      <c r="B330" s="22"/>
      <c r="C330" s="25">
        <f>ROUND(0.136899635965084,4)</f>
        <v>0.1369</v>
      </c>
      <c r="D330" s="25">
        <f>F330</f>
        <v>0.1369</v>
      </c>
      <c r="E330" s="25">
        <f>F330</f>
        <v>0.1369</v>
      </c>
      <c r="F330" s="25">
        <f>ROUND(0.1369,4)</f>
        <v>0.1369</v>
      </c>
      <c r="G330" s="24"/>
      <c r="H330" s="36"/>
    </row>
    <row r="331" spans="1:8" ht="12.75" customHeight="1">
      <c r="A331" s="22">
        <v>42807</v>
      </c>
      <c r="B331" s="22"/>
      <c r="C331" s="25">
        <f>ROUND(0.136899635965084,4)</f>
        <v>0.1369</v>
      </c>
      <c r="D331" s="25">
        <f>F331</f>
        <v>0.137</v>
      </c>
      <c r="E331" s="25">
        <f>F331</f>
        <v>0.137</v>
      </c>
      <c r="F331" s="25">
        <f>ROUND(0.137,4)</f>
        <v>0.137</v>
      </c>
      <c r="G331" s="24"/>
      <c r="H331" s="36"/>
    </row>
    <row r="332" spans="1:8" ht="12.75" customHeight="1">
      <c r="A332" s="22">
        <v>42905</v>
      </c>
      <c r="B332" s="22"/>
      <c r="C332" s="25">
        <f>ROUND(0.136899635965084,4)</f>
        <v>0.1369</v>
      </c>
      <c r="D332" s="25">
        <f>F332</f>
        <v>0.1367</v>
      </c>
      <c r="E332" s="25">
        <f>F332</f>
        <v>0.1367</v>
      </c>
      <c r="F332" s="25">
        <f>ROUND(0.1367,4)</f>
        <v>0.1367</v>
      </c>
      <c r="G332" s="24"/>
      <c r="H332" s="36"/>
    </row>
    <row r="333" spans="1:8" ht="12.75" customHeight="1">
      <c r="A333" s="22">
        <v>42996</v>
      </c>
      <c r="B333" s="22"/>
      <c r="C333" s="25">
        <f>ROUND(0.136899635965084,4)</f>
        <v>0.1369</v>
      </c>
      <c r="D333" s="25">
        <f>F333</f>
        <v>0.1373</v>
      </c>
      <c r="E333" s="25">
        <f>F333</f>
        <v>0.1373</v>
      </c>
      <c r="F333" s="25">
        <f>ROUND(0.1373,4)</f>
        <v>0.1373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42723</v>
      </c>
      <c r="B335" s="22"/>
      <c r="C335" s="25">
        <f>ROUND(9.86399645,4)</f>
        <v>9.864</v>
      </c>
      <c r="D335" s="25">
        <f>F335</f>
        <v>9.8627</v>
      </c>
      <c r="E335" s="25">
        <f>F335</f>
        <v>9.8627</v>
      </c>
      <c r="F335" s="25">
        <f>ROUND(9.8627,4)</f>
        <v>9.8627</v>
      </c>
      <c r="G335" s="24"/>
      <c r="H335" s="36"/>
    </row>
    <row r="336" spans="1:8" ht="12.75" customHeight="1">
      <c r="A336" s="22">
        <v>42807</v>
      </c>
      <c r="B336" s="22"/>
      <c r="C336" s="25">
        <f>ROUND(9.86399645,4)</f>
        <v>9.864</v>
      </c>
      <c r="D336" s="25">
        <f>F336</f>
        <v>9.9947</v>
      </c>
      <c r="E336" s="25">
        <f>F336</f>
        <v>9.9947</v>
      </c>
      <c r="F336" s="25">
        <f>ROUND(9.9947,4)</f>
        <v>9.9947</v>
      </c>
      <c r="G336" s="24"/>
      <c r="H336" s="36"/>
    </row>
    <row r="337" spans="1:8" ht="12.75" customHeight="1">
      <c r="A337" s="22">
        <v>42905</v>
      </c>
      <c r="B337" s="22"/>
      <c r="C337" s="25">
        <f>ROUND(9.86399645,4)</f>
        <v>9.864</v>
      </c>
      <c r="D337" s="25">
        <f>F337</f>
        <v>10.1525</v>
      </c>
      <c r="E337" s="25">
        <f>F337</f>
        <v>10.1525</v>
      </c>
      <c r="F337" s="25">
        <f>ROUND(10.1525,4)</f>
        <v>10.1525</v>
      </c>
      <c r="G337" s="24"/>
      <c r="H337" s="36"/>
    </row>
    <row r="338" spans="1:8" ht="12.75" customHeight="1">
      <c r="A338" s="22">
        <v>42996</v>
      </c>
      <c r="B338" s="22"/>
      <c r="C338" s="25">
        <f>ROUND(9.86399645,4)</f>
        <v>9.864</v>
      </c>
      <c r="D338" s="25">
        <f>F338</f>
        <v>10.2986</v>
      </c>
      <c r="E338" s="25">
        <f>F338</f>
        <v>10.2986</v>
      </c>
      <c r="F338" s="25">
        <f>ROUND(10.2986,4)</f>
        <v>10.2986</v>
      </c>
      <c r="G338" s="24"/>
      <c r="H338" s="36"/>
    </row>
    <row r="339" spans="1:8" ht="12.75" customHeight="1">
      <c r="A339" s="22" t="s">
        <v>78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42723</v>
      </c>
      <c r="B340" s="22"/>
      <c r="C340" s="25">
        <f>ROUND(9.70684152095476,4)</f>
        <v>9.7068</v>
      </c>
      <c r="D340" s="25">
        <f>F340</f>
        <v>9.7085</v>
      </c>
      <c r="E340" s="25">
        <f>F340</f>
        <v>9.7085</v>
      </c>
      <c r="F340" s="25">
        <f>ROUND(9.7085,4)</f>
        <v>9.7085</v>
      </c>
      <c r="G340" s="24"/>
      <c r="H340" s="36"/>
    </row>
    <row r="341" spans="1:8" ht="12.75" customHeight="1">
      <c r="A341" s="22">
        <v>42807</v>
      </c>
      <c r="B341" s="22"/>
      <c r="C341" s="25">
        <f>ROUND(9.70684152095476,4)</f>
        <v>9.7068</v>
      </c>
      <c r="D341" s="25">
        <f>F341</f>
        <v>9.8599</v>
      </c>
      <c r="E341" s="25">
        <f>F341</f>
        <v>9.8599</v>
      </c>
      <c r="F341" s="25">
        <f>ROUND(9.8599,4)</f>
        <v>9.8599</v>
      </c>
      <c r="G341" s="24"/>
      <c r="H341" s="36"/>
    </row>
    <row r="342" spans="1:8" ht="12.75" customHeight="1">
      <c r="A342" s="22">
        <v>42905</v>
      </c>
      <c r="B342" s="22"/>
      <c r="C342" s="25">
        <f>ROUND(9.70684152095476,4)</f>
        <v>9.7068</v>
      </c>
      <c r="D342" s="25">
        <f>F342</f>
        <v>10.0428</v>
      </c>
      <c r="E342" s="25">
        <f>F342</f>
        <v>10.0428</v>
      </c>
      <c r="F342" s="25">
        <f>ROUND(10.0428,4)</f>
        <v>10.0428</v>
      </c>
      <c r="G342" s="24"/>
      <c r="H342" s="36"/>
    </row>
    <row r="343" spans="1:8" ht="12.75" customHeight="1">
      <c r="A343" s="22">
        <v>42996</v>
      </c>
      <c r="B343" s="22"/>
      <c r="C343" s="25">
        <f>ROUND(9.70684152095476,4)</f>
        <v>9.7068</v>
      </c>
      <c r="D343" s="25">
        <f>F343</f>
        <v>10.2128</v>
      </c>
      <c r="E343" s="25">
        <f>F343</f>
        <v>10.2128</v>
      </c>
      <c r="F343" s="25">
        <f>ROUND(10.2128,4)</f>
        <v>10.2128</v>
      </c>
      <c r="G343" s="24"/>
      <c r="H343" s="36"/>
    </row>
    <row r="344" spans="1:8" ht="12.75" customHeight="1">
      <c r="A344" s="22" t="s">
        <v>79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42723</v>
      </c>
      <c r="B345" s="22"/>
      <c r="C345" s="25">
        <f>ROUND(3.98084912640146,4)</f>
        <v>3.9808</v>
      </c>
      <c r="D345" s="25">
        <f>F345</f>
        <v>3.9792</v>
      </c>
      <c r="E345" s="25">
        <f>F345</f>
        <v>3.9792</v>
      </c>
      <c r="F345" s="25">
        <f>ROUND(3.9792,4)</f>
        <v>3.9792</v>
      </c>
      <c r="G345" s="24"/>
      <c r="H345" s="36"/>
    </row>
    <row r="346" spans="1:8" ht="12.75" customHeight="1">
      <c r="A346" s="22">
        <v>42807</v>
      </c>
      <c r="B346" s="22"/>
      <c r="C346" s="25">
        <f>ROUND(3.98084912640146,4)</f>
        <v>3.9808</v>
      </c>
      <c r="D346" s="25">
        <f>F346</f>
        <v>3.97</v>
      </c>
      <c r="E346" s="25">
        <f>F346</f>
        <v>3.97</v>
      </c>
      <c r="F346" s="25">
        <f>ROUND(3.97,4)</f>
        <v>3.97</v>
      </c>
      <c r="G346" s="24"/>
      <c r="H346" s="36"/>
    </row>
    <row r="347" spans="1:8" ht="12.75" customHeight="1">
      <c r="A347" s="22">
        <v>42905</v>
      </c>
      <c r="B347" s="22"/>
      <c r="C347" s="25">
        <f>ROUND(3.98084912640146,4)</f>
        <v>3.9808</v>
      </c>
      <c r="D347" s="25">
        <f>F347</f>
        <v>3.9446</v>
      </c>
      <c r="E347" s="25">
        <f>F347</f>
        <v>3.9446</v>
      </c>
      <c r="F347" s="25">
        <f>ROUND(3.9446,4)</f>
        <v>3.9446</v>
      </c>
      <c r="G347" s="24"/>
      <c r="H347" s="36"/>
    </row>
    <row r="348" spans="1:8" ht="12.75" customHeight="1">
      <c r="A348" s="22" t="s">
        <v>80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5">
        <f>ROUND(13.9895,4)</f>
        <v>13.9895</v>
      </c>
      <c r="D349" s="25">
        <f>F349</f>
        <v>13.992</v>
      </c>
      <c r="E349" s="25">
        <f>F349</f>
        <v>13.992</v>
      </c>
      <c r="F349" s="25">
        <f>ROUND(13.992,4)</f>
        <v>13.992</v>
      </c>
      <c r="G349" s="24"/>
      <c r="H349" s="36"/>
    </row>
    <row r="350" spans="1:8" ht="12.75" customHeight="1">
      <c r="A350" s="22">
        <v>42807</v>
      </c>
      <c r="B350" s="22"/>
      <c r="C350" s="25">
        <f>ROUND(13.9895,4)</f>
        <v>13.9895</v>
      </c>
      <c r="D350" s="25">
        <f>F350</f>
        <v>14.2127</v>
      </c>
      <c r="E350" s="25">
        <f>F350</f>
        <v>14.2127</v>
      </c>
      <c r="F350" s="25">
        <f>ROUND(14.2127,4)</f>
        <v>14.2127</v>
      </c>
      <c r="G350" s="24"/>
      <c r="H350" s="36"/>
    </row>
    <row r="351" spans="1:8" ht="12.75" customHeight="1">
      <c r="A351" s="22">
        <v>42905</v>
      </c>
      <c r="B351" s="22"/>
      <c r="C351" s="25">
        <f>ROUND(13.9895,4)</f>
        <v>13.9895</v>
      </c>
      <c r="D351" s="25">
        <f>F351</f>
        <v>14.4776</v>
      </c>
      <c r="E351" s="25">
        <f>F351</f>
        <v>14.4776</v>
      </c>
      <c r="F351" s="25">
        <f>ROUND(14.4776,4)</f>
        <v>14.4776</v>
      </c>
      <c r="G351" s="24"/>
      <c r="H351" s="36"/>
    </row>
    <row r="352" spans="1:8" ht="12.75" customHeight="1">
      <c r="A352" s="22">
        <v>42996</v>
      </c>
      <c r="B352" s="22"/>
      <c r="C352" s="25">
        <f>ROUND(13.9895,4)</f>
        <v>13.9895</v>
      </c>
      <c r="D352" s="25">
        <f>F352</f>
        <v>14.7244</v>
      </c>
      <c r="E352" s="25">
        <f>F352</f>
        <v>14.7244</v>
      </c>
      <c r="F352" s="25">
        <f>ROUND(14.7244,4)</f>
        <v>14.7244</v>
      </c>
      <c r="G352" s="24"/>
      <c r="H352" s="36"/>
    </row>
    <row r="353" spans="1:8" ht="12.75" customHeight="1">
      <c r="A353" s="22">
        <v>43087</v>
      </c>
      <c r="B353" s="22"/>
      <c r="C353" s="25">
        <f>ROUND(13.9895,4)</f>
        <v>13.9895</v>
      </c>
      <c r="D353" s="25">
        <f>F353</f>
        <v>14.9665</v>
      </c>
      <c r="E353" s="25">
        <f>F353</f>
        <v>14.9665</v>
      </c>
      <c r="F353" s="25">
        <f>ROUND(14.9665,4)</f>
        <v>14.9665</v>
      </c>
      <c r="G353" s="24"/>
      <c r="H353" s="36"/>
    </row>
    <row r="354" spans="1:8" ht="12.75" customHeight="1">
      <c r="A354" s="22" t="s">
        <v>81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42723</v>
      </c>
      <c r="B355" s="22"/>
      <c r="C355" s="25">
        <f>ROUND(13.9895,4)</f>
        <v>13.9895</v>
      </c>
      <c r="D355" s="25">
        <f>F355</f>
        <v>13.992</v>
      </c>
      <c r="E355" s="25">
        <f>F355</f>
        <v>13.992</v>
      </c>
      <c r="F355" s="25">
        <f>ROUND(13.992,4)</f>
        <v>13.992</v>
      </c>
      <c r="G355" s="24"/>
      <c r="H355" s="36"/>
    </row>
    <row r="356" spans="1:8" ht="12.75" customHeight="1">
      <c r="A356" s="22">
        <v>42807</v>
      </c>
      <c r="B356" s="22"/>
      <c r="C356" s="25">
        <f>ROUND(13.9895,4)</f>
        <v>13.9895</v>
      </c>
      <c r="D356" s="25">
        <f>F356</f>
        <v>14.2127</v>
      </c>
      <c r="E356" s="25">
        <f>F356</f>
        <v>14.2127</v>
      </c>
      <c r="F356" s="25">
        <f>ROUND(14.2127,4)</f>
        <v>14.2127</v>
      </c>
      <c r="G356" s="24"/>
      <c r="H356" s="36"/>
    </row>
    <row r="357" spans="1:8" ht="12.75" customHeight="1">
      <c r="A357" s="22">
        <v>42905</v>
      </c>
      <c r="B357" s="22"/>
      <c r="C357" s="25">
        <f>ROUND(13.9895,4)</f>
        <v>13.9895</v>
      </c>
      <c r="D357" s="25">
        <f>F357</f>
        <v>14.4776</v>
      </c>
      <c r="E357" s="25">
        <f>F357</f>
        <v>14.4776</v>
      </c>
      <c r="F357" s="25">
        <f>ROUND(14.4776,4)</f>
        <v>14.4776</v>
      </c>
      <c r="G357" s="24"/>
      <c r="H357" s="36"/>
    </row>
    <row r="358" spans="1:8" ht="12.75" customHeight="1">
      <c r="A358" s="22">
        <v>42996</v>
      </c>
      <c r="B358" s="22"/>
      <c r="C358" s="25">
        <f>ROUND(13.9895,4)</f>
        <v>13.9895</v>
      </c>
      <c r="D358" s="25">
        <f>F358</f>
        <v>14.7244</v>
      </c>
      <c r="E358" s="25">
        <f>F358</f>
        <v>14.7244</v>
      </c>
      <c r="F358" s="25">
        <f>ROUND(14.7244,4)</f>
        <v>14.7244</v>
      </c>
      <c r="G358" s="24"/>
      <c r="H358" s="36"/>
    </row>
    <row r="359" spans="1:8" ht="12.75" customHeight="1">
      <c r="A359" s="22">
        <v>43087</v>
      </c>
      <c r="B359" s="22"/>
      <c r="C359" s="25">
        <f>ROUND(13.9895,4)</f>
        <v>13.9895</v>
      </c>
      <c r="D359" s="25">
        <f>F359</f>
        <v>14.9665</v>
      </c>
      <c r="E359" s="25">
        <f>F359</f>
        <v>14.9665</v>
      </c>
      <c r="F359" s="25">
        <f>ROUND(14.9665,4)</f>
        <v>14.9665</v>
      </c>
      <c r="G359" s="24"/>
      <c r="H359" s="36"/>
    </row>
    <row r="360" spans="1:8" ht="12.75" customHeight="1">
      <c r="A360" s="22">
        <v>43178</v>
      </c>
      <c r="B360" s="22"/>
      <c r="C360" s="25">
        <f>ROUND(13.9895,4)</f>
        <v>13.9895</v>
      </c>
      <c r="D360" s="25">
        <f>F360</f>
        <v>15.2186</v>
      </c>
      <c r="E360" s="25">
        <f>F360</f>
        <v>15.2186</v>
      </c>
      <c r="F360" s="25">
        <f>ROUND(15.2186,4)</f>
        <v>15.2186</v>
      </c>
      <c r="G360" s="24"/>
      <c r="H360" s="36"/>
    </row>
    <row r="361" spans="1:8" ht="12.75" customHeight="1">
      <c r="A361" s="22">
        <v>43269</v>
      </c>
      <c r="B361" s="22"/>
      <c r="C361" s="25">
        <f>ROUND(13.9895,4)</f>
        <v>13.9895</v>
      </c>
      <c r="D361" s="25">
        <f>F361</f>
        <v>15.471</v>
      </c>
      <c r="E361" s="25">
        <f>F361</f>
        <v>15.471</v>
      </c>
      <c r="F361" s="25">
        <f>ROUND(15.471,4)</f>
        <v>15.471</v>
      </c>
      <c r="G361" s="24"/>
      <c r="H361" s="36"/>
    </row>
    <row r="362" spans="1:8" ht="12.75" customHeight="1">
      <c r="A362" s="22">
        <v>43360</v>
      </c>
      <c r="B362" s="22"/>
      <c r="C362" s="25">
        <f>ROUND(13.9895,4)</f>
        <v>13.9895</v>
      </c>
      <c r="D362" s="25">
        <f>F362</f>
        <v>15.7233</v>
      </c>
      <c r="E362" s="25">
        <f>F362</f>
        <v>15.7233</v>
      </c>
      <c r="F362" s="25">
        <f>ROUND(15.7233,4)</f>
        <v>15.7233</v>
      </c>
      <c r="G362" s="24"/>
      <c r="H362" s="36"/>
    </row>
    <row r="363" spans="1:8" ht="12.75" customHeight="1">
      <c r="A363" s="22">
        <v>43448</v>
      </c>
      <c r="B363" s="22"/>
      <c r="C363" s="25">
        <f>ROUND(13.9895,4)</f>
        <v>13.9895</v>
      </c>
      <c r="D363" s="25">
        <f>F363</f>
        <v>15.9674</v>
      </c>
      <c r="E363" s="25">
        <f>F363</f>
        <v>15.9674</v>
      </c>
      <c r="F363" s="25">
        <f>ROUND(15.9674,4)</f>
        <v>15.9674</v>
      </c>
      <c r="G363" s="24"/>
      <c r="H363" s="36"/>
    </row>
    <row r="364" spans="1:8" ht="12.75" customHeight="1">
      <c r="A364" s="22">
        <v>43542</v>
      </c>
      <c r="B364" s="22"/>
      <c r="C364" s="25">
        <f>ROUND(13.9895,4)</f>
        <v>13.9895</v>
      </c>
      <c r="D364" s="25">
        <f>F364</f>
        <v>16.2974</v>
      </c>
      <c r="E364" s="25">
        <f>F364</f>
        <v>16.2974</v>
      </c>
      <c r="F364" s="25">
        <f>ROUND(16.2974,4)</f>
        <v>16.2974</v>
      </c>
      <c r="G364" s="24"/>
      <c r="H364" s="36"/>
    </row>
    <row r="365" spans="1:8" ht="12.75" customHeight="1">
      <c r="A365" s="22">
        <v>43630</v>
      </c>
      <c r="B365" s="22"/>
      <c r="C365" s="25">
        <f>ROUND(13.9895,4)</f>
        <v>13.9895</v>
      </c>
      <c r="D365" s="25">
        <f>F365</f>
        <v>16.6108</v>
      </c>
      <c r="E365" s="25">
        <f>F365</f>
        <v>16.6108</v>
      </c>
      <c r="F365" s="25">
        <f>ROUND(16.6108,4)</f>
        <v>16.6108</v>
      </c>
      <c r="G365" s="24"/>
      <c r="H365" s="36"/>
    </row>
    <row r="366" spans="1:8" ht="12.75" customHeight="1">
      <c r="A366" s="22">
        <v>43724</v>
      </c>
      <c r="B366" s="22"/>
      <c r="C366" s="25">
        <f>ROUND(13.9895,4)</f>
        <v>13.9895</v>
      </c>
      <c r="D366" s="25">
        <f>F366</f>
        <v>16.9456</v>
      </c>
      <c r="E366" s="25">
        <f>F366</f>
        <v>16.9456</v>
      </c>
      <c r="F366" s="25">
        <f>ROUND(16.9456,4)</f>
        <v>16.9456</v>
      </c>
      <c r="G366" s="24"/>
      <c r="H366" s="36"/>
    </row>
    <row r="367" spans="1:8" ht="12.75" customHeight="1">
      <c r="A367" s="22">
        <v>43812</v>
      </c>
      <c r="B367" s="22"/>
      <c r="C367" s="25">
        <f>ROUND(13.9895,4)</f>
        <v>13.9895</v>
      </c>
      <c r="D367" s="25">
        <f>F367</f>
        <v>17.2591</v>
      </c>
      <c r="E367" s="25">
        <f>F367</f>
        <v>17.2591</v>
      </c>
      <c r="F367" s="25">
        <f>ROUND(17.2591,4)</f>
        <v>17.2591</v>
      </c>
      <c r="G367" s="24"/>
      <c r="H367" s="36"/>
    </row>
    <row r="368" spans="1:8" ht="12.75" customHeight="1">
      <c r="A368" s="22" t="s">
        <v>82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42723</v>
      </c>
      <c r="B369" s="22"/>
      <c r="C369" s="25">
        <f>ROUND(1.41379484588176,4)</f>
        <v>1.4138</v>
      </c>
      <c r="D369" s="25">
        <f>F369</f>
        <v>1.412</v>
      </c>
      <c r="E369" s="25">
        <f>F369</f>
        <v>1.412</v>
      </c>
      <c r="F369" s="25">
        <f>ROUND(1.412,4)</f>
        <v>1.412</v>
      </c>
      <c r="G369" s="24"/>
      <c r="H369" s="36"/>
    </row>
    <row r="370" spans="1:8" ht="12.75" customHeight="1">
      <c r="A370" s="22">
        <v>42807</v>
      </c>
      <c r="B370" s="22"/>
      <c r="C370" s="25">
        <f>ROUND(1.41379484588176,4)</f>
        <v>1.4138</v>
      </c>
      <c r="D370" s="25">
        <f>F370</f>
        <v>1.3717</v>
      </c>
      <c r="E370" s="25">
        <f>F370</f>
        <v>1.3717</v>
      </c>
      <c r="F370" s="25">
        <f>ROUND(1.3717,4)</f>
        <v>1.3717</v>
      </c>
      <c r="G370" s="24"/>
      <c r="H370" s="36"/>
    </row>
    <row r="371" spans="1:8" ht="12.75" customHeight="1">
      <c r="A371" s="22">
        <v>42905</v>
      </c>
      <c r="B371" s="22"/>
      <c r="C371" s="25">
        <f>ROUND(1.41379484588176,4)</f>
        <v>1.4138</v>
      </c>
      <c r="D371" s="25">
        <f>F371</f>
        <v>1.3113</v>
      </c>
      <c r="E371" s="25">
        <f>F371</f>
        <v>1.3113</v>
      </c>
      <c r="F371" s="25">
        <f>ROUND(1.3113,4)</f>
        <v>1.3113</v>
      </c>
      <c r="G371" s="24"/>
      <c r="H371" s="36"/>
    </row>
    <row r="372" spans="1:8" ht="12.75" customHeight="1">
      <c r="A372" s="22">
        <v>42996</v>
      </c>
      <c r="B372" s="22"/>
      <c r="C372" s="25">
        <f>ROUND(1.41379484588176,4)</f>
        <v>1.4138</v>
      </c>
      <c r="D372" s="25">
        <f>F372</f>
        <v>1.2616</v>
      </c>
      <c r="E372" s="25">
        <f>F372</f>
        <v>1.2616</v>
      </c>
      <c r="F372" s="25">
        <f>ROUND(1.2616,4)</f>
        <v>1.2616</v>
      </c>
      <c r="G372" s="24"/>
      <c r="H372" s="36"/>
    </row>
    <row r="373" spans="1:8" ht="12.75" customHeight="1">
      <c r="A373" s="22" t="s">
        <v>83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42768</v>
      </c>
      <c r="B374" s="22"/>
      <c r="C374" s="27">
        <f>ROUND(575.927,3)</f>
        <v>575.927</v>
      </c>
      <c r="D374" s="27">
        <f>F374</f>
        <v>581.741</v>
      </c>
      <c r="E374" s="27">
        <f>F374</f>
        <v>581.741</v>
      </c>
      <c r="F374" s="27">
        <f>ROUND(581.741,3)</f>
        <v>581.741</v>
      </c>
      <c r="G374" s="24"/>
      <c r="H374" s="36"/>
    </row>
    <row r="375" spans="1:8" ht="12.75" customHeight="1">
      <c r="A375" s="22">
        <v>42859</v>
      </c>
      <c r="B375" s="22"/>
      <c r="C375" s="27">
        <f>ROUND(575.927,3)</f>
        <v>575.927</v>
      </c>
      <c r="D375" s="27">
        <f>F375</f>
        <v>592.995</v>
      </c>
      <c r="E375" s="27">
        <f>F375</f>
        <v>592.995</v>
      </c>
      <c r="F375" s="27">
        <f>ROUND(592.995,3)</f>
        <v>592.995</v>
      </c>
      <c r="G375" s="24"/>
      <c r="H375" s="36"/>
    </row>
    <row r="376" spans="1:8" ht="12.75" customHeight="1">
      <c r="A376" s="22">
        <v>42950</v>
      </c>
      <c r="B376" s="22"/>
      <c r="C376" s="27">
        <f>ROUND(575.927,3)</f>
        <v>575.927</v>
      </c>
      <c r="D376" s="27">
        <f>F376</f>
        <v>604.831</v>
      </c>
      <c r="E376" s="27">
        <f>F376</f>
        <v>604.831</v>
      </c>
      <c r="F376" s="27">
        <f>ROUND(604.831,3)</f>
        <v>604.831</v>
      </c>
      <c r="G376" s="24"/>
      <c r="H376" s="36"/>
    </row>
    <row r="377" spans="1:8" ht="12.75" customHeight="1">
      <c r="A377" s="22">
        <v>43041</v>
      </c>
      <c r="B377" s="22"/>
      <c r="C377" s="27">
        <f>ROUND(575.927,3)</f>
        <v>575.927</v>
      </c>
      <c r="D377" s="27">
        <f>F377</f>
        <v>617.437</v>
      </c>
      <c r="E377" s="27">
        <f>F377</f>
        <v>617.437</v>
      </c>
      <c r="F377" s="27">
        <f>ROUND(617.437,3)</f>
        <v>617.437</v>
      </c>
      <c r="G377" s="24"/>
      <c r="H377" s="36"/>
    </row>
    <row r="378" spans="1:8" ht="12.75" customHeight="1">
      <c r="A378" s="22" t="s">
        <v>84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ROUND(504.641,3)</f>
        <v>504.641</v>
      </c>
      <c r="D379" s="27">
        <f>F379</f>
        <v>509.736</v>
      </c>
      <c r="E379" s="27">
        <f>F379</f>
        <v>509.736</v>
      </c>
      <c r="F379" s="27">
        <f>ROUND(509.736,3)</f>
        <v>509.736</v>
      </c>
      <c r="G379" s="24"/>
      <c r="H379" s="36"/>
    </row>
    <row r="380" spans="1:8" ht="12.75" customHeight="1">
      <c r="A380" s="22">
        <v>42859</v>
      </c>
      <c r="B380" s="22"/>
      <c r="C380" s="27">
        <f>ROUND(504.641,3)</f>
        <v>504.641</v>
      </c>
      <c r="D380" s="27">
        <f>F380</f>
        <v>519.596</v>
      </c>
      <c r="E380" s="27">
        <f>F380</f>
        <v>519.596</v>
      </c>
      <c r="F380" s="27">
        <f>ROUND(519.596,3)</f>
        <v>519.596</v>
      </c>
      <c r="G380" s="24"/>
      <c r="H380" s="36"/>
    </row>
    <row r="381" spans="1:8" ht="12.75" customHeight="1">
      <c r="A381" s="22">
        <v>42950</v>
      </c>
      <c r="B381" s="22"/>
      <c r="C381" s="27">
        <f>ROUND(504.641,3)</f>
        <v>504.641</v>
      </c>
      <c r="D381" s="27">
        <f>F381</f>
        <v>529.967</v>
      </c>
      <c r="E381" s="27">
        <f>F381</f>
        <v>529.967</v>
      </c>
      <c r="F381" s="27">
        <f>ROUND(529.967,3)</f>
        <v>529.967</v>
      </c>
      <c r="G381" s="24"/>
      <c r="H381" s="36"/>
    </row>
    <row r="382" spans="1:8" ht="12.75" customHeight="1">
      <c r="A382" s="22">
        <v>43041</v>
      </c>
      <c r="B382" s="22"/>
      <c r="C382" s="27">
        <f>ROUND(504.641,3)</f>
        <v>504.641</v>
      </c>
      <c r="D382" s="27">
        <f>F382</f>
        <v>541.013</v>
      </c>
      <c r="E382" s="27">
        <f>F382</f>
        <v>541.013</v>
      </c>
      <c r="F382" s="27">
        <f>ROUND(541.013,3)</f>
        <v>541.013</v>
      </c>
      <c r="G382" s="24"/>
      <c r="H382" s="36"/>
    </row>
    <row r="383" spans="1:8" ht="12.75" customHeight="1">
      <c r="A383" s="22" t="s">
        <v>85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ROUND(581.296,3)</f>
        <v>581.296</v>
      </c>
      <c r="D384" s="27">
        <f>F384</f>
        <v>587.164</v>
      </c>
      <c r="E384" s="27">
        <f>F384</f>
        <v>587.164</v>
      </c>
      <c r="F384" s="27">
        <f>ROUND(587.164,3)</f>
        <v>587.164</v>
      </c>
      <c r="G384" s="24"/>
      <c r="H384" s="36"/>
    </row>
    <row r="385" spans="1:8" ht="12.75" customHeight="1">
      <c r="A385" s="22">
        <v>42859</v>
      </c>
      <c r="B385" s="22"/>
      <c r="C385" s="27">
        <f>ROUND(581.296,3)</f>
        <v>581.296</v>
      </c>
      <c r="D385" s="27">
        <f>F385</f>
        <v>598.523</v>
      </c>
      <c r="E385" s="27">
        <f>F385</f>
        <v>598.523</v>
      </c>
      <c r="F385" s="27">
        <f>ROUND(598.523,3)</f>
        <v>598.523</v>
      </c>
      <c r="G385" s="24"/>
      <c r="H385" s="36"/>
    </row>
    <row r="386" spans="1:8" ht="12.75" customHeight="1">
      <c r="A386" s="22">
        <v>42950</v>
      </c>
      <c r="B386" s="22"/>
      <c r="C386" s="27">
        <f>ROUND(581.296,3)</f>
        <v>581.296</v>
      </c>
      <c r="D386" s="27">
        <f>F386</f>
        <v>610.47</v>
      </c>
      <c r="E386" s="27">
        <f>F386</f>
        <v>610.47</v>
      </c>
      <c r="F386" s="27">
        <f>ROUND(610.47,3)</f>
        <v>610.47</v>
      </c>
      <c r="G386" s="24"/>
      <c r="H386" s="36"/>
    </row>
    <row r="387" spans="1:8" ht="12.75" customHeight="1">
      <c r="A387" s="22">
        <v>43041</v>
      </c>
      <c r="B387" s="22"/>
      <c r="C387" s="27">
        <f>ROUND(581.296,3)</f>
        <v>581.296</v>
      </c>
      <c r="D387" s="27">
        <f>F387</f>
        <v>623.193</v>
      </c>
      <c r="E387" s="27">
        <f>F387</f>
        <v>623.193</v>
      </c>
      <c r="F387" s="27">
        <f>ROUND(623.193,3)</f>
        <v>623.193</v>
      </c>
      <c r="G387" s="24"/>
      <c r="H387" s="36"/>
    </row>
    <row r="388" spans="1:8" ht="12.75" customHeight="1">
      <c r="A388" s="22" t="s">
        <v>86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ROUND(527.841,3)</f>
        <v>527.841</v>
      </c>
      <c r="D389" s="27">
        <f>F389</f>
        <v>533.17</v>
      </c>
      <c r="E389" s="27">
        <f>F389</f>
        <v>533.17</v>
      </c>
      <c r="F389" s="27">
        <f>ROUND(533.17,3)</f>
        <v>533.17</v>
      </c>
      <c r="G389" s="24"/>
      <c r="H389" s="36"/>
    </row>
    <row r="390" spans="1:8" ht="12.75" customHeight="1">
      <c r="A390" s="22">
        <v>42859</v>
      </c>
      <c r="B390" s="22"/>
      <c r="C390" s="27">
        <f>ROUND(527.841,3)</f>
        <v>527.841</v>
      </c>
      <c r="D390" s="27">
        <f>F390</f>
        <v>543.484</v>
      </c>
      <c r="E390" s="27">
        <f>F390</f>
        <v>543.484</v>
      </c>
      <c r="F390" s="27">
        <f>ROUND(543.484,3)</f>
        <v>543.484</v>
      </c>
      <c r="G390" s="24"/>
      <c r="H390" s="36"/>
    </row>
    <row r="391" spans="1:8" ht="12.75" customHeight="1">
      <c r="A391" s="22">
        <v>42950</v>
      </c>
      <c r="B391" s="22"/>
      <c r="C391" s="27">
        <f>ROUND(527.841,3)</f>
        <v>527.841</v>
      </c>
      <c r="D391" s="27">
        <f>F391</f>
        <v>554.332</v>
      </c>
      <c r="E391" s="27">
        <f>F391</f>
        <v>554.332</v>
      </c>
      <c r="F391" s="27">
        <f>ROUND(554.332,3)</f>
        <v>554.332</v>
      </c>
      <c r="G391" s="24"/>
      <c r="H391" s="36"/>
    </row>
    <row r="392" spans="1:8" ht="12.75" customHeight="1">
      <c r="A392" s="22">
        <v>43041</v>
      </c>
      <c r="B392" s="22"/>
      <c r="C392" s="27">
        <f>ROUND(527.841,3)</f>
        <v>527.841</v>
      </c>
      <c r="D392" s="27">
        <f>F392</f>
        <v>565.885</v>
      </c>
      <c r="E392" s="27">
        <f>F392</f>
        <v>565.885</v>
      </c>
      <c r="F392" s="27">
        <f>ROUND(565.885,3)</f>
        <v>565.885</v>
      </c>
      <c r="G392" s="24"/>
      <c r="H392" s="36"/>
    </row>
    <row r="393" spans="1:8" ht="12.75" customHeight="1">
      <c r="A393" s="22" t="s">
        <v>87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ROUND(244.816305030216,3)</f>
        <v>244.816</v>
      </c>
      <c r="D394" s="27">
        <f>F394</f>
        <v>247.296</v>
      </c>
      <c r="E394" s="27">
        <f>F394</f>
        <v>247.296</v>
      </c>
      <c r="F394" s="27">
        <f>ROUND(247.296,3)</f>
        <v>247.296</v>
      </c>
      <c r="G394" s="24"/>
      <c r="H394" s="36"/>
    </row>
    <row r="395" spans="1:8" ht="12.75" customHeight="1">
      <c r="A395" s="22">
        <v>42859</v>
      </c>
      <c r="B395" s="22"/>
      <c r="C395" s="27">
        <f>ROUND(244.816305030216,3)</f>
        <v>244.816</v>
      </c>
      <c r="D395" s="27">
        <f>F395</f>
        <v>252.095</v>
      </c>
      <c r="E395" s="27">
        <f>F395</f>
        <v>252.095</v>
      </c>
      <c r="F395" s="27">
        <f>ROUND(252.095,3)</f>
        <v>252.095</v>
      </c>
      <c r="G395" s="24"/>
      <c r="H395" s="36"/>
    </row>
    <row r="396" spans="1:8" ht="12.75" customHeight="1">
      <c r="A396" s="22">
        <v>42950</v>
      </c>
      <c r="B396" s="22"/>
      <c r="C396" s="27">
        <f>ROUND(244.816305030216,3)</f>
        <v>244.816</v>
      </c>
      <c r="D396" s="27">
        <f>F396</f>
        <v>257.142</v>
      </c>
      <c r="E396" s="27">
        <f>F396</f>
        <v>257.142</v>
      </c>
      <c r="F396" s="27">
        <f>ROUND(257.142,3)</f>
        <v>257.142</v>
      </c>
      <c r="G396" s="24"/>
      <c r="H396" s="36"/>
    </row>
    <row r="397" spans="1:8" ht="12.75" customHeight="1">
      <c r="A397" s="22">
        <v>43041</v>
      </c>
      <c r="B397" s="22"/>
      <c r="C397" s="27">
        <f>ROUND(244.816305030216,3)</f>
        <v>244.816</v>
      </c>
      <c r="D397" s="27">
        <f>F397</f>
        <v>262.515</v>
      </c>
      <c r="E397" s="27">
        <f>F397</f>
        <v>262.515</v>
      </c>
      <c r="F397" s="27">
        <f>ROUND(262.515,3)</f>
        <v>262.515</v>
      </c>
      <c r="G397" s="24"/>
      <c r="H397" s="36"/>
    </row>
    <row r="398" spans="1:8" ht="12.75" customHeight="1">
      <c r="A398" s="22" t="s">
        <v>88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ROUND(665.032124421396,3)</f>
        <v>665.032</v>
      </c>
      <c r="D399" s="27">
        <f>F399</f>
        <v>671.776</v>
      </c>
      <c r="E399" s="27">
        <f>F399</f>
        <v>671.776</v>
      </c>
      <c r="F399" s="27">
        <f>ROUND(671.776,3)</f>
        <v>671.776</v>
      </c>
      <c r="G399" s="24"/>
      <c r="H399" s="36"/>
    </row>
    <row r="400" spans="1:8" ht="12.75" customHeight="1">
      <c r="A400" s="22">
        <v>42859</v>
      </c>
      <c r="B400" s="22"/>
      <c r="C400" s="27">
        <f>ROUND(665.032124421396,3)</f>
        <v>665.032</v>
      </c>
      <c r="D400" s="27">
        <f>F400</f>
        <v>684.809</v>
      </c>
      <c r="E400" s="27">
        <f>F400</f>
        <v>684.809</v>
      </c>
      <c r="F400" s="27">
        <f>ROUND(684.809,3)</f>
        <v>684.809</v>
      </c>
      <c r="G400" s="24"/>
      <c r="H400" s="36"/>
    </row>
    <row r="401" spans="1:8" ht="12.75" customHeight="1">
      <c r="A401" s="22">
        <v>42950</v>
      </c>
      <c r="B401" s="22"/>
      <c r="C401" s="27">
        <f>ROUND(665.032124421396,3)</f>
        <v>665.032</v>
      </c>
      <c r="D401" s="27">
        <f>F401</f>
        <v>698.29</v>
      </c>
      <c r="E401" s="27">
        <f>F401</f>
        <v>698.29</v>
      </c>
      <c r="F401" s="27">
        <f>ROUND(698.29,3)</f>
        <v>698.29</v>
      </c>
      <c r="G401" s="24"/>
      <c r="H401" s="36"/>
    </row>
    <row r="402" spans="1:8" ht="12.75" customHeight="1">
      <c r="A402" s="22">
        <v>43041</v>
      </c>
      <c r="B402" s="22"/>
      <c r="C402" s="27">
        <f>ROUND(665.032124421396,3)</f>
        <v>665.032</v>
      </c>
      <c r="D402" s="27">
        <f>F402</f>
        <v>711.97</v>
      </c>
      <c r="E402" s="27">
        <f>F402</f>
        <v>711.97</v>
      </c>
      <c r="F402" s="27">
        <f>ROUND(711.97,3)</f>
        <v>711.97</v>
      </c>
      <c r="G402" s="24"/>
      <c r="H402" s="36"/>
    </row>
    <row r="403" spans="1:8" ht="12.75" customHeight="1">
      <c r="A403" s="22" t="s">
        <v>89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42723</v>
      </c>
      <c r="B404" s="22"/>
      <c r="C404" s="24">
        <f>ROUND(23058.22,2)</f>
        <v>23058.22</v>
      </c>
      <c r="D404" s="24">
        <f>F404</f>
        <v>23118.27</v>
      </c>
      <c r="E404" s="24">
        <f>F404</f>
        <v>23118.27</v>
      </c>
      <c r="F404" s="24">
        <f>ROUND(23118.27,2)</f>
        <v>23118.27</v>
      </c>
      <c r="G404" s="24"/>
      <c r="H404" s="36"/>
    </row>
    <row r="405" spans="1:8" ht="12.75" customHeight="1">
      <c r="A405" s="22">
        <v>42807</v>
      </c>
      <c r="B405" s="22"/>
      <c r="C405" s="24">
        <f>ROUND(23058.22,2)</f>
        <v>23058.22</v>
      </c>
      <c r="D405" s="24">
        <f>F405</f>
        <v>23443.86</v>
      </c>
      <c r="E405" s="24">
        <f>F405</f>
        <v>23443.86</v>
      </c>
      <c r="F405" s="24">
        <f>ROUND(23443.86,2)</f>
        <v>23443.86</v>
      </c>
      <c r="G405" s="24"/>
      <c r="H405" s="36"/>
    </row>
    <row r="406" spans="1:8" ht="12.75" customHeight="1">
      <c r="A406" s="22">
        <v>42905</v>
      </c>
      <c r="B406" s="22"/>
      <c r="C406" s="24">
        <f>ROUND(23058.22,2)</f>
        <v>23058.22</v>
      </c>
      <c r="D406" s="24">
        <f>F406</f>
        <v>23878.54</v>
      </c>
      <c r="E406" s="24">
        <f>F406</f>
        <v>23878.54</v>
      </c>
      <c r="F406" s="24">
        <f>ROUND(23878.54,2)</f>
        <v>23878.54</v>
      </c>
      <c r="G406" s="24"/>
      <c r="H406" s="36"/>
    </row>
    <row r="407" spans="1:8" ht="12.75" customHeight="1">
      <c r="A407" s="22" t="s">
        <v>90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42725</v>
      </c>
      <c r="B408" s="22"/>
      <c r="C408" s="27">
        <f>ROUND(7.358,3)</f>
        <v>7.358</v>
      </c>
      <c r="D408" s="27">
        <f>ROUND(7.42,3)</f>
        <v>7.42</v>
      </c>
      <c r="E408" s="27">
        <f>ROUND(7.32,3)</f>
        <v>7.32</v>
      </c>
      <c r="F408" s="27">
        <f>ROUND(7.37,3)</f>
        <v>7.37</v>
      </c>
      <c r="G408" s="24"/>
      <c r="H408" s="36"/>
    </row>
    <row r="409" spans="1:8" ht="12.75" customHeight="1">
      <c r="A409" s="22">
        <v>42753</v>
      </c>
      <c r="B409" s="22"/>
      <c r="C409" s="27">
        <f>ROUND(7.358,3)</f>
        <v>7.358</v>
      </c>
      <c r="D409" s="27">
        <f>ROUND(7.44,3)</f>
        <v>7.44</v>
      </c>
      <c r="E409" s="27">
        <f>ROUND(7.34,3)</f>
        <v>7.34</v>
      </c>
      <c r="F409" s="27">
        <f>ROUND(7.39,3)</f>
        <v>7.39</v>
      </c>
      <c r="G409" s="24"/>
      <c r="H409" s="36"/>
    </row>
    <row r="410" spans="1:8" ht="12.75" customHeight="1">
      <c r="A410" s="22">
        <v>42781</v>
      </c>
      <c r="B410" s="22"/>
      <c r="C410" s="27">
        <f>ROUND(7.358,3)</f>
        <v>7.358</v>
      </c>
      <c r="D410" s="27">
        <f>ROUND(7.47,3)</f>
        <v>7.47</v>
      </c>
      <c r="E410" s="27">
        <f>ROUND(7.37,3)</f>
        <v>7.37</v>
      </c>
      <c r="F410" s="27">
        <f>ROUND(7.42,3)</f>
        <v>7.42</v>
      </c>
      <c r="G410" s="24"/>
      <c r="H410" s="36"/>
    </row>
    <row r="411" spans="1:8" ht="12.75" customHeight="1">
      <c r="A411" s="22">
        <v>42809</v>
      </c>
      <c r="B411" s="22"/>
      <c r="C411" s="27">
        <f>ROUND(7.358,3)</f>
        <v>7.358</v>
      </c>
      <c r="D411" s="27">
        <f>ROUND(7.48,3)</f>
        <v>7.48</v>
      </c>
      <c r="E411" s="27">
        <f>ROUND(7.38,3)</f>
        <v>7.38</v>
      </c>
      <c r="F411" s="27">
        <f>ROUND(7.43,3)</f>
        <v>7.43</v>
      </c>
      <c r="G411" s="24"/>
      <c r="H411" s="36"/>
    </row>
    <row r="412" spans="1:8" ht="12.75" customHeight="1">
      <c r="A412" s="22">
        <v>42844</v>
      </c>
      <c r="B412" s="22"/>
      <c r="C412" s="27">
        <f>ROUND(7.358,3)</f>
        <v>7.358</v>
      </c>
      <c r="D412" s="27">
        <f>ROUND(7.5,3)</f>
        <v>7.5</v>
      </c>
      <c r="E412" s="27">
        <f>ROUND(7.4,3)</f>
        <v>7.4</v>
      </c>
      <c r="F412" s="27">
        <f>ROUND(7.45,3)</f>
        <v>7.45</v>
      </c>
      <c r="G412" s="24"/>
      <c r="H412" s="36"/>
    </row>
    <row r="413" spans="1:8" ht="12.75" customHeight="1">
      <c r="A413" s="22">
        <v>42872</v>
      </c>
      <c r="B413" s="22"/>
      <c r="C413" s="27">
        <f>ROUND(7.358,3)</f>
        <v>7.358</v>
      </c>
      <c r="D413" s="27">
        <f>ROUND(7.52,3)</f>
        <v>7.52</v>
      </c>
      <c r="E413" s="27">
        <f>ROUND(7.42,3)</f>
        <v>7.42</v>
      </c>
      <c r="F413" s="27">
        <f>ROUND(7.47,3)</f>
        <v>7.47</v>
      </c>
      <c r="G413" s="24"/>
      <c r="H413" s="36"/>
    </row>
    <row r="414" spans="1:8" ht="12.75" customHeight="1">
      <c r="A414" s="22">
        <v>42907</v>
      </c>
      <c r="B414" s="22"/>
      <c r="C414" s="27">
        <f>ROUND(7.358,3)</f>
        <v>7.358</v>
      </c>
      <c r="D414" s="27">
        <f>ROUND(7.54,3)</f>
        <v>7.54</v>
      </c>
      <c r="E414" s="27">
        <f>ROUND(7.44,3)</f>
        <v>7.44</v>
      </c>
      <c r="F414" s="27">
        <f>ROUND(7.49,3)</f>
        <v>7.49</v>
      </c>
      <c r="G414" s="24"/>
      <c r="H414" s="36"/>
    </row>
    <row r="415" spans="1:8" ht="12.75" customHeight="1">
      <c r="A415" s="22">
        <v>42998</v>
      </c>
      <c r="B415" s="22"/>
      <c r="C415" s="27">
        <f>ROUND(7.358,3)</f>
        <v>7.358</v>
      </c>
      <c r="D415" s="27">
        <f>ROUND(7.58,3)</f>
        <v>7.58</v>
      </c>
      <c r="E415" s="27">
        <f>ROUND(7.48,3)</f>
        <v>7.48</v>
      </c>
      <c r="F415" s="27">
        <f>ROUND(7.53,3)</f>
        <v>7.53</v>
      </c>
      <c r="G415" s="24"/>
      <c r="H415" s="36"/>
    </row>
    <row r="416" spans="1:8" ht="12.75" customHeight="1">
      <c r="A416" s="22">
        <v>43089</v>
      </c>
      <c r="B416" s="22"/>
      <c r="C416" s="27">
        <f>ROUND(7.358,3)</f>
        <v>7.358</v>
      </c>
      <c r="D416" s="27">
        <f>ROUND(7.61,3)</f>
        <v>7.61</v>
      </c>
      <c r="E416" s="27">
        <f>ROUND(7.51,3)</f>
        <v>7.51</v>
      </c>
      <c r="F416" s="27">
        <f>ROUND(7.56,3)</f>
        <v>7.56</v>
      </c>
      <c r="G416" s="24"/>
      <c r="H416" s="36"/>
    </row>
    <row r="417" spans="1:8" ht="12.75" customHeight="1">
      <c r="A417" s="22">
        <v>43179</v>
      </c>
      <c r="B417" s="22"/>
      <c r="C417" s="27">
        <f>ROUND(7.358,3)</f>
        <v>7.358</v>
      </c>
      <c r="D417" s="27">
        <f>ROUND(7.64,3)</f>
        <v>7.64</v>
      </c>
      <c r="E417" s="27">
        <f>ROUND(7.54,3)</f>
        <v>7.54</v>
      </c>
      <c r="F417" s="27">
        <f>ROUND(7.59,3)</f>
        <v>7.59</v>
      </c>
      <c r="G417" s="24"/>
      <c r="H417" s="36"/>
    </row>
    <row r="418" spans="1:8" ht="12.75" customHeight="1">
      <c r="A418" s="22">
        <v>43269</v>
      </c>
      <c r="B418" s="22"/>
      <c r="C418" s="27">
        <f>ROUND(7.358,3)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43271</v>
      </c>
      <c r="B419" s="22"/>
      <c r="C419" s="27">
        <f>ROUND(7.358,3)</f>
        <v>7.358</v>
      </c>
      <c r="D419" s="27">
        <f>ROUND(7.67,3)</f>
        <v>7.67</v>
      </c>
      <c r="E419" s="27">
        <f>ROUND(7.57,3)</f>
        <v>7.57</v>
      </c>
      <c r="F419" s="27">
        <f>ROUND(7.62,3)</f>
        <v>7.62</v>
      </c>
      <c r="G419" s="24"/>
      <c r="H419" s="36"/>
    </row>
    <row r="420" spans="1:8" ht="12.75" customHeight="1">
      <c r="A420" s="22">
        <v>43362</v>
      </c>
      <c r="B420" s="22"/>
      <c r="C420" s="27">
        <f>ROUND(7.358,3)</f>
        <v>7.358</v>
      </c>
      <c r="D420" s="27">
        <f>ROUND(7.69,3)</f>
        <v>7.69</v>
      </c>
      <c r="E420" s="27">
        <f>ROUND(7.59,3)</f>
        <v>7.59</v>
      </c>
      <c r="F420" s="27">
        <f>ROUND(7.64,3)</f>
        <v>7.64</v>
      </c>
      <c r="G420" s="24"/>
      <c r="H420" s="36"/>
    </row>
    <row r="421" spans="1:8" ht="12.75" customHeight="1">
      <c r="A421" s="22" t="s">
        <v>91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42768</v>
      </c>
      <c r="B422" s="22"/>
      <c r="C422" s="27">
        <f>ROUND(525.769,3)</f>
        <v>525.769</v>
      </c>
      <c r="D422" s="27">
        <f>F422</f>
        <v>531.077</v>
      </c>
      <c r="E422" s="27">
        <f>F422</f>
        <v>531.077</v>
      </c>
      <c r="F422" s="27">
        <f>ROUND(531.077,3)</f>
        <v>531.077</v>
      </c>
      <c r="G422" s="24"/>
      <c r="H422" s="36"/>
    </row>
    <row r="423" spans="1:8" ht="12.75" customHeight="1">
      <c r="A423" s="22">
        <v>42859</v>
      </c>
      <c r="B423" s="22"/>
      <c r="C423" s="27">
        <f>ROUND(525.769,3)</f>
        <v>525.769</v>
      </c>
      <c r="D423" s="27">
        <f>F423</f>
        <v>541.351</v>
      </c>
      <c r="E423" s="27">
        <f>F423</f>
        <v>541.351</v>
      </c>
      <c r="F423" s="27">
        <f>ROUND(541.351,3)</f>
        <v>541.351</v>
      </c>
      <c r="G423" s="24"/>
      <c r="H423" s="36"/>
    </row>
    <row r="424" spans="1:8" ht="12.75" customHeight="1">
      <c r="A424" s="22">
        <v>42950</v>
      </c>
      <c r="B424" s="22"/>
      <c r="C424" s="27">
        <f>ROUND(525.769,3)</f>
        <v>525.769</v>
      </c>
      <c r="D424" s="27">
        <f>F424</f>
        <v>552.156</v>
      </c>
      <c r="E424" s="27">
        <f>F424</f>
        <v>552.156</v>
      </c>
      <c r="F424" s="27">
        <f>ROUND(552.156,3)</f>
        <v>552.156</v>
      </c>
      <c r="G424" s="24"/>
      <c r="H424" s="36"/>
    </row>
    <row r="425" spans="1:8" ht="12.75" customHeight="1">
      <c r="A425" s="22">
        <v>43041</v>
      </c>
      <c r="B425" s="22"/>
      <c r="C425" s="27">
        <f>ROUND(525.769,3)</f>
        <v>525.769</v>
      </c>
      <c r="D425" s="27">
        <f>F425</f>
        <v>563.664</v>
      </c>
      <c r="E425" s="27">
        <f>F425</f>
        <v>563.664</v>
      </c>
      <c r="F425" s="27">
        <f>ROUND(563.664,3)</f>
        <v>563.664</v>
      </c>
      <c r="G425" s="24"/>
      <c r="H425" s="36"/>
    </row>
    <row r="426" spans="1:8" ht="12.75" customHeight="1">
      <c r="A426" s="22" t="s">
        <v>92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6">
        <f>ROUND(100.015000140839,5)</f>
        <v>100.015</v>
      </c>
      <c r="D427" s="26">
        <f>F427</f>
        <v>100.06871</v>
      </c>
      <c r="E427" s="26">
        <f>F427</f>
        <v>100.06871</v>
      </c>
      <c r="F427" s="26">
        <f>ROUND(100.068714934968,5)</f>
        <v>100.06871</v>
      </c>
      <c r="G427" s="24"/>
      <c r="H427" s="36"/>
    </row>
    <row r="428" spans="1:8" ht="12.75" customHeight="1">
      <c r="A428" s="22" t="s">
        <v>93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ROUND(100.015000140839,5)</f>
        <v>100.015</v>
      </c>
      <c r="D429" s="26">
        <f>F429</f>
        <v>100.00617</v>
      </c>
      <c r="E429" s="26">
        <f>F429</f>
        <v>100.00617</v>
      </c>
      <c r="F429" s="26">
        <f>ROUND(100.006172342354,5)</f>
        <v>100.00617</v>
      </c>
      <c r="G429" s="24"/>
      <c r="H429" s="36"/>
    </row>
    <row r="430" spans="1:8" ht="12.75" customHeight="1">
      <c r="A430" s="22" t="s">
        <v>94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ROUND(100.015000140839,5)</f>
        <v>100.015</v>
      </c>
      <c r="D431" s="26">
        <f>F431</f>
        <v>99.62648</v>
      </c>
      <c r="E431" s="26">
        <f>F431</f>
        <v>99.62648</v>
      </c>
      <c r="F431" s="26">
        <f>ROUND(99.6264826996774,5)</f>
        <v>99.62648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ROUND(100.015000140839,5)</f>
        <v>100.015</v>
      </c>
      <c r="D433" s="26">
        <f>F433</f>
        <v>99.68372</v>
      </c>
      <c r="E433" s="26">
        <f>F433</f>
        <v>99.68372</v>
      </c>
      <c r="F433" s="26">
        <f>ROUND(99.6837197918474,5)</f>
        <v>99.68372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ROUND(100.015000140839,5)</f>
        <v>100.015</v>
      </c>
      <c r="D435" s="26">
        <f>F435</f>
        <v>99.9685</v>
      </c>
      <c r="E435" s="26">
        <f>F435</f>
        <v>99.9685</v>
      </c>
      <c r="F435" s="26">
        <f>ROUND(99.9684997347716,5)</f>
        <v>99.9685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6">
        <f>ROUND(100.015000140839,5)</f>
        <v>100.015</v>
      </c>
      <c r="D437" s="26">
        <f>F437</f>
        <v>100.015</v>
      </c>
      <c r="E437" s="26">
        <f>F437</f>
        <v>100.015</v>
      </c>
      <c r="F437" s="26">
        <f>ROUND(100.015000140839,5)</f>
        <v>100.015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ROUND(100.199631839444,5)</f>
        <v>100.19963</v>
      </c>
      <c r="D439" s="26">
        <f>F439</f>
        <v>99.9902</v>
      </c>
      <c r="E439" s="26">
        <f>F439</f>
        <v>99.9902</v>
      </c>
      <c r="F439" s="26">
        <f>ROUND(99.9901985115031,5)</f>
        <v>99.9902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6">
        <f>ROUND(100.199631839444,5)</f>
        <v>100.19963</v>
      </c>
      <c r="D441" s="26">
        <f>F441</f>
        <v>99.30501</v>
      </c>
      <c r="E441" s="26">
        <f>F441</f>
        <v>99.30501</v>
      </c>
      <c r="F441" s="26">
        <f>ROUND(99.3050127072228,5)</f>
        <v>99.30501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6">
        <f>ROUND(100.199631839444,5)</f>
        <v>100.19963</v>
      </c>
      <c r="D443" s="26">
        <f>F443</f>
        <v>99.00317</v>
      </c>
      <c r="E443" s="26">
        <f>F443</f>
        <v>99.00317</v>
      </c>
      <c r="F443" s="26">
        <f>ROUND(99.0031730801425,5)</f>
        <v>99.00317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6">
        <f>ROUND(100.199631839444,5)</f>
        <v>100.19963</v>
      </c>
      <c r="D445" s="26">
        <f>F445</f>
        <v>99.11627</v>
      </c>
      <c r="E445" s="26">
        <f>F445</f>
        <v>99.11627</v>
      </c>
      <c r="F445" s="26">
        <f>ROUND(99.1162713985996,5)</f>
        <v>99.11627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ROUND(100.199631839444,2)</f>
        <v>100.2</v>
      </c>
      <c r="D447" s="24">
        <f>F447</f>
        <v>99.66</v>
      </c>
      <c r="E447" s="24">
        <f>F447</f>
        <v>99.66</v>
      </c>
      <c r="F447" s="24">
        <f>ROUND(99.6631552882293,2)</f>
        <v>99.66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6">
        <f>ROUND(100.199631839444,5)</f>
        <v>100.19963</v>
      </c>
      <c r="D449" s="26">
        <f>F449</f>
        <v>100.19963</v>
      </c>
      <c r="E449" s="26">
        <f>F449</f>
        <v>100.19963</v>
      </c>
      <c r="F449" s="26">
        <f>ROUND(100.199631839444,5)</f>
        <v>100.19963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ROUND(100.092837212644,5)</f>
        <v>100.09284</v>
      </c>
      <c r="D451" s="26">
        <f>F451</f>
        <v>98.43704</v>
      </c>
      <c r="E451" s="26">
        <f>F451</f>
        <v>98.43704</v>
      </c>
      <c r="F451" s="26">
        <f>ROUND(98.4370410660465,5)</f>
        <v>98.43704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ROUND(100.092837212644,5)</f>
        <v>100.09284</v>
      </c>
      <c r="D453" s="26">
        <f>F453</f>
        <v>97.83463</v>
      </c>
      <c r="E453" s="26">
        <f>F453</f>
        <v>97.83463</v>
      </c>
      <c r="F453" s="26">
        <f>ROUND(97.8346252125106,5)</f>
        <v>97.83463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ROUND(100.092837212644,5)</f>
        <v>100.09284</v>
      </c>
      <c r="D455" s="26">
        <f>F455</f>
        <v>97.19799</v>
      </c>
      <c r="E455" s="26">
        <f>F455</f>
        <v>97.19799</v>
      </c>
      <c r="F455" s="26">
        <f>ROUND(97.1979893679924,5)</f>
        <v>97.19799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ROUND(100.092837212644,5)</f>
        <v>100.09284</v>
      </c>
      <c r="D457" s="26">
        <f>F457</f>
        <v>97.54546</v>
      </c>
      <c r="E457" s="26">
        <f>F457</f>
        <v>97.54546</v>
      </c>
      <c r="F457" s="26">
        <f>ROUND(97.5454643270267,5)</f>
        <v>97.54546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6">
        <f>ROUND(100.092837212644,5)</f>
        <v>100.09284</v>
      </c>
      <c r="D459" s="26">
        <f>F459</f>
        <v>99.84341</v>
      </c>
      <c r="E459" s="26">
        <f>F459</f>
        <v>99.84341</v>
      </c>
      <c r="F459" s="26">
        <f>ROUND(99.8434092708219,5)</f>
        <v>99.84341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44635</v>
      </c>
      <c r="B461" s="22"/>
      <c r="C461" s="26">
        <f>ROUND(100.092837212644,5)</f>
        <v>100.09284</v>
      </c>
      <c r="D461" s="26">
        <f>F461</f>
        <v>100.09284</v>
      </c>
      <c r="E461" s="26">
        <f>F461</f>
        <v>100.09284</v>
      </c>
      <c r="F461" s="26">
        <f>ROUND(100.092837212644,5)</f>
        <v>100.09284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6">
        <f>ROUND(100.263890016544,5)</f>
        <v>100.26389</v>
      </c>
      <c r="D463" s="26">
        <f>F463</f>
        <v>99.67791</v>
      </c>
      <c r="E463" s="26">
        <f>F463</f>
        <v>99.67791</v>
      </c>
      <c r="F463" s="26">
        <f>ROUND(99.6779056719641,5)</f>
        <v>99.67791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6">
        <f>ROUND(100.263890016544,5)</f>
        <v>100.26389</v>
      </c>
      <c r="D465" s="26">
        <f>F465</f>
        <v>96.85922</v>
      </c>
      <c r="E465" s="26">
        <f>F465</f>
        <v>96.85922</v>
      </c>
      <c r="F465" s="26">
        <f>ROUND(96.8592155110653,5)</f>
        <v>96.85922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6">
        <f>ROUND(100.263890016544,5)</f>
        <v>100.26389</v>
      </c>
      <c r="D467" s="26">
        <f>F467</f>
        <v>95.72223</v>
      </c>
      <c r="E467" s="26">
        <f>F467</f>
        <v>95.72223</v>
      </c>
      <c r="F467" s="26">
        <f>ROUND(95.7222332247586,5)</f>
        <v>95.72223</v>
      </c>
      <c r="G467" s="24"/>
      <c r="H467" s="36"/>
    </row>
    <row r="468" spans="1:8" ht="12.75" customHeight="1">
      <c r="A468" s="22" t="s">
        <v>113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6">
        <f>ROUND(100.263890016544,5)</f>
        <v>100.26389</v>
      </c>
      <c r="D469" s="26">
        <f>F469</f>
        <v>97.89405</v>
      </c>
      <c r="E469" s="26">
        <f>F469</f>
        <v>97.89405</v>
      </c>
      <c r="F469" s="26">
        <f>ROUND(97.8940475934447,5)</f>
        <v>97.89405</v>
      </c>
      <c r="G469" s="24"/>
      <c r="H469" s="36"/>
    </row>
    <row r="470" spans="1:8" ht="12.75" customHeight="1">
      <c r="A470" s="22" t="s">
        <v>114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46377</v>
      </c>
      <c r="B471" s="22"/>
      <c r="C471" s="26">
        <f>ROUND(100.263890016544,5)</f>
        <v>100.26389</v>
      </c>
      <c r="D471" s="26">
        <f>F471</f>
        <v>101.59976</v>
      </c>
      <c r="E471" s="26">
        <f>F471</f>
        <v>101.59976</v>
      </c>
      <c r="F471" s="26">
        <f>ROUND(101.599759840538,5)</f>
        <v>101.59976</v>
      </c>
      <c r="G471" s="24"/>
      <c r="H471" s="36"/>
    </row>
    <row r="472" spans="1:8" ht="12.75" customHeight="1">
      <c r="A472" s="22" t="s">
        <v>115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46461</v>
      </c>
      <c r="B473" s="32"/>
      <c r="C473" s="33">
        <f>ROUND(100.263890016544,5)</f>
        <v>100.26389</v>
      </c>
      <c r="D473" s="33">
        <f>F473</f>
        <v>100.26389</v>
      </c>
      <c r="E473" s="33">
        <f>F473</f>
        <v>100.26389</v>
      </c>
      <c r="F473" s="33">
        <f>ROUND(100.263890016544,5)</f>
        <v>100.26389</v>
      </c>
      <c r="G473" s="34"/>
      <c r="H473" s="37"/>
    </row>
  </sheetData>
  <sheetProtection/>
  <mergeCells count="472">
    <mergeCell ref="A469:B469"/>
    <mergeCell ref="A470:B470"/>
    <mergeCell ref="A471:B471"/>
    <mergeCell ref="A472:B472"/>
    <mergeCell ref="A473:B473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1:B331"/>
    <mergeCell ref="A332:B332"/>
    <mergeCell ref="A333:B333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2016-12-15T15:35:34Z</dcterms:modified>
  <cp:category/>
  <cp:version/>
  <cp:contentType/>
  <cp:contentStatus/>
</cp:coreProperties>
</file>