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<sst xmlns="http://schemas.openxmlformats.org/spreadsheetml/2006/main" count="116" uniqueCount="116">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</sst>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42723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ROUND(2.1,5)</f>
        <v>2.1</v>
      </c>
      <c r="D6" s="26">
        <f>F6</f>
        <v>2.1</v>
      </c>
      <c r="E6" s="26">
        <f>F6</f>
        <v>2.1</v>
      </c>
      <c r="F6" s="26">
        <f>ROUND(2.1,5)</f>
        <v>2.1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ROUND(2.13,5)</f>
        <v>2.13</v>
      </c>
      <c r="D8" s="26">
        <f>F8</f>
        <v>2.13</v>
      </c>
      <c r="E8" s="26">
        <f>F8</f>
        <v>2.13</v>
      </c>
      <c r="F8" s="26">
        <f>ROUND(2.13,5)</f>
        <v>2.13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ROUND(2.14,5)</f>
        <v>2.14</v>
      </c>
      <c r="D10" s="26">
        <f>F10</f>
        <v>2.14</v>
      </c>
      <c r="E10" s="26">
        <f>F10</f>
        <v>2.14</v>
      </c>
      <c r="F10" s="26">
        <f>ROUND(2.14,5)</f>
        <v>2.14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ROUND(2.79,5)</f>
        <v>2.79</v>
      </c>
      <c r="D12" s="26">
        <f>F12</f>
        <v>2.79</v>
      </c>
      <c r="E12" s="26">
        <f>F12</f>
        <v>2.79</v>
      </c>
      <c r="F12" s="26">
        <f>ROUND(2.79,5)</f>
        <v>2.79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ROUND(10.54,5)</f>
        <v>10.54</v>
      </c>
      <c r="D14" s="26">
        <f>F14</f>
        <v>10.54</v>
      </c>
      <c r="E14" s="26">
        <f>F14</f>
        <v>10.54</v>
      </c>
      <c r="F14" s="26">
        <f>ROUND(10.54,5)</f>
        <v>10.54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ROUND(8.675,5)</f>
        <v>8.675</v>
      </c>
      <c r="D16" s="26">
        <f>F16</f>
        <v>8.675</v>
      </c>
      <c r="E16" s="26">
        <f>F16</f>
        <v>8.675</v>
      </c>
      <c r="F16" s="26">
        <f>ROUND(8.675,5)</f>
        <v>8.675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ROUND(8.96,3)</f>
        <v>8.96</v>
      </c>
      <c r="D18" s="27">
        <f>F18</f>
        <v>8.96</v>
      </c>
      <c r="E18" s="27">
        <f>F18</f>
        <v>8.96</v>
      </c>
      <c r="F18" s="27">
        <f>ROUND(8.96,3)</f>
        <v>8.96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ROUND(2.13,3)</f>
        <v>2.13</v>
      </c>
      <c r="D20" s="27">
        <f>F20</f>
        <v>2.13</v>
      </c>
      <c r="E20" s="27">
        <f>F20</f>
        <v>2.13</v>
      </c>
      <c r="F20" s="27">
        <f>ROUND(2.13,3)</f>
        <v>2.13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ROUND(2.15,3)</f>
        <v>2.15</v>
      </c>
      <c r="D22" s="27">
        <f>F22</f>
        <v>2.15</v>
      </c>
      <c r="E22" s="27">
        <f>F22</f>
        <v>2.15</v>
      </c>
      <c r="F22" s="27">
        <f>ROUND(2.15,3)</f>
        <v>2.15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ROUND(7.755,3)</f>
        <v>7.755</v>
      </c>
      <c r="D24" s="27">
        <f>F24</f>
        <v>7.755</v>
      </c>
      <c r="E24" s="27">
        <f>F24</f>
        <v>7.755</v>
      </c>
      <c r="F24" s="27">
        <f>ROUND(7.755,3)</f>
        <v>7.755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ROUND(7.97,3)</f>
        <v>7.97</v>
      </c>
      <c r="D26" s="27">
        <f>F26</f>
        <v>7.97</v>
      </c>
      <c r="E26" s="27">
        <f>F26</f>
        <v>7.97</v>
      </c>
      <c r="F26" s="27">
        <f>ROUND(7.97,3)</f>
        <v>7.97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ROUND(8.185,3)</f>
        <v>8.185</v>
      </c>
      <c r="D28" s="27">
        <f>F28</f>
        <v>8.185</v>
      </c>
      <c r="E28" s="27">
        <f>F28</f>
        <v>8.185</v>
      </c>
      <c r="F28" s="27">
        <f>ROUND(8.185,3)</f>
        <v>8.185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ROUND(8.345,3)</f>
        <v>8.345</v>
      </c>
      <c r="D30" s="27">
        <f>F30</f>
        <v>8.345</v>
      </c>
      <c r="E30" s="27">
        <f>F30</f>
        <v>8.345</v>
      </c>
      <c r="F30" s="27">
        <f>ROUND(8.345,3)</f>
        <v>8.345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ROUND(9.545,3)</f>
        <v>9.545</v>
      </c>
      <c r="D32" s="27">
        <f>F32</f>
        <v>9.545</v>
      </c>
      <c r="E32" s="27">
        <f>F32</f>
        <v>9.545</v>
      </c>
      <c r="F32" s="27">
        <f>ROUND(9.545,3)</f>
        <v>9.545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ROUND(2.12,3)</f>
        <v>2.12</v>
      </c>
      <c r="D34" s="27">
        <f>F34</f>
        <v>2.12</v>
      </c>
      <c r="E34" s="27">
        <f>F34</f>
        <v>2.12</v>
      </c>
      <c r="F34" s="27">
        <f>ROUND(2.12,3)</f>
        <v>2.12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ROUND(4,5)</f>
        <v>4</v>
      </c>
      <c r="D36" s="26">
        <f>F36</f>
        <v>4</v>
      </c>
      <c r="E36" s="26">
        <f>F36</f>
        <v>4</v>
      </c>
      <c r="F36" s="26">
        <f>ROUND(4,5)</f>
        <v>4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ROUND(2.13,3)</f>
        <v>2.13</v>
      </c>
      <c r="D38" s="27">
        <f>F38</f>
        <v>2.13</v>
      </c>
      <c r="E38" s="27">
        <f>F38</f>
        <v>2.13</v>
      </c>
      <c r="F38" s="27">
        <f>ROUND(2.13,3)</f>
        <v>2.13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ROUND(9.385,3)</f>
        <v>9.385</v>
      </c>
      <c r="D40" s="27">
        <f>F40</f>
        <v>9.385</v>
      </c>
      <c r="E40" s="27">
        <f>F40</f>
        <v>9.385</v>
      </c>
      <c r="F40" s="27">
        <f>ROUND(9.385,3)</f>
        <v>9.385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ROUND(2.1,5)</f>
        <v>2.1</v>
      </c>
      <c r="D42" s="26">
        <f>F42</f>
        <v>127.20829</v>
      </c>
      <c r="E42" s="26">
        <f>F42</f>
        <v>127.20829</v>
      </c>
      <c r="F42" s="26">
        <f>ROUND(127.20829,5)</f>
        <v>127.20829</v>
      </c>
      <c r="G42" s="24"/>
      <c r="H42" s="36"/>
    </row>
    <row r="43" spans="1:8" ht="12.75" customHeight="1">
      <c r="A43" s="22">
        <v>42859</v>
      </c>
      <c r="B43" s="22"/>
      <c r="C43" s="26">
        <f>ROUND(2.1,5)</f>
        <v>2.1</v>
      </c>
      <c r="D43" s="26">
        <f>F43</f>
        <v>129.67468</v>
      </c>
      <c r="E43" s="26">
        <f>F43</f>
        <v>129.67468</v>
      </c>
      <c r="F43" s="26">
        <f>ROUND(129.67468,5)</f>
        <v>129.67468</v>
      </c>
      <c r="G43" s="24"/>
      <c r="H43" s="36"/>
    </row>
    <row r="44" spans="1:8" ht="12.75" customHeight="1">
      <c r="A44" s="22">
        <v>42950</v>
      </c>
      <c r="B44" s="22"/>
      <c r="C44" s="26">
        <f>ROUND(2.1,5)</f>
        <v>2.1</v>
      </c>
      <c r="D44" s="26">
        <f>F44</f>
        <v>130.93534</v>
      </c>
      <c r="E44" s="26">
        <f>F44</f>
        <v>130.93534</v>
      </c>
      <c r="F44" s="26">
        <f>ROUND(130.93534,5)</f>
        <v>130.93534</v>
      </c>
      <c r="G44" s="24"/>
      <c r="H44" s="36"/>
    </row>
    <row r="45" spans="1:8" ht="12.75" customHeight="1">
      <c r="A45" s="22">
        <v>43041</v>
      </c>
      <c r="B45" s="22"/>
      <c r="C45" s="26">
        <f>ROUND(2.1,5)</f>
        <v>2.1</v>
      </c>
      <c r="D45" s="26">
        <f>F45</f>
        <v>133.66457</v>
      </c>
      <c r="E45" s="26">
        <f>F45</f>
        <v>133.66457</v>
      </c>
      <c r="F45" s="26">
        <f>ROUND(133.66457,5)</f>
        <v>133.66457</v>
      </c>
      <c r="G45" s="24"/>
      <c r="H45" s="36"/>
    </row>
    <row r="46" spans="1:8" ht="12.75" customHeight="1">
      <c r="A46" s="22">
        <v>43132</v>
      </c>
      <c r="B46" s="22"/>
      <c r="C46" s="26">
        <f>ROUND(2.1,5)</f>
        <v>2.1</v>
      </c>
      <c r="D46" s="26">
        <f>F46</f>
        <v>136.3717</v>
      </c>
      <c r="E46" s="26">
        <f>F46</f>
        <v>136.3717</v>
      </c>
      <c r="F46" s="26">
        <f>ROUND(136.3717,5)</f>
        <v>136.3717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ROUND(9.37,5)</f>
        <v>9.37</v>
      </c>
      <c r="D48" s="26">
        <f>F48</f>
        <v>9.39843</v>
      </c>
      <c r="E48" s="26">
        <f>F48</f>
        <v>9.39843</v>
      </c>
      <c r="F48" s="26">
        <f>ROUND(9.39843,5)</f>
        <v>9.39843</v>
      </c>
      <c r="G48" s="24"/>
      <c r="H48" s="36"/>
    </row>
    <row r="49" spans="1:8" ht="12.75" customHeight="1">
      <c r="A49" s="22">
        <v>42859</v>
      </c>
      <c r="B49" s="22"/>
      <c r="C49" s="26">
        <f>ROUND(9.37,5)</f>
        <v>9.37</v>
      </c>
      <c r="D49" s="26">
        <f>F49</f>
        <v>9.45168</v>
      </c>
      <c r="E49" s="26">
        <f>F49</f>
        <v>9.45168</v>
      </c>
      <c r="F49" s="26">
        <f>ROUND(9.45168,5)</f>
        <v>9.45168</v>
      </c>
      <c r="G49" s="24"/>
      <c r="H49" s="36"/>
    </row>
    <row r="50" spans="1:8" ht="12.75" customHeight="1">
      <c r="A50" s="22">
        <v>42950</v>
      </c>
      <c r="B50" s="22"/>
      <c r="C50" s="26">
        <f>ROUND(9.37,5)</f>
        <v>9.37</v>
      </c>
      <c r="D50" s="26">
        <f>F50</f>
        <v>9.49949</v>
      </c>
      <c r="E50" s="26">
        <f>F50</f>
        <v>9.49949</v>
      </c>
      <c r="F50" s="26">
        <f>ROUND(9.49949,5)</f>
        <v>9.49949</v>
      </c>
      <c r="G50" s="24"/>
      <c r="H50" s="36"/>
    </row>
    <row r="51" spans="1:8" ht="12.75" customHeight="1">
      <c r="A51" s="22">
        <v>43041</v>
      </c>
      <c r="B51" s="22"/>
      <c r="C51" s="26">
        <f>ROUND(9.37,5)</f>
        <v>9.37</v>
      </c>
      <c r="D51" s="26">
        <f>F51</f>
        <v>9.53211</v>
      </c>
      <c r="E51" s="26">
        <f>F51</f>
        <v>9.53211</v>
      </c>
      <c r="F51" s="26">
        <f>ROUND(9.53211,5)</f>
        <v>9.53211</v>
      </c>
      <c r="G51" s="24"/>
      <c r="H51" s="36"/>
    </row>
    <row r="52" spans="1:8" ht="12.75" customHeight="1">
      <c r="A52" s="22">
        <v>43132</v>
      </c>
      <c r="B52" s="22"/>
      <c r="C52" s="26">
        <f>ROUND(9.37,5)</f>
        <v>9.37</v>
      </c>
      <c r="D52" s="26">
        <f>F52</f>
        <v>9.57021</v>
      </c>
      <c r="E52" s="26">
        <f>F52</f>
        <v>9.57021</v>
      </c>
      <c r="F52" s="26">
        <f>ROUND(9.57021,5)</f>
        <v>9.57021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ROUND(9.52,5)</f>
        <v>9.52</v>
      </c>
      <c r="D54" s="26">
        <f>F54</f>
        <v>9.5501</v>
      </c>
      <c r="E54" s="26">
        <f>F54</f>
        <v>9.5501</v>
      </c>
      <c r="F54" s="26">
        <f>ROUND(9.5501,5)</f>
        <v>9.5501</v>
      </c>
      <c r="G54" s="24"/>
      <c r="H54" s="36"/>
    </row>
    <row r="55" spans="1:8" ht="12.75" customHeight="1">
      <c r="A55" s="22">
        <v>42859</v>
      </c>
      <c r="B55" s="22"/>
      <c r="C55" s="26">
        <f>ROUND(9.52,5)</f>
        <v>9.52</v>
      </c>
      <c r="D55" s="26">
        <f>F55</f>
        <v>9.60292</v>
      </c>
      <c r="E55" s="26">
        <f>F55</f>
        <v>9.60292</v>
      </c>
      <c r="F55" s="26">
        <f>ROUND(9.60292,5)</f>
        <v>9.60292</v>
      </c>
      <c r="G55" s="24"/>
      <c r="H55" s="36"/>
    </row>
    <row r="56" spans="1:8" ht="12.75" customHeight="1">
      <c r="A56" s="22">
        <v>42950</v>
      </c>
      <c r="B56" s="22"/>
      <c r="C56" s="26">
        <f>ROUND(9.52,5)</f>
        <v>9.52</v>
      </c>
      <c r="D56" s="26">
        <f>F56</f>
        <v>9.64884</v>
      </c>
      <c r="E56" s="26">
        <f>F56</f>
        <v>9.64884</v>
      </c>
      <c r="F56" s="26">
        <f>ROUND(9.64884,5)</f>
        <v>9.64884</v>
      </c>
      <c r="G56" s="24"/>
      <c r="H56" s="36"/>
    </row>
    <row r="57" spans="1:8" ht="12.75" customHeight="1">
      <c r="A57" s="22">
        <v>43041</v>
      </c>
      <c r="B57" s="22"/>
      <c r="C57" s="26">
        <f>ROUND(9.52,5)</f>
        <v>9.52</v>
      </c>
      <c r="D57" s="26">
        <f>F57</f>
        <v>9.68665</v>
      </c>
      <c r="E57" s="26">
        <f>F57</f>
        <v>9.68665</v>
      </c>
      <c r="F57" s="26">
        <f>ROUND(9.68665,5)</f>
        <v>9.68665</v>
      </c>
      <c r="G57" s="24"/>
      <c r="H57" s="36"/>
    </row>
    <row r="58" spans="1:8" ht="12.75" customHeight="1">
      <c r="A58" s="22">
        <v>43132</v>
      </c>
      <c r="B58" s="22"/>
      <c r="C58" s="26">
        <f>ROUND(9.52,5)</f>
        <v>9.52</v>
      </c>
      <c r="D58" s="26">
        <f>F58</f>
        <v>9.72954</v>
      </c>
      <c r="E58" s="26">
        <f>F58</f>
        <v>9.72954</v>
      </c>
      <c r="F58" s="26">
        <f>ROUND(9.72954,5)</f>
        <v>9.72954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ROUND(104.87054,5)</f>
        <v>104.87054</v>
      </c>
      <c r="D60" s="26">
        <f>F60</f>
        <v>105.88834</v>
      </c>
      <c r="E60" s="26">
        <f>F60</f>
        <v>105.88834</v>
      </c>
      <c r="F60" s="26">
        <f>ROUND(105.88834,5)</f>
        <v>105.88834</v>
      </c>
      <c r="G60" s="24"/>
      <c r="H60" s="36"/>
    </row>
    <row r="61" spans="1:8" ht="12.75" customHeight="1">
      <c r="A61" s="22">
        <v>42859</v>
      </c>
      <c r="B61" s="22"/>
      <c r="C61" s="26">
        <f>ROUND(104.87054,5)</f>
        <v>104.87054</v>
      </c>
      <c r="D61" s="26">
        <f>F61</f>
        <v>106.90173</v>
      </c>
      <c r="E61" s="26">
        <f>F61</f>
        <v>106.90173</v>
      </c>
      <c r="F61" s="26">
        <f>ROUND(106.90173,5)</f>
        <v>106.90173</v>
      </c>
      <c r="G61" s="24"/>
      <c r="H61" s="36"/>
    </row>
    <row r="62" spans="1:8" ht="12.75" customHeight="1">
      <c r="A62" s="22">
        <v>42950</v>
      </c>
      <c r="B62" s="22"/>
      <c r="C62" s="26">
        <f>ROUND(104.87054,5)</f>
        <v>104.87054</v>
      </c>
      <c r="D62" s="26">
        <f>F62</f>
        <v>109.04016</v>
      </c>
      <c r="E62" s="26">
        <f>F62</f>
        <v>109.04016</v>
      </c>
      <c r="F62" s="26">
        <f>ROUND(109.04016,5)</f>
        <v>109.04016</v>
      </c>
      <c r="G62" s="24"/>
      <c r="H62" s="36"/>
    </row>
    <row r="63" spans="1:8" ht="12.75" customHeight="1">
      <c r="A63" s="22">
        <v>43041</v>
      </c>
      <c r="B63" s="22"/>
      <c r="C63" s="26">
        <f>ROUND(104.87054,5)</f>
        <v>104.87054</v>
      </c>
      <c r="D63" s="26">
        <f>F63</f>
        <v>110.23055</v>
      </c>
      <c r="E63" s="26">
        <f>F63</f>
        <v>110.23055</v>
      </c>
      <c r="F63" s="26">
        <f>ROUND(110.23055,5)</f>
        <v>110.23055</v>
      </c>
      <c r="G63" s="24"/>
      <c r="H63" s="36"/>
    </row>
    <row r="64" spans="1:8" ht="12.75" customHeight="1">
      <c r="A64" s="22">
        <v>43132</v>
      </c>
      <c r="B64" s="22"/>
      <c r="C64" s="26">
        <f>ROUND(104.87054,5)</f>
        <v>104.87054</v>
      </c>
      <c r="D64" s="26">
        <f>F64</f>
        <v>112.463</v>
      </c>
      <c r="E64" s="26">
        <f>F64</f>
        <v>112.463</v>
      </c>
      <c r="F64" s="26">
        <f>ROUND(112.463,5)</f>
        <v>112.463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ROUND(9.66,5)</f>
        <v>9.66</v>
      </c>
      <c r="D66" s="26">
        <f>F66</f>
        <v>9.68843</v>
      </c>
      <c r="E66" s="26">
        <f>F66</f>
        <v>9.68843</v>
      </c>
      <c r="F66" s="26">
        <f>ROUND(9.68843,5)</f>
        <v>9.68843</v>
      </c>
      <c r="G66" s="24"/>
      <c r="H66" s="36"/>
    </row>
    <row r="67" spans="1:8" ht="12.75" customHeight="1">
      <c r="A67" s="22">
        <v>42859</v>
      </c>
      <c r="B67" s="22"/>
      <c r="C67" s="26">
        <f>ROUND(9.66,5)</f>
        <v>9.66</v>
      </c>
      <c r="D67" s="26">
        <f>F67</f>
        <v>9.74168</v>
      </c>
      <c r="E67" s="26">
        <f>F67</f>
        <v>9.74168</v>
      </c>
      <c r="F67" s="26">
        <f>ROUND(9.74168,5)</f>
        <v>9.74168</v>
      </c>
      <c r="G67" s="24"/>
      <c r="H67" s="36"/>
    </row>
    <row r="68" spans="1:8" ht="12.75" customHeight="1">
      <c r="A68" s="22">
        <v>42950</v>
      </c>
      <c r="B68" s="22"/>
      <c r="C68" s="26">
        <f>ROUND(9.66,5)</f>
        <v>9.66</v>
      </c>
      <c r="D68" s="26">
        <f>F68</f>
        <v>9.79035</v>
      </c>
      <c r="E68" s="26">
        <f>F68</f>
        <v>9.79035</v>
      </c>
      <c r="F68" s="26">
        <f>ROUND(9.79035,5)</f>
        <v>9.79035</v>
      </c>
      <c r="G68" s="24"/>
      <c r="H68" s="36"/>
    </row>
    <row r="69" spans="1:8" ht="12.75" customHeight="1">
      <c r="A69" s="22">
        <v>43041</v>
      </c>
      <c r="B69" s="22"/>
      <c r="C69" s="26">
        <f>ROUND(9.66,5)</f>
        <v>9.66</v>
      </c>
      <c r="D69" s="26">
        <f>F69</f>
        <v>9.82575</v>
      </c>
      <c r="E69" s="26">
        <f>F69</f>
        <v>9.82575</v>
      </c>
      <c r="F69" s="26">
        <f>ROUND(9.82575,5)</f>
        <v>9.82575</v>
      </c>
      <c r="G69" s="24"/>
      <c r="H69" s="36"/>
    </row>
    <row r="70" spans="1:8" ht="12.75" customHeight="1">
      <c r="A70" s="22">
        <v>43132</v>
      </c>
      <c r="B70" s="22"/>
      <c r="C70" s="26">
        <f>ROUND(9.66,5)</f>
        <v>9.66</v>
      </c>
      <c r="D70" s="26">
        <f>F70</f>
        <v>9.86593</v>
      </c>
      <c r="E70" s="26">
        <f>F70</f>
        <v>9.86593</v>
      </c>
      <c r="F70" s="26">
        <f>ROUND(9.86593,5)</f>
        <v>9.86593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ROUND(2.13,5)</f>
        <v>2.13</v>
      </c>
      <c r="D72" s="26">
        <f>F72</f>
        <v>130.73612</v>
      </c>
      <c r="E72" s="26">
        <f>F72</f>
        <v>130.73612</v>
      </c>
      <c r="F72" s="26">
        <f>ROUND(130.73612,5)</f>
        <v>130.73612</v>
      </c>
      <c r="G72" s="24"/>
      <c r="H72" s="36"/>
    </row>
    <row r="73" spans="1:8" ht="12.75" customHeight="1">
      <c r="A73" s="22">
        <v>42859</v>
      </c>
      <c r="B73" s="22"/>
      <c r="C73" s="26">
        <f>ROUND(2.13,5)</f>
        <v>2.13</v>
      </c>
      <c r="D73" s="26">
        <f>F73</f>
        <v>133.27086</v>
      </c>
      <c r="E73" s="26">
        <f>F73</f>
        <v>133.27086</v>
      </c>
      <c r="F73" s="26">
        <f>ROUND(133.27086,5)</f>
        <v>133.27086</v>
      </c>
      <c r="G73" s="24"/>
      <c r="H73" s="36"/>
    </row>
    <row r="74" spans="1:8" ht="12.75" customHeight="1">
      <c r="A74" s="22">
        <v>42950</v>
      </c>
      <c r="B74" s="22"/>
      <c r="C74" s="26">
        <f>ROUND(2.13,5)</f>
        <v>2.13</v>
      </c>
      <c r="D74" s="26">
        <f>F74</f>
        <v>134.43688</v>
      </c>
      <c r="E74" s="26">
        <f>F74</f>
        <v>134.43688</v>
      </c>
      <c r="F74" s="26">
        <f>ROUND(134.43688,5)</f>
        <v>134.43688</v>
      </c>
      <c r="G74" s="24"/>
      <c r="H74" s="36"/>
    </row>
    <row r="75" spans="1:8" ht="12.75" customHeight="1">
      <c r="A75" s="22">
        <v>43041</v>
      </c>
      <c r="B75" s="22"/>
      <c r="C75" s="26">
        <f>ROUND(2.13,5)</f>
        <v>2.13</v>
      </c>
      <c r="D75" s="26">
        <f>F75</f>
        <v>137.23909</v>
      </c>
      <c r="E75" s="26">
        <f>F75</f>
        <v>137.23909</v>
      </c>
      <c r="F75" s="26">
        <f>ROUND(137.23909,5)</f>
        <v>137.23909</v>
      </c>
      <c r="G75" s="24"/>
      <c r="H75" s="36"/>
    </row>
    <row r="76" spans="1:8" ht="12.75" customHeight="1">
      <c r="A76" s="22">
        <v>43132</v>
      </c>
      <c r="B76" s="22"/>
      <c r="C76" s="26">
        <f>ROUND(2.13,5)</f>
        <v>2.13</v>
      </c>
      <c r="D76" s="26">
        <f>F76</f>
        <v>140.01857</v>
      </c>
      <c r="E76" s="26">
        <f>F76</f>
        <v>140.01857</v>
      </c>
      <c r="F76" s="26">
        <f>ROUND(140.01857,5)</f>
        <v>140.01857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ROUND(9.665,5)</f>
        <v>9.665</v>
      </c>
      <c r="D78" s="26">
        <f>F78</f>
        <v>9.69265</v>
      </c>
      <c r="E78" s="26">
        <f>F78</f>
        <v>9.69265</v>
      </c>
      <c r="F78" s="26">
        <f>ROUND(9.69265,5)</f>
        <v>9.69265</v>
      </c>
      <c r="G78" s="24"/>
      <c r="H78" s="36"/>
    </row>
    <row r="79" spans="1:8" ht="12.75" customHeight="1">
      <c r="A79" s="22">
        <v>42859</v>
      </c>
      <c r="B79" s="22"/>
      <c r="C79" s="26">
        <f>ROUND(9.665,5)</f>
        <v>9.665</v>
      </c>
      <c r="D79" s="26">
        <f>F79</f>
        <v>9.74437</v>
      </c>
      <c r="E79" s="26">
        <f>F79</f>
        <v>9.74437</v>
      </c>
      <c r="F79" s="26">
        <f>ROUND(9.74437,5)</f>
        <v>9.74437</v>
      </c>
      <c r="G79" s="24"/>
      <c r="H79" s="36"/>
    </row>
    <row r="80" spans="1:8" ht="12.75" customHeight="1">
      <c r="A80" s="22">
        <v>42950</v>
      </c>
      <c r="B80" s="22"/>
      <c r="C80" s="26">
        <f>ROUND(9.665,5)</f>
        <v>9.665</v>
      </c>
      <c r="D80" s="26">
        <f>F80</f>
        <v>9.79158</v>
      </c>
      <c r="E80" s="26">
        <f>F80</f>
        <v>9.79158</v>
      </c>
      <c r="F80" s="26">
        <f>ROUND(9.79158,5)</f>
        <v>9.79158</v>
      </c>
      <c r="G80" s="24"/>
      <c r="H80" s="36"/>
    </row>
    <row r="81" spans="1:8" ht="12.75" customHeight="1">
      <c r="A81" s="22">
        <v>43041</v>
      </c>
      <c r="B81" s="22"/>
      <c r="C81" s="26">
        <f>ROUND(9.665,5)</f>
        <v>9.665</v>
      </c>
      <c r="D81" s="26">
        <f>F81</f>
        <v>9.82586</v>
      </c>
      <c r="E81" s="26">
        <f>F81</f>
        <v>9.82586</v>
      </c>
      <c r="F81" s="26">
        <f>ROUND(9.82586,5)</f>
        <v>9.82586</v>
      </c>
      <c r="G81" s="24"/>
      <c r="H81" s="36"/>
    </row>
    <row r="82" spans="1:8" ht="12.75" customHeight="1">
      <c r="A82" s="22">
        <v>43132</v>
      </c>
      <c r="B82" s="22"/>
      <c r="C82" s="26">
        <f>ROUND(9.665,5)</f>
        <v>9.665</v>
      </c>
      <c r="D82" s="26">
        <f>F82</f>
        <v>9.8647</v>
      </c>
      <c r="E82" s="26">
        <f>F82</f>
        <v>9.8647</v>
      </c>
      <c r="F82" s="26">
        <f>ROUND(9.8647,5)</f>
        <v>9.8647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ROUND(9.66,5)</f>
        <v>9.66</v>
      </c>
      <c r="D84" s="26">
        <f>F84</f>
        <v>9.68644</v>
      </c>
      <c r="E84" s="26">
        <f>F84</f>
        <v>9.68644</v>
      </c>
      <c r="F84" s="26">
        <f>ROUND(9.68644,5)</f>
        <v>9.68644</v>
      </c>
      <c r="G84" s="24"/>
      <c r="H84" s="36"/>
    </row>
    <row r="85" spans="1:8" ht="12.75" customHeight="1">
      <c r="A85" s="22">
        <v>42859</v>
      </c>
      <c r="B85" s="22"/>
      <c r="C85" s="26">
        <f>ROUND(9.66,5)</f>
        <v>9.66</v>
      </c>
      <c r="D85" s="26">
        <f>F85</f>
        <v>9.73583</v>
      </c>
      <c r="E85" s="26">
        <f>F85</f>
        <v>9.73583</v>
      </c>
      <c r="F85" s="26">
        <f>ROUND(9.73583,5)</f>
        <v>9.73583</v>
      </c>
      <c r="G85" s="24"/>
      <c r="H85" s="36"/>
    </row>
    <row r="86" spans="1:8" ht="12.75" customHeight="1">
      <c r="A86" s="22">
        <v>42950</v>
      </c>
      <c r="B86" s="22"/>
      <c r="C86" s="26">
        <f>ROUND(9.66,5)</f>
        <v>9.66</v>
      </c>
      <c r="D86" s="26">
        <f>F86</f>
        <v>9.78079</v>
      </c>
      <c r="E86" s="26">
        <f>F86</f>
        <v>9.78079</v>
      </c>
      <c r="F86" s="26">
        <f>ROUND(9.78079,5)</f>
        <v>9.78079</v>
      </c>
      <c r="G86" s="24"/>
      <c r="H86" s="36"/>
    </row>
    <row r="87" spans="1:8" ht="12.75" customHeight="1">
      <c r="A87" s="22">
        <v>43041</v>
      </c>
      <c r="B87" s="22"/>
      <c r="C87" s="26">
        <f>ROUND(9.66,5)</f>
        <v>9.66</v>
      </c>
      <c r="D87" s="26">
        <f>F87</f>
        <v>9.81329</v>
      </c>
      <c r="E87" s="26">
        <f>F87</f>
        <v>9.81329</v>
      </c>
      <c r="F87" s="26">
        <f>ROUND(9.81329,5)</f>
        <v>9.81329</v>
      </c>
      <c r="G87" s="24"/>
      <c r="H87" s="36"/>
    </row>
    <row r="88" spans="1:8" ht="12.75" customHeight="1">
      <c r="A88" s="22">
        <v>43132</v>
      </c>
      <c r="B88" s="22"/>
      <c r="C88" s="26">
        <f>ROUND(9.66,5)</f>
        <v>9.66</v>
      </c>
      <c r="D88" s="26">
        <f>F88</f>
        <v>9.85008</v>
      </c>
      <c r="E88" s="26">
        <f>F88</f>
        <v>9.85008</v>
      </c>
      <c r="F88" s="26">
        <f>ROUND(9.85008,5)</f>
        <v>9.85008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ROUND(129.65283,5)</f>
        <v>129.65283</v>
      </c>
      <c r="D90" s="26">
        <f>F90</f>
        <v>130.91124</v>
      </c>
      <c r="E90" s="26">
        <f>F90</f>
        <v>130.91124</v>
      </c>
      <c r="F90" s="26">
        <f>ROUND(130.91124,5)</f>
        <v>130.91124</v>
      </c>
      <c r="G90" s="24"/>
      <c r="H90" s="36"/>
    </row>
    <row r="91" spans="1:8" ht="12.75" customHeight="1">
      <c r="A91" s="22">
        <v>42859</v>
      </c>
      <c r="B91" s="22"/>
      <c r="C91" s="26">
        <f>ROUND(129.65283,5)</f>
        <v>129.65283</v>
      </c>
      <c r="D91" s="26">
        <f>F91</f>
        <v>131.92029</v>
      </c>
      <c r="E91" s="26">
        <f>F91</f>
        <v>131.92029</v>
      </c>
      <c r="F91" s="26">
        <f>ROUND(131.92029,5)</f>
        <v>131.92029</v>
      </c>
      <c r="G91" s="24"/>
      <c r="H91" s="36"/>
    </row>
    <row r="92" spans="1:8" ht="12.75" customHeight="1">
      <c r="A92" s="22">
        <v>42950</v>
      </c>
      <c r="B92" s="22"/>
      <c r="C92" s="26">
        <f>ROUND(129.65283,5)</f>
        <v>129.65283</v>
      </c>
      <c r="D92" s="26">
        <f>F92</f>
        <v>134.55962</v>
      </c>
      <c r="E92" s="26">
        <f>F92</f>
        <v>134.55962</v>
      </c>
      <c r="F92" s="26">
        <f>ROUND(134.55962,5)</f>
        <v>134.55962</v>
      </c>
      <c r="G92" s="24"/>
      <c r="H92" s="36"/>
    </row>
    <row r="93" spans="1:8" ht="12.75" customHeight="1">
      <c r="A93" s="22">
        <v>43041</v>
      </c>
      <c r="B93" s="22"/>
      <c r="C93" s="26">
        <f>ROUND(129.65283,5)</f>
        <v>129.65283</v>
      </c>
      <c r="D93" s="26">
        <f>F93</f>
        <v>135.77046</v>
      </c>
      <c r="E93" s="26">
        <f>F93</f>
        <v>135.77046</v>
      </c>
      <c r="F93" s="26">
        <f>ROUND(135.77046,5)</f>
        <v>135.77046</v>
      </c>
      <c r="G93" s="24"/>
      <c r="H93" s="36"/>
    </row>
    <row r="94" spans="1:8" ht="12.75" customHeight="1">
      <c r="A94" s="22">
        <v>43132</v>
      </c>
      <c r="B94" s="22"/>
      <c r="C94" s="26">
        <f>ROUND(129.65283,5)</f>
        <v>129.65283</v>
      </c>
      <c r="D94" s="26">
        <f>F94</f>
        <v>138.51991</v>
      </c>
      <c r="E94" s="26">
        <f>F94</f>
        <v>138.51991</v>
      </c>
      <c r="F94" s="26">
        <f>ROUND(138.51991,5)</f>
        <v>138.51991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ROUND(2.14,5)</f>
        <v>2.14</v>
      </c>
      <c r="D96" s="26">
        <f>F96</f>
        <v>139.36558</v>
      </c>
      <c r="E96" s="26">
        <f>F96</f>
        <v>139.36558</v>
      </c>
      <c r="F96" s="26">
        <f>ROUND(139.36558,5)</f>
        <v>139.36558</v>
      </c>
      <c r="G96" s="24"/>
      <c r="H96" s="36"/>
    </row>
    <row r="97" spans="1:8" ht="12.75" customHeight="1">
      <c r="A97" s="22">
        <v>42859</v>
      </c>
      <c r="B97" s="22"/>
      <c r="C97" s="26">
        <f>ROUND(2.14,5)</f>
        <v>2.14</v>
      </c>
      <c r="D97" s="26">
        <f>F97</f>
        <v>142.06752</v>
      </c>
      <c r="E97" s="26">
        <f>F97</f>
        <v>142.06752</v>
      </c>
      <c r="F97" s="26">
        <f>ROUND(142.06752,5)</f>
        <v>142.06752</v>
      </c>
      <c r="G97" s="24"/>
      <c r="H97" s="36"/>
    </row>
    <row r="98" spans="1:8" ht="12.75" customHeight="1">
      <c r="A98" s="22">
        <v>42950</v>
      </c>
      <c r="B98" s="22"/>
      <c r="C98" s="26">
        <f>ROUND(2.14,5)</f>
        <v>2.14</v>
      </c>
      <c r="D98" s="26">
        <f>F98</f>
        <v>143.24675</v>
      </c>
      <c r="E98" s="26">
        <f>F98</f>
        <v>143.24675</v>
      </c>
      <c r="F98" s="26">
        <f>ROUND(143.24675,5)</f>
        <v>143.24675</v>
      </c>
      <c r="G98" s="24"/>
      <c r="H98" s="36"/>
    </row>
    <row r="99" spans="1:8" ht="12.75" customHeight="1">
      <c r="A99" s="22">
        <v>43041</v>
      </c>
      <c r="B99" s="22"/>
      <c r="C99" s="26">
        <f>ROUND(2.14,5)</f>
        <v>2.14</v>
      </c>
      <c r="D99" s="26">
        <f>F99</f>
        <v>146.23247</v>
      </c>
      <c r="E99" s="26">
        <f>F99</f>
        <v>146.23247</v>
      </c>
      <c r="F99" s="26">
        <f>ROUND(146.23247,5)</f>
        <v>146.23247</v>
      </c>
      <c r="G99" s="24"/>
      <c r="H99" s="36"/>
    </row>
    <row r="100" spans="1:8" ht="12.75" customHeight="1">
      <c r="A100" s="22">
        <v>43132</v>
      </c>
      <c r="B100" s="22"/>
      <c r="C100" s="26">
        <f>ROUND(2.14,5)</f>
        <v>2.14</v>
      </c>
      <c r="D100" s="26">
        <f>F100</f>
        <v>149.19424</v>
      </c>
      <c r="E100" s="26">
        <f>F100</f>
        <v>149.19424</v>
      </c>
      <c r="F100" s="26">
        <f>ROUND(149.19424,5)</f>
        <v>149.19424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ROUND(2.79,5)</f>
        <v>2.79</v>
      </c>
      <c r="D102" s="26">
        <f>F102</f>
        <v>128.01862</v>
      </c>
      <c r="E102" s="26">
        <f>F102</f>
        <v>128.01862</v>
      </c>
      <c r="F102" s="26">
        <f>ROUND(128.01862,5)</f>
        <v>128.01862</v>
      </c>
      <c r="G102" s="24"/>
      <c r="H102" s="36"/>
    </row>
    <row r="103" spans="1:8" ht="12.75" customHeight="1">
      <c r="A103" s="22">
        <v>42859</v>
      </c>
      <c r="B103" s="22"/>
      <c r="C103" s="26">
        <f>ROUND(2.79,5)</f>
        <v>2.79</v>
      </c>
      <c r="D103" s="26">
        <f>F103</f>
        <v>128.81756</v>
      </c>
      <c r="E103" s="26">
        <f>F103</f>
        <v>128.81756</v>
      </c>
      <c r="F103" s="26">
        <f>ROUND(128.81756,5)</f>
        <v>128.81756</v>
      </c>
      <c r="G103" s="24"/>
      <c r="H103" s="36"/>
    </row>
    <row r="104" spans="1:8" ht="12.75" customHeight="1">
      <c r="A104" s="22">
        <v>42950</v>
      </c>
      <c r="B104" s="22"/>
      <c r="C104" s="26">
        <f>ROUND(2.79,5)</f>
        <v>2.79</v>
      </c>
      <c r="D104" s="26">
        <f>F104</f>
        <v>131.39466</v>
      </c>
      <c r="E104" s="26">
        <f>F104</f>
        <v>131.39466</v>
      </c>
      <c r="F104" s="26">
        <f>ROUND(131.39466,5)</f>
        <v>131.39466</v>
      </c>
      <c r="G104" s="24"/>
      <c r="H104" s="36"/>
    </row>
    <row r="105" spans="1:8" ht="12.75" customHeight="1">
      <c r="A105" s="22">
        <v>43041</v>
      </c>
      <c r="B105" s="22"/>
      <c r="C105" s="26">
        <f>ROUND(2.79,5)</f>
        <v>2.79</v>
      </c>
      <c r="D105" s="26">
        <f>F105</f>
        <v>134.13325</v>
      </c>
      <c r="E105" s="26">
        <f>F105</f>
        <v>134.13325</v>
      </c>
      <c r="F105" s="26">
        <f>ROUND(134.13325,5)</f>
        <v>134.13325</v>
      </c>
      <c r="G105" s="24"/>
      <c r="H105" s="36"/>
    </row>
    <row r="106" spans="1:8" ht="12.75" customHeight="1">
      <c r="A106" s="22">
        <v>43132</v>
      </c>
      <c r="B106" s="22"/>
      <c r="C106" s="26">
        <f>ROUND(2.79,5)</f>
        <v>2.79</v>
      </c>
      <c r="D106" s="26">
        <f>F106</f>
        <v>136.85005</v>
      </c>
      <c r="E106" s="26">
        <f>F106</f>
        <v>136.85005</v>
      </c>
      <c r="F106" s="26">
        <f>ROUND(136.85005,5)</f>
        <v>136.85005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ROUND(10.54,5)</f>
        <v>10.54</v>
      </c>
      <c r="D108" s="26">
        <f>F108</f>
        <v>10.5864</v>
      </c>
      <c r="E108" s="26">
        <f>F108</f>
        <v>10.5864</v>
      </c>
      <c r="F108" s="26">
        <f>ROUND(10.5864,5)</f>
        <v>10.5864</v>
      </c>
      <c r="G108" s="24"/>
      <c r="H108" s="36"/>
    </row>
    <row r="109" spans="1:8" ht="12.75" customHeight="1">
      <c r="A109" s="22">
        <v>42859</v>
      </c>
      <c r="B109" s="22"/>
      <c r="C109" s="26">
        <f>ROUND(10.54,5)</f>
        <v>10.54</v>
      </c>
      <c r="D109" s="26">
        <f>F109</f>
        <v>10.66847</v>
      </c>
      <c r="E109" s="26">
        <f>F109</f>
        <v>10.66847</v>
      </c>
      <c r="F109" s="26">
        <f>ROUND(10.66847,5)</f>
        <v>10.66847</v>
      </c>
      <c r="G109" s="24"/>
      <c r="H109" s="36"/>
    </row>
    <row r="110" spans="1:8" ht="12.75" customHeight="1">
      <c r="A110" s="22">
        <v>42950</v>
      </c>
      <c r="B110" s="22"/>
      <c r="C110" s="26">
        <f>ROUND(10.54,5)</f>
        <v>10.54</v>
      </c>
      <c r="D110" s="26">
        <f>F110</f>
        <v>10.74413</v>
      </c>
      <c r="E110" s="26">
        <f>F110</f>
        <v>10.74413</v>
      </c>
      <c r="F110" s="26">
        <f>ROUND(10.74413,5)</f>
        <v>10.74413</v>
      </c>
      <c r="G110" s="24"/>
      <c r="H110" s="36"/>
    </row>
    <row r="111" spans="1:8" ht="12.75" customHeight="1">
      <c r="A111" s="22">
        <v>43041</v>
      </c>
      <c r="B111" s="22"/>
      <c r="C111" s="26">
        <f>ROUND(10.54,5)</f>
        <v>10.54</v>
      </c>
      <c r="D111" s="26">
        <f>F111</f>
        <v>10.81492</v>
      </c>
      <c r="E111" s="26">
        <f>F111</f>
        <v>10.81492</v>
      </c>
      <c r="F111" s="26">
        <f>ROUND(10.81492,5)</f>
        <v>10.81492</v>
      </c>
      <c r="G111" s="24"/>
      <c r="H111" s="36"/>
    </row>
    <row r="112" spans="1:8" ht="12.75" customHeight="1">
      <c r="A112" s="22">
        <v>43132</v>
      </c>
      <c r="B112" s="22"/>
      <c r="C112" s="26">
        <f>ROUND(10.54,5)</f>
        <v>10.54</v>
      </c>
      <c r="D112" s="26">
        <f>F112</f>
        <v>10.89387</v>
      </c>
      <c r="E112" s="26">
        <f>F112</f>
        <v>10.89387</v>
      </c>
      <c r="F112" s="26">
        <f>ROUND(10.89387,5)</f>
        <v>10.89387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ROUND(10.67,5)</f>
        <v>10.67</v>
      </c>
      <c r="D114" s="26">
        <f>F114</f>
        <v>10.71363</v>
      </c>
      <c r="E114" s="26">
        <f>F114</f>
        <v>10.71363</v>
      </c>
      <c r="F114" s="26">
        <f>ROUND(10.71363,5)</f>
        <v>10.71363</v>
      </c>
      <c r="G114" s="24"/>
      <c r="H114" s="36"/>
    </row>
    <row r="115" spans="1:8" ht="12.75" customHeight="1">
      <c r="A115" s="22">
        <v>42859</v>
      </c>
      <c r="B115" s="22"/>
      <c r="C115" s="26">
        <f>ROUND(10.67,5)</f>
        <v>10.67</v>
      </c>
      <c r="D115" s="26">
        <f>F115</f>
        <v>10.79521</v>
      </c>
      <c r="E115" s="26">
        <f>F115</f>
        <v>10.79521</v>
      </c>
      <c r="F115" s="26">
        <f>ROUND(10.79521,5)</f>
        <v>10.79521</v>
      </c>
      <c r="G115" s="24"/>
      <c r="H115" s="36"/>
    </row>
    <row r="116" spans="1:8" ht="12.75" customHeight="1">
      <c r="A116" s="22">
        <v>42950</v>
      </c>
      <c r="B116" s="22"/>
      <c r="C116" s="26">
        <f>ROUND(10.67,5)</f>
        <v>10.67</v>
      </c>
      <c r="D116" s="26">
        <f>F116</f>
        <v>10.86953</v>
      </c>
      <c r="E116" s="26">
        <f>F116</f>
        <v>10.86953</v>
      </c>
      <c r="F116" s="26">
        <f>ROUND(10.86953,5)</f>
        <v>10.86953</v>
      </c>
      <c r="G116" s="24"/>
      <c r="H116" s="36"/>
    </row>
    <row r="117" spans="1:8" ht="12.75" customHeight="1">
      <c r="A117" s="22">
        <v>43041</v>
      </c>
      <c r="B117" s="22"/>
      <c r="C117" s="26">
        <f>ROUND(10.67,5)</f>
        <v>10.67</v>
      </c>
      <c r="D117" s="26">
        <f>F117</f>
        <v>10.9382</v>
      </c>
      <c r="E117" s="26">
        <f>F117</f>
        <v>10.9382</v>
      </c>
      <c r="F117" s="26">
        <f>ROUND(10.9382,5)</f>
        <v>10.9382</v>
      </c>
      <c r="G117" s="24"/>
      <c r="H117" s="36"/>
    </row>
    <row r="118" spans="1:8" ht="12.75" customHeight="1">
      <c r="A118" s="22">
        <v>43132</v>
      </c>
      <c r="B118" s="22"/>
      <c r="C118" s="26">
        <f>ROUND(10.67,5)</f>
        <v>10.67</v>
      </c>
      <c r="D118" s="26">
        <f>F118</f>
        <v>11.01182</v>
      </c>
      <c r="E118" s="26">
        <f>F118</f>
        <v>11.01182</v>
      </c>
      <c r="F118" s="26">
        <f>ROUND(11.01182,5)</f>
        <v>11.01182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ROUND(8.675,5)</f>
        <v>8.675</v>
      </c>
      <c r="D122" s="26">
        <f>F122</f>
        <v>8.70573</v>
      </c>
      <c r="E122" s="26">
        <f>F122</f>
        <v>8.70573</v>
      </c>
      <c r="F122" s="26">
        <f>ROUND(8.70573,5)</f>
        <v>8.70573</v>
      </c>
      <c r="G122" s="24"/>
      <c r="H122" s="36"/>
    </row>
    <row r="123" spans="1:8" ht="12.75" customHeight="1">
      <c r="A123" s="22">
        <v>42859</v>
      </c>
      <c r="B123" s="22"/>
      <c r="C123" s="26">
        <f>ROUND(8.675,5)</f>
        <v>8.675</v>
      </c>
      <c r="D123" s="26">
        <f>F123</f>
        <v>8.7509</v>
      </c>
      <c r="E123" s="26">
        <f>F123</f>
        <v>8.7509</v>
      </c>
      <c r="F123" s="26">
        <f>ROUND(8.7509,5)</f>
        <v>8.7509</v>
      </c>
      <c r="G123" s="24"/>
      <c r="H123" s="36"/>
    </row>
    <row r="124" spans="1:8" ht="12.75" customHeight="1">
      <c r="A124" s="22">
        <v>42950</v>
      </c>
      <c r="B124" s="22"/>
      <c r="C124" s="26">
        <f>ROUND(8.675,5)</f>
        <v>8.675</v>
      </c>
      <c r="D124" s="26">
        <f>F124</f>
        <v>8.78445</v>
      </c>
      <c r="E124" s="26">
        <f>F124</f>
        <v>8.78445</v>
      </c>
      <c r="F124" s="26">
        <f>ROUND(8.78445,5)</f>
        <v>8.78445</v>
      </c>
      <c r="G124" s="24"/>
      <c r="H124" s="36"/>
    </row>
    <row r="125" spans="1:8" ht="12.75" customHeight="1">
      <c r="A125" s="22">
        <v>43041</v>
      </c>
      <c r="B125" s="22"/>
      <c r="C125" s="26">
        <f>ROUND(8.675,5)</f>
        <v>8.675</v>
      </c>
      <c r="D125" s="26">
        <f>F125</f>
        <v>8.80698</v>
      </c>
      <c r="E125" s="26">
        <f>F125</f>
        <v>8.80698</v>
      </c>
      <c r="F125" s="26">
        <f>ROUND(8.80698,5)</f>
        <v>8.80698</v>
      </c>
      <c r="G125" s="24"/>
      <c r="H125" s="36"/>
    </row>
    <row r="126" spans="1:8" ht="12.75" customHeight="1">
      <c r="A126" s="22">
        <v>43132</v>
      </c>
      <c r="B126" s="22"/>
      <c r="C126" s="26">
        <f>ROUND(8.675,5)</f>
        <v>8.675</v>
      </c>
      <c r="D126" s="26">
        <f>F126</f>
        <v>8.83952</v>
      </c>
      <c r="E126" s="26">
        <f>F126</f>
        <v>8.83952</v>
      </c>
      <c r="F126" s="26">
        <f>ROUND(8.83952,5)</f>
        <v>8.83952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ROUND(9.6,5)</f>
        <v>9.6</v>
      </c>
      <c r="D128" s="26">
        <f>F128</f>
        <v>9.63076</v>
      </c>
      <c r="E128" s="26">
        <f>F128</f>
        <v>9.63076</v>
      </c>
      <c r="F128" s="26">
        <f>ROUND(9.63076,5)</f>
        <v>9.63076</v>
      </c>
      <c r="G128" s="24"/>
      <c r="H128" s="36"/>
    </row>
    <row r="129" spans="1:8" ht="12.75" customHeight="1">
      <c r="A129" s="22">
        <v>42859</v>
      </c>
      <c r="B129" s="22"/>
      <c r="C129" s="26">
        <f>ROUND(9.6,5)</f>
        <v>9.6</v>
      </c>
      <c r="D129" s="26">
        <f>F129</f>
        <v>9.6813</v>
      </c>
      <c r="E129" s="26">
        <f>F129</f>
        <v>9.6813</v>
      </c>
      <c r="F129" s="26">
        <f>ROUND(9.6813,5)</f>
        <v>9.6813</v>
      </c>
      <c r="G129" s="24"/>
      <c r="H129" s="36"/>
    </row>
    <row r="130" spans="1:8" ht="12.75" customHeight="1">
      <c r="A130" s="22">
        <v>42950</v>
      </c>
      <c r="B130" s="22"/>
      <c r="C130" s="26">
        <f>ROUND(9.6,5)</f>
        <v>9.6</v>
      </c>
      <c r="D130" s="26">
        <f>F130</f>
        <v>9.72573</v>
      </c>
      <c r="E130" s="26">
        <f>F130</f>
        <v>9.72573</v>
      </c>
      <c r="F130" s="26">
        <f>ROUND(9.72573,5)</f>
        <v>9.72573</v>
      </c>
      <c r="G130" s="24"/>
      <c r="H130" s="36"/>
    </row>
    <row r="131" spans="1:8" ht="12.75" customHeight="1">
      <c r="A131" s="22">
        <v>43041</v>
      </c>
      <c r="B131" s="22"/>
      <c r="C131" s="26">
        <f>ROUND(9.6,5)</f>
        <v>9.6</v>
      </c>
      <c r="D131" s="26">
        <f>F131</f>
        <v>9.76455</v>
      </c>
      <c r="E131" s="26">
        <f>F131</f>
        <v>9.76455</v>
      </c>
      <c r="F131" s="26">
        <f>ROUND(9.76455,5)</f>
        <v>9.76455</v>
      </c>
      <c r="G131" s="24"/>
      <c r="H131" s="36"/>
    </row>
    <row r="132" spans="1:8" ht="12.75" customHeight="1">
      <c r="A132" s="22">
        <v>43132</v>
      </c>
      <c r="B132" s="22"/>
      <c r="C132" s="26">
        <f>ROUND(9.6,5)</f>
        <v>9.6</v>
      </c>
      <c r="D132" s="26">
        <f>F132</f>
        <v>9.80914</v>
      </c>
      <c r="E132" s="26">
        <f>F132</f>
        <v>9.80914</v>
      </c>
      <c r="F132" s="26">
        <f>ROUND(9.80914,5)</f>
        <v>9.80914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ROUND(8.96,5)</f>
        <v>8.96</v>
      </c>
      <c r="D134" s="26">
        <f>F134</f>
        <v>8.98732</v>
      </c>
      <c r="E134" s="26">
        <f>F134</f>
        <v>8.98732</v>
      </c>
      <c r="F134" s="26">
        <f>ROUND(8.98732,5)</f>
        <v>8.98732</v>
      </c>
      <c r="G134" s="24"/>
      <c r="H134" s="36"/>
    </row>
    <row r="135" spans="1:8" ht="12.75" customHeight="1">
      <c r="A135" s="22">
        <v>42859</v>
      </c>
      <c r="B135" s="22"/>
      <c r="C135" s="26">
        <f>ROUND(8.96,5)</f>
        <v>8.96</v>
      </c>
      <c r="D135" s="26">
        <f>F135</f>
        <v>9.03501</v>
      </c>
      <c r="E135" s="26">
        <f>F135</f>
        <v>9.03501</v>
      </c>
      <c r="F135" s="26">
        <f>ROUND(9.03501,5)</f>
        <v>9.03501</v>
      </c>
      <c r="G135" s="24"/>
      <c r="H135" s="36"/>
    </row>
    <row r="136" spans="1:8" ht="12.75" customHeight="1">
      <c r="A136" s="22">
        <v>42950</v>
      </c>
      <c r="B136" s="22"/>
      <c r="C136" s="26">
        <f>ROUND(8.96,5)</f>
        <v>8.96</v>
      </c>
      <c r="D136" s="26">
        <f>F136</f>
        <v>9.07399</v>
      </c>
      <c r="E136" s="26">
        <f>F136</f>
        <v>9.07399</v>
      </c>
      <c r="F136" s="26">
        <f>ROUND(9.07399,5)</f>
        <v>9.07399</v>
      </c>
      <c r="G136" s="24"/>
      <c r="H136" s="36"/>
    </row>
    <row r="137" spans="1:8" ht="12.75" customHeight="1">
      <c r="A137" s="22">
        <v>43041</v>
      </c>
      <c r="B137" s="22"/>
      <c r="C137" s="26">
        <f>ROUND(8.96,5)</f>
        <v>8.96</v>
      </c>
      <c r="D137" s="26">
        <f>F137</f>
        <v>9.09975</v>
      </c>
      <c r="E137" s="26">
        <f>F137</f>
        <v>9.09975</v>
      </c>
      <c r="F137" s="26">
        <f>ROUND(9.09975,5)</f>
        <v>9.09975</v>
      </c>
      <c r="G137" s="24"/>
      <c r="H137" s="36"/>
    </row>
    <row r="138" spans="1:8" ht="12.75" customHeight="1">
      <c r="A138" s="22">
        <v>43132</v>
      </c>
      <c r="B138" s="22"/>
      <c r="C138" s="26">
        <f>ROUND(8.96,5)</f>
        <v>8.96</v>
      </c>
      <c r="D138" s="26">
        <f>F138</f>
        <v>9.13184</v>
      </c>
      <c r="E138" s="26">
        <f>F138</f>
        <v>9.13184</v>
      </c>
      <c r="F138" s="26">
        <f>ROUND(9.13184,5)</f>
        <v>9.13184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ROUND(2.13,5)</f>
        <v>2.13</v>
      </c>
      <c r="D140" s="26">
        <f>F140</f>
        <v>295.22979</v>
      </c>
      <c r="E140" s="26">
        <f>F140</f>
        <v>295.22979</v>
      </c>
      <c r="F140" s="26">
        <f>ROUND(295.22979,5)</f>
        <v>295.22979</v>
      </c>
      <c r="G140" s="24"/>
      <c r="H140" s="36"/>
    </row>
    <row r="141" spans="1:8" ht="12.75" customHeight="1">
      <c r="A141" s="22">
        <v>42859</v>
      </c>
      <c r="B141" s="22"/>
      <c r="C141" s="26">
        <f>ROUND(2.13,5)</f>
        <v>2.13</v>
      </c>
      <c r="D141" s="26">
        <f>F141</f>
        <v>300.9538</v>
      </c>
      <c r="E141" s="26">
        <f>F141</f>
        <v>300.9538</v>
      </c>
      <c r="F141" s="26">
        <f>ROUND(300.9538,5)</f>
        <v>300.9538</v>
      </c>
      <c r="G141" s="24"/>
      <c r="H141" s="36"/>
    </row>
    <row r="142" spans="1:8" ht="12.75" customHeight="1">
      <c r="A142" s="22">
        <v>42950</v>
      </c>
      <c r="B142" s="22"/>
      <c r="C142" s="26">
        <f>ROUND(2.13,5)</f>
        <v>2.13</v>
      </c>
      <c r="D142" s="26">
        <f>F142</f>
        <v>300.0706</v>
      </c>
      <c r="E142" s="26">
        <f>F142</f>
        <v>300.0706</v>
      </c>
      <c r="F142" s="26">
        <f>ROUND(300.0706,5)</f>
        <v>300.0706</v>
      </c>
      <c r="G142" s="24"/>
      <c r="H142" s="36"/>
    </row>
    <row r="143" spans="1:8" ht="12.75" customHeight="1">
      <c r="A143" s="22">
        <v>43041</v>
      </c>
      <c r="B143" s="22"/>
      <c r="C143" s="26">
        <f>ROUND(2.13,5)</f>
        <v>2.13</v>
      </c>
      <c r="D143" s="26">
        <f>F143</f>
        <v>306.32597</v>
      </c>
      <c r="E143" s="26">
        <f>F143</f>
        <v>306.32597</v>
      </c>
      <c r="F143" s="26">
        <f>ROUND(306.32597,5)</f>
        <v>306.32597</v>
      </c>
      <c r="G143" s="24"/>
      <c r="H143" s="36"/>
    </row>
    <row r="144" spans="1:8" ht="12.75" customHeight="1">
      <c r="A144" s="22">
        <v>43132</v>
      </c>
      <c r="B144" s="22"/>
      <c r="C144" s="26">
        <f>ROUND(2.13,5)</f>
        <v>2.13</v>
      </c>
      <c r="D144" s="26">
        <f>F144</f>
        <v>312.52957</v>
      </c>
      <c r="E144" s="26">
        <f>F144</f>
        <v>312.52957</v>
      </c>
      <c r="F144" s="26">
        <f>ROUND(312.52957,5)</f>
        <v>312.52957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ROUND(2.15,5)</f>
        <v>2.15</v>
      </c>
      <c r="D146" s="26">
        <f>F146</f>
        <v>243.05725</v>
      </c>
      <c r="E146" s="26">
        <f>F146</f>
        <v>243.05725</v>
      </c>
      <c r="F146" s="26">
        <f>ROUND(243.05725,5)</f>
        <v>243.05725</v>
      </c>
      <c r="G146" s="24"/>
      <c r="H146" s="36"/>
    </row>
    <row r="147" spans="1:8" ht="12.75" customHeight="1">
      <c r="A147" s="22">
        <v>42859</v>
      </c>
      <c r="B147" s="22"/>
      <c r="C147" s="26">
        <f>ROUND(2.15,5)</f>
        <v>2.15</v>
      </c>
      <c r="D147" s="26">
        <f>F147</f>
        <v>247.76971</v>
      </c>
      <c r="E147" s="26">
        <f>F147</f>
        <v>247.76971</v>
      </c>
      <c r="F147" s="26">
        <f>ROUND(247.76971,5)</f>
        <v>247.76971</v>
      </c>
      <c r="G147" s="24"/>
      <c r="H147" s="36"/>
    </row>
    <row r="148" spans="1:8" ht="12.75" customHeight="1">
      <c r="A148" s="22">
        <v>42950</v>
      </c>
      <c r="B148" s="22"/>
      <c r="C148" s="26">
        <f>ROUND(2.15,5)</f>
        <v>2.15</v>
      </c>
      <c r="D148" s="26">
        <f>F148</f>
        <v>249.05924</v>
      </c>
      <c r="E148" s="26">
        <f>F148</f>
        <v>249.05924</v>
      </c>
      <c r="F148" s="26">
        <f>ROUND(249.05924,5)</f>
        <v>249.05924</v>
      </c>
      <c r="G148" s="24"/>
      <c r="H148" s="36"/>
    </row>
    <row r="149" spans="1:8" ht="12.75" customHeight="1">
      <c r="A149" s="22">
        <v>43041</v>
      </c>
      <c r="B149" s="22"/>
      <c r="C149" s="26">
        <f>ROUND(2.15,5)</f>
        <v>2.15</v>
      </c>
      <c r="D149" s="26">
        <f>F149</f>
        <v>254.25057</v>
      </c>
      <c r="E149" s="26">
        <f>F149</f>
        <v>254.25057</v>
      </c>
      <c r="F149" s="26">
        <f>ROUND(254.25057,5)</f>
        <v>254.25057</v>
      </c>
      <c r="G149" s="24"/>
      <c r="H149" s="36"/>
    </row>
    <row r="150" spans="1:8" ht="12.75" customHeight="1">
      <c r="A150" s="22">
        <v>43132</v>
      </c>
      <c r="B150" s="22"/>
      <c r="C150" s="26">
        <f>ROUND(2.15,5)</f>
        <v>2.15</v>
      </c>
      <c r="D150" s="26">
        <f>F150</f>
        <v>259.40002</v>
      </c>
      <c r="E150" s="26">
        <f>F150</f>
        <v>259.40002</v>
      </c>
      <c r="F150" s="26">
        <f>ROUND(259.40002,5)</f>
        <v>259.40002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ROUND(7.755,5)</f>
        <v>7.755</v>
      </c>
      <c r="D152" s="26">
        <f>F152</f>
        <v>7.80002</v>
      </c>
      <c r="E152" s="26">
        <f>F152</f>
        <v>7.80002</v>
      </c>
      <c r="F152" s="26">
        <f>ROUND(7.80002,5)</f>
        <v>7.80002</v>
      </c>
      <c r="G152" s="24"/>
      <c r="H152" s="36"/>
    </row>
    <row r="153" spans="1:8" ht="12.75" customHeight="1">
      <c r="A153" s="22">
        <v>42859</v>
      </c>
      <c r="B153" s="22"/>
      <c r="C153" s="26">
        <f>ROUND(7.755,5)</f>
        <v>7.755</v>
      </c>
      <c r="D153" s="26">
        <f>F153</f>
        <v>7.66416</v>
      </c>
      <c r="E153" s="26">
        <f>F153</f>
        <v>7.66416</v>
      </c>
      <c r="F153" s="26">
        <f>ROUND(7.66416,5)</f>
        <v>7.66416</v>
      </c>
      <c r="G153" s="24"/>
      <c r="H153" s="36"/>
    </row>
    <row r="154" spans="1:8" ht="12.75" customHeight="1">
      <c r="A154" s="22">
        <v>42950</v>
      </c>
      <c r="B154" s="22"/>
      <c r="C154" s="26">
        <f>ROUND(7.755,5)</f>
        <v>7.755</v>
      </c>
      <c r="D154" s="26">
        <f>F154</f>
        <v>4.66383</v>
      </c>
      <c r="E154" s="26">
        <f>F154</f>
        <v>4.66383</v>
      </c>
      <c r="F154" s="26">
        <f>ROUND(4.66383,5)</f>
        <v>4.66383</v>
      </c>
      <c r="G154" s="24"/>
      <c r="H154" s="36"/>
    </row>
    <row r="155" spans="1:8" ht="12.75" customHeight="1">
      <c r="A155" s="22">
        <v>43041</v>
      </c>
      <c r="B155" s="22"/>
      <c r="C155" s="26">
        <f>ROUND(7.755,5)</f>
        <v>7.755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50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42768</v>
      </c>
      <c r="B157" s="22"/>
      <c r="C157" s="26">
        <f>ROUND(7.97,5)</f>
        <v>7.97</v>
      </c>
      <c r="D157" s="26">
        <f>F157</f>
        <v>7.99749</v>
      </c>
      <c r="E157" s="26">
        <f>F157</f>
        <v>7.99749</v>
      </c>
      <c r="F157" s="26">
        <f>ROUND(7.99749,5)</f>
        <v>7.99749</v>
      </c>
      <c r="G157" s="24"/>
      <c r="H157" s="36"/>
    </row>
    <row r="158" spans="1:8" ht="12.75" customHeight="1">
      <c r="A158" s="22">
        <v>42859</v>
      </c>
      <c r="B158" s="22"/>
      <c r="C158" s="26">
        <f>ROUND(7.97,5)</f>
        <v>7.97</v>
      </c>
      <c r="D158" s="26">
        <f>F158</f>
        <v>8.02936</v>
      </c>
      <c r="E158" s="26">
        <f>F158</f>
        <v>8.02936</v>
      </c>
      <c r="F158" s="26">
        <f>ROUND(8.02936,5)</f>
        <v>8.02936</v>
      </c>
      <c r="G158" s="24"/>
      <c r="H158" s="36"/>
    </row>
    <row r="159" spans="1:8" ht="12.75" customHeight="1">
      <c r="A159" s="22">
        <v>42950</v>
      </c>
      <c r="B159" s="22"/>
      <c r="C159" s="26">
        <f>ROUND(7.97,5)</f>
        <v>7.97</v>
      </c>
      <c r="D159" s="26">
        <f>F159</f>
        <v>8.01924</v>
      </c>
      <c r="E159" s="26">
        <f>F159</f>
        <v>8.01924</v>
      </c>
      <c r="F159" s="26">
        <f>ROUND(8.01924,5)</f>
        <v>8.01924</v>
      </c>
      <c r="G159" s="24"/>
      <c r="H159" s="36"/>
    </row>
    <row r="160" spans="1:8" ht="12.75" customHeight="1">
      <c r="A160" s="22">
        <v>43041</v>
      </c>
      <c r="B160" s="22"/>
      <c r="C160" s="26">
        <f>ROUND(7.97,5)</f>
        <v>7.97</v>
      </c>
      <c r="D160" s="26">
        <f>F160</f>
        <v>7.9181</v>
      </c>
      <c r="E160" s="26">
        <f>F160</f>
        <v>7.9181</v>
      </c>
      <c r="F160" s="26">
        <f>ROUND(7.9181,5)</f>
        <v>7.9181</v>
      </c>
      <c r="G160" s="24"/>
      <c r="H160" s="36"/>
    </row>
    <row r="161" spans="1:8" ht="12.75" customHeight="1">
      <c r="A161" s="22">
        <v>43132</v>
      </c>
      <c r="B161" s="22"/>
      <c r="C161" s="26">
        <f>ROUND(7.97,5)</f>
        <v>7.97</v>
      </c>
      <c r="D161" s="26">
        <f>F161</f>
        <v>7.79135</v>
      </c>
      <c r="E161" s="26">
        <f>F161</f>
        <v>7.79135</v>
      </c>
      <c r="F161" s="26">
        <f>ROUND(7.79135,5)</f>
        <v>7.79135</v>
      </c>
      <c r="G161" s="24"/>
      <c r="H161" s="36"/>
    </row>
    <row r="162" spans="1:8" ht="12.75" customHeight="1">
      <c r="A162" s="22" t="s">
        <v>51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42768</v>
      </c>
      <c r="B163" s="22"/>
      <c r="C163" s="26">
        <f>ROUND(8.185,5)</f>
        <v>8.185</v>
      </c>
      <c r="D163" s="26">
        <f>F163</f>
        <v>8.21269</v>
      </c>
      <c r="E163" s="26">
        <f>F163</f>
        <v>8.21269</v>
      </c>
      <c r="F163" s="26">
        <f>ROUND(8.21269,5)</f>
        <v>8.21269</v>
      </c>
      <c r="G163" s="24"/>
      <c r="H163" s="36"/>
    </row>
    <row r="164" spans="1:8" ht="12.75" customHeight="1">
      <c r="A164" s="22">
        <v>42859</v>
      </c>
      <c r="B164" s="22"/>
      <c r="C164" s="26">
        <f>ROUND(8.185,5)</f>
        <v>8.185</v>
      </c>
      <c r="D164" s="26">
        <f>F164</f>
        <v>8.2593</v>
      </c>
      <c r="E164" s="26">
        <f>F164</f>
        <v>8.2593</v>
      </c>
      <c r="F164" s="26">
        <f>ROUND(8.2593,5)</f>
        <v>8.2593</v>
      </c>
      <c r="G164" s="24"/>
      <c r="H164" s="36"/>
    </row>
    <row r="165" spans="1:8" ht="12.75" customHeight="1">
      <c r="A165" s="22">
        <v>42950</v>
      </c>
      <c r="B165" s="22"/>
      <c r="C165" s="26">
        <f>ROUND(8.185,5)</f>
        <v>8.185</v>
      </c>
      <c r="D165" s="26">
        <f>F165</f>
        <v>8.28339</v>
      </c>
      <c r="E165" s="26">
        <f>F165</f>
        <v>8.28339</v>
      </c>
      <c r="F165" s="26">
        <f>ROUND(8.28339,5)</f>
        <v>8.28339</v>
      </c>
      <c r="G165" s="24"/>
      <c r="H165" s="36"/>
    </row>
    <row r="166" spans="1:8" ht="12.75" customHeight="1">
      <c r="A166" s="22">
        <v>43041</v>
      </c>
      <c r="B166" s="22"/>
      <c r="C166" s="26">
        <f>ROUND(8.185,5)</f>
        <v>8.185</v>
      </c>
      <c r="D166" s="26">
        <f>F166</f>
        <v>8.25679</v>
      </c>
      <c r="E166" s="26">
        <f>F166</f>
        <v>8.25679</v>
      </c>
      <c r="F166" s="26">
        <f>ROUND(8.25679,5)</f>
        <v>8.25679</v>
      </c>
      <c r="G166" s="24"/>
      <c r="H166" s="36"/>
    </row>
    <row r="167" spans="1:8" ht="12.75" customHeight="1">
      <c r="A167" s="22">
        <v>43132</v>
      </c>
      <c r="B167" s="22"/>
      <c r="C167" s="26">
        <f>ROUND(8.185,5)</f>
        <v>8.185</v>
      </c>
      <c r="D167" s="26">
        <f>F167</f>
        <v>8.2395</v>
      </c>
      <c r="E167" s="26">
        <f>F167</f>
        <v>8.2395</v>
      </c>
      <c r="F167" s="26">
        <f>ROUND(8.2395,5)</f>
        <v>8.2395</v>
      </c>
      <c r="G167" s="24"/>
      <c r="H167" s="36"/>
    </row>
    <row r="168" spans="1:8" ht="12.75" customHeight="1">
      <c r="A168" s="22" t="s">
        <v>52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42768</v>
      </c>
      <c r="B169" s="22"/>
      <c r="C169" s="26">
        <f>ROUND(8.345,5)</f>
        <v>8.345</v>
      </c>
      <c r="D169" s="26">
        <f>F169</f>
        <v>8.37206</v>
      </c>
      <c r="E169" s="26">
        <f>F169</f>
        <v>8.37206</v>
      </c>
      <c r="F169" s="26">
        <f>ROUND(8.37206,5)</f>
        <v>8.37206</v>
      </c>
      <c r="G169" s="24"/>
      <c r="H169" s="36"/>
    </row>
    <row r="170" spans="1:8" ht="12.75" customHeight="1">
      <c r="A170" s="22">
        <v>42859</v>
      </c>
      <c r="B170" s="22"/>
      <c r="C170" s="26">
        <f>ROUND(8.345,5)</f>
        <v>8.345</v>
      </c>
      <c r="D170" s="26">
        <f>F170</f>
        <v>8.41256</v>
      </c>
      <c r="E170" s="26">
        <f>F170</f>
        <v>8.41256</v>
      </c>
      <c r="F170" s="26">
        <f>ROUND(8.41256,5)</f>
        <v>8.41256</v>
      </c>
      <c r="G170" s="24"/>
      <c r="H170" s="36"/>
    </row>
    <row r="171" spans="1:8" ht="12.75" customHeight="1">
      <c r="A171" s="22">
        <v>42950</v>
      </c>
      <c r="B171" s="22"/>
      <c r="C171" s="26">
        <f>ROUND(8.345,5)</f>
        <v>8.345</v>
      </c>
      <c r="D171" s="26">
        <f>F171</f>
        <v>8.43649</v>
      </c>
      <c r="E171" s="26">
        <f>F171</f>
        <v>8.43649</v>
      </c>
      <c r="F171" s="26">
        <f>ROUND(8.43649,5)</f>
        <v>8.43649</v>
      </c>
      <c r="G171" s="24"/>
      <c r="H171" s="36"/>
    </row>
    <row r="172" spans="1:8" ht="12.75" customHeight="1">
      <c r="A172" s="22">
        <v>43041</v>
      </c>
      <c r="B172" s="22"/>
      <c r="C172" s="26">
        <f>ROUND(8.345,5)</f>
        <v>8.345</v>
      </c>
      <c r="D172" s="26">
        <f>F172</f>
        <v>8.43687</v>
      </c>
      <c r="E172" s="26">
        <f>F172</f>
        <v>8.43687</v>
      </c>
      <c r="F172" s="26">
        <f>ROUND(8.43687,5)</f>
        <v>8.43687</v>
      </c>
      <c r="G172" s="24"/>
      <c r="H172" s="36"/>
    </row>
    <row r="173" spans="1:8" ht="12.75" customHeight="1">
      <c r="A173" s="22">
        <v>43132</v>
      </c>
      <c r="B173" s="22"/>
      <c r="C173" s="26">
        <f>ROUND(8.345,5)</f>
        <v>8.345</v>
      </c>
      <c r="D173" s="26">
        <f>F173</f>
        <v>8.44715</v>
      </c>
      <c r="E173" s="26">
        <f>F173</f>
        <v>8.44715</v>
      </c>
      <c r="F173" s="26">
        <f>ROUND(8.44715,5)</f>
        <v>8.44715</v>
      </c>
      <c r="G173" s="24"/>
      <c r="H173" s="36"/>
    </row>
    <row r="174" spans="1:8" ht="12.75" customHeight="1">
      <c r="A174" s="22" t="s">
        <v>53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42768</v>
      </c>
      <c r="B175" s="22"/>
      <c r="C175" s="26">
        <f>ROUND(9.545,5)</f>
        <v>9.545</v>
      </c>
      <c r="D175" s="26">
        <f>F175</f>
        <v>9.57121</v>
      </c>
      <c r="E175" s="26">
        <f>F175</f>
        <v>9.57121</v>
      </c>
      <c r="F175" s="26">
        <f>ROUND(9.57121,5)</f>
        <v>9.57121</v>
      </c>
      <c r="G175" s="24"/>
      <c r="H175" s="36"/>
    </row>
    <row r="176" spans="1:8" ht="12.75" customHeight="1">
      <c r="A176" s="22">
        <v>42859</v>
      </c>
      <c r="B176" s="22"/>
      <c r="C176" s="26">
        <f>ROUND(9.545,5)</f>
        <v>9.545</v>
      </c>
      <c r="D176" s="26">
        <f>F176</f>
        <v>9.61702</v>
      </c>
      <c r="E176" s="26">
        <f>F176</f>
        <v>9.61702</v>
      </c>
      <c r="F176" s="26">
        <f>ROUND(9.61702,5)</f>
        <v>9.61702</v>
      </c>
      <c r="G176" s="24"/>
      <c r="H176" s="36"/>
    </row>
    <row r="177" spans="1:8" ht="12.75" customHeight="1">
      <c r="A177" s="22">
        <v>42950</v>
      </c>
      <c r="B177" s="22"/>
      <c r="C177" s="26">
        <f>ROUND(9.545,5)</f>
        <v>9.545</v>
      </c>
      <c r="D177" s="26">
        <f>F177</f>
        <v>9.65662</v>
      </c>
      <c r="E177" s="26">
        <f>F177</f>
        <v>9.65662</v>
      </c>
      <c r="F177" s="26">
        <f>ROUND(9.65662,5)</f>
        <v>9.65662</v>
      </c>
      <c r="G177" s="24"/>
      <c r="H177" s="36"/>
    </row>
    <row r="178" spans="1:8" ht="12.75" customHeight="1">
      <c r="A178" s="22">
        <v>43041</v>
      </c>
      <c r="B178" s="22"/>
      <c r="C178" s="26">
        <f>ROUND(9.545,5)</f>
        <v>9.545</v>
      </c>
      <c r="D178" s="26">
        <f>F178</f>
        <v>9.68903</v>
      </c>
      <c r="E178" s="26">
        <f>F178</f>
        <v>9.68903</v>
      </c>
      <c r="F178" s="26">
        <f>ROUND(9.68903,5)</f>
        <v>9.68903</v>
      </c>
      <c r="G178" s="24"/>
      <c r="H178" s="36"/>
    </row>
    <row r="179" spans="1:8" ht="12.75" customHeight="1">
      <c r="A179" s="22">
        <v>43132</v>
      </c>
      <c r="B179" s="22"/>
      <c r="C179" s="26">
        <f>ROUND(9.545,5)</f>
        <v>9.545</v>
      </c>
      <c r="D179" s="26">
        <f>F179</f>
        <v>9.72549</v>
      </c>
      <c r="E179" s="26">
        <f>F179</f>
        <v>9.72549</v>
      </c>
      <c r="F179" s="26">
        <f>ROUND(9.72549,5)</f>
        <v>9.72549</v>
      </c>
      <c r="G179" s="24"/>
      <c r="H179" s="36"/>
    </row>
    <row r="180" spans="1:8" ht="12.75" customHeight="1">
      <c r="A180" s="22" t="s">
        <v>54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42768</v>
      </c>
      <c r="B181" s="22"/>
      <c r="C181" s="26">
        <f>ROUND(2.12,5)</f>
        <v>2.12</v>
      </c>
      <c r="D181" s="26">
        <f>F181</f>
        <v>185.9468</v>
      </c>
      <c r="E181" s="26">
        <f>F181</f>
        <v>185.9468</v>
      </c>
      <c r="F181" s="26">
        <f>ROUND(185.9468,5)</f>
        <v>185.9468</v>
      </c>
      <c r="G181" s="24"/>
      <c r="H181" s="36"/>
    </row>
    <row r="182" spans="1:8" ht="12.75" customHeight="1">
      <c r="A182" s="22">
        <v>42859</v>
      </c>
      <c r="B182" s="22"/>
      <c r="C182" s="26">
        <f>ROUND(2.12,5)</f>
        <v>2.12</v>
      </c>
      <c r="D182" s="26">
        <f>F182</f>
        <v>187.23421</v>
      </c>
      <c r="E182" s="26">
        <f>F182</f>
        <v>187.23421</v>
      </c>
      <c r="F182" s="26">
        <f>ROUND(187.23421,5)</f>
        <v>187.23421</v>
      </c>
      <c r="G182" s="24"/>
      <c r="H182" s="36"/>
    </row>
    <row r="183" spans="1:8" ht="12.75" customHeight="1">
      <c r="A183" s="22">
        <v>42950</v>
      </c>
      <c r="B183" s="22"/>
      <c r="C183" s="26">
        <f>ROUND(2.12,5)</f>
        <v>2.12</v>
      </c>
      <c r="D183" s="26">
        <f>F183</f>
        <v>190.97978</v>
      </c>
      <c r="E183" s="26">
        <f>F183</f>
        <v>190.97978</v>
      </c>
      <c r="F183" s="26">
        <f>ROUND(190.97978,5)</f>
        <v>190.97978</v>
      </c>
      <c r="G183" s="24"/>
      <c r="H183" s="36"/>
    </row>
    <row r="184" spans="1:8" ht="12.75" customHeight="1">
      <c r="A184" s="22">
        <v>43041</v>
      </c>
      <c r="B184" s="22"/>
      <c r="C184" s="26">
        <f>ROUND(2.12,5)</f>
        <v>2.12</v>
      </c>
      <c r="D184" s="26">
        <f>F184</f>
        <v>192.54462</v>
      </c>
      <c r="E184" s="26">
        <f>F184</f>
        <v>192.54462</v>
      </c>
      <c r="F184" s="26">
        <f>ROUND(192.54462,5)</f>
        <v>192.54462</v>
      </c>
      <c r="G184" s="24"/>
      <c r="H184" s="36"/>
    </row>
    <row r="185" spans="1:8" ht="12.75" customHeight="1">
      <c r="A185" s="22">
        <v>43132</v>
      </c>
      <c r="B185" s="22"/>
      <c r="C185" s="26">
        <f>ROUND(2.12,5)</f>
        <v>2.12</v>
      </c>
      <c r="D185" s="26">
        <f>F185</f>
        <v>196.44371</v>
      </c>
      <c r="E185" s="26">
        <f>F185</f>
        <v>196.44371</v>
      </c>
      <c r="F185" s="26">
        <f>ROUND(196.44371,5)</f>
        <v>196.44371</v>
      </c>
      <c r="G185" s="24"/>
      <c r="H185" s="36"/>
    </row>
    <row r="186" spans="1:8" ht="12.75" customHeight="1">
      <c r="A186" s="22" t="s">
        <v>55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42768</v>
      </c>
      <c r="B187" s="22"/>
      <c r="C187" s="26">
        <f>ROUND(2.13,5)</f>
        <v>2.13</v>
      </c>
      <c r="D187" s="26">
        <f>F187</f>
        <v>146.15511</v>
      </c>
      <c r="E187" s="26">
        <f>F187</f>
        <v>146.15511</v>
      </c>
      <c r="F187" s="26">
        <f>ROUND(146.15511,5)</f>
        <v>146.15511</v>
      </c>
      <c r="G187" s="24"/>
      <c r="H187" s="36"/>
    </row>
    <row r="188" spans="1:8" ht="12.75" customHeight="1">
      <c r="A188" s="22">
        <v>42859</v>
      </c>
      <c r="B188" s="22"/>
      <c r="C188" s="26">
        <f>ROUND(2.13,5)</f>
        <v>2.13</v>
      </c>
      <c r="D188" s="26">
        <f>F188</f>
        <v>148.98894</v>
      </c>
      <c r="E188" s="26">
        <f>F188</f>
        <v>148.98894</v>
      </c>
      <c r="F188" s="26">
        <f>ROUND(148.98894,5)</f>
        <v>148.98894</v>
      </c>
      <c r="G188" s="24"/>
      <c r="H188" s="36"/>
    </row>
    <row r="189" spans="1:8" ht="12.75" customHeight="1">
      <c r="A189" s="22">
        <v>42950</v>
      </c>
      <c r="B189" s="22"/>
      <c r="C189" s="26">
        <f>ROUND(2.13,5)</f>
        <v>2.13</v>
      </c>
      <c r="D189" s="26">
        <f>F189</f>
        <v>149.93768</v>
      </c>
      <c r="E189" s="26">
        <f>F189</f>
        <v>149.93768</v>
      </c>
      <c r="F189" s="26">
        <f>ROUND(149.93768,5)</f>
        <v>149.93768</v>
      </c>
      <c r="G189" s="24"/>
      <c r="H189" s="36"/>
    </row>
    <row r="190" spans="1:8" ht="12.75" customHeight="1">
      <c r="A190" s="22">
        <v>43041</v>
      </c>
      <c r="B190" s="22"/>
      <c r="C190" s="26">
        <f>ROUND(2.13,5)</f>
        <v>2.13</v>
      </c>
      <c r="D190" s="26">
        <f>F190</f>
        <v>153.06327</v>
      </c>
      <c r="E190" s="26">
        <f>F190</f>
        <v>153.06327</v>
      </c>
      <c r="F190" s="26">
        <f>ROUND(153.06327,5)</f>
        <v>153.06327</v>
      </c>
      <c r="G190" s="24"/>
      <c r="H190" s="36"/>
    </row>
    <row r="191" spans="1:8" ht="12.75" customHeight="1">
      <c r="A191" s="22">
        <v>43132</v>
      </c>
      <c r="B191" s="22"/>
      <c r="C191" s="26">
        <f>ROUND(2.13,5)</f>
        <v>2.13</v>
      </c>
      <c r="D191" s="26">
        <f>F191</f>
        <v>156.16311</v>
      </c>
      <c r="E191" s="26">
        <f>F191</f>
        <v>156.16311</v>
      </c>
      <c r="F191" s="26">
        <f>ROUND(156.16311,5)</f>
        <v>156.16311</v>
      </c>
      <c r="G191" s="24"/>
      <c r="H191" s="36"/>
    </row>
    <row r="192" spans="1:8" ht="12.75" customHeight="1">
      <c r="A192" s="22" t="s">
        <v>56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42768</v>
      </c>
      <c r="B193" s="22"/>
      <c r="C193" s="26">
        <f>ROUND(9.385,5)</f>
        <v>9.385</v>
      </c>
      <c r="D193" s="26">
        <f>F193</f>
        <v>9.41384</v>
      </c>
      <c r="E193" s="26">
        <f>F193</f>
        <v>9.41384</v>
      </c>
      <c r="F193" s="26">
        <f>ROUND(9.41384,5)</f>
        <v>9.41384</v>
      </c>
      <c r="G193" s="24"/>
      <c r="H193" s="36"/>
    </row>
    <row r="194" spans="1:8" ht="12.75" customHeight="1">
      <c r="A194" s="22">
        <v>42859</v>
      </c>
      <c r="B194" s="22"/>
      <c r="C194" s="26">
        <f>ROUND(9.385,5)</f>
        <v>9.385</v>
      </c>
      <c r="D194" s="26">
        <f>F194</f>
        <v>9.46048</v>
      </c>
      <c r="E194" s="26">
        <f>F194</f>
        <v>9.46048</v>
      </c>
      <c r="F194" s="26">
        <f>ROUND(9.46048,5)</f>
        <v>9.46048</v>
      </c>
      <c r="G194" s="24"/>
      <c r="H194" s="36"/>
    </row>
    <row r="195" spans="1:8" ht="12.75" customHeight="1">
      <c r="A195" s="22">
        <v>42950</v>
      </c>
      <c r="B195" s="22"/>
      <c r="C195" s="26">
        <f>ROUND(9.385,5)</f>
        <v>9.385</v>
      </c>
      <c r="D195" s="26">
        <f>F195</f>
        <v>9.50055</v>
      </c>
      <c r="E195" s="26">
        <f>F195</f>
        <v>9.50055</v>
      </c>
      <c r="F195" s="26">
        <f>ROUND(9.50055,5)</f>
        <v>9.50055</v>
      </c>
      <c r="G195" s="24"/>
      <c r="H195" s="36"/>
    </row>
    <row r="196" spans="1:8" ht="12.75" customHeight="1">
      <c r="A196" s="22">
        <v>43041</v>
      </c>
      <c r="B196" s="22"/>
      <c r="C196" s="26">
        <f>ROUND(9.385,5)</f>
        <v>9.385</v>
      </c>
      <c r="D196" s="26">
        <f>F196</f>
        <v>9.53469</v>
      </c>
      <c r="E196" s="26">
        <f>F196</f>
        <v>9.53469</v>
      </c>
      <c r="F196" s="26">
        <f>ROUND(9.53469,5)</f>
        <v>9.53469</v>
      </c>
      <c r="G196" s="24"/>
      <c r="H196" s="36"/>
    </row>
    <row r="197" spans="1:8" ht="12.75" customHeight="1">
      <c r="A197" s="22">
        <v>43132</v>
      </c>
      <c r="B197" s="22"/>
      <c r="C197" s="26">
        <f>ROUND(9.385,5)</f>
        <v>9.385</v>
      </c>
      <c r="D197" s="26">
        <f>F197</f>
        <v>9.57468</v>
      </c>
      <c r="E197" s="26">
        <f>F197</f>
        <v>9.57468</v>
      </c>
      <c r="F197" s="26">
        <f>ROUND(9.57468,5)</f>
        <v>9.57468</v>
      </c>
      <c r="G197" s="24"/>
      <c r="H197" s="36"/>
    </row>
    <row r="198" spans="1:8" ht="12.75" customHeight="1">
      <c r="A198" s="22" t="s">
        <v>57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42768</v>
      </c>
      <c r="B199" s="22"/>
      <c r="C199" s="26">
        <f>ROUND(9.595,5)</f>
        <v>9.595</v>
      </c>
      <c r="D199" s="26">
        <f>F199</f>
        <v>9.62151</v>
      </c>
      <c r="E199" s="26">
        <f>F199</f>
        <v>9.62151</v>
      </c>
      <c r="F199" s="26">
        <f>ROUND(9.62151,5)</f>
        <v>9.62151</v>
      </c>
      <c r="G199" s="24"/>
      <c r="H199" s="36"/>
    </row>
    <row r="200" spans="1:8" ht="12.75" customHeight="1">
      <c r="A200" s="22">
        <v>42859</v>
      </c>
      <c r="B200" s="22"/>
      <c r="C200" s="26">
        <f>ROUND(9.595,5)</f>
        <v>9.595</v>
      </c>
      <c r="D200" s="26">
        <f>F200</f>
        <v>9.66485</v>
      </c>
      <c r="E200" s="26">
        <f>F200</f>
        <v>9.66485</v>
      </c>
      <c r="F200" s="26">
        <f>ROUND(9.66485,5)</f>
        <v>9.66485</v>
      </c>
      <c r="G200" s="24"/>
      <c r="H200" s="36"/>
    </row>
    <row r="201" spans="1:8" ht="12.75" customHeight="1">
      <c r="A201" s="22">
        <v>42950</v>
      </c>
      <c r="B201" s="22"/>
      <c r="C201" s="26">
        <f>ROUND(9.595,5)</f>
        <v>9.595</v>
      </c>
      <c r="D201" s="26">
        <f>F201</f>
        <v>9.70261</v>
      </c>
      <c r="E201" s="26">
        <f>F201</f>
        <v>9.70261</v>
      </c>
      <c r="F201" s="26">
        <f>ROUND(9.70261,5)</f>
        <v>9.70261</v>
      </c>
      <c r="G201" s="24"/>
      <c r="H201" s="36"/>
    </row>
    <row r="202" spans="1:8" ht="12.75" customHeight="1">
      <c r="A202" s="22">
        <v>43041</v>
      </c>
      <c r="B202" s="22"/>
      <c r="C202" s="26">
        <f>ROUND(9.595,5)</f>
        <v>9.595</v>
      </c>
      <c r="D202" s="26">
        <f>F202</f>
        <v>9.73532</v>
      </c>
      <c r="E202" s="26">
        <f>F202</f>
        <v>9.73532</v>
      </c>
      <c r="F202" s="26">
        <f>ROUND(9.73532,5)</f>
        <v>9.73532</v>
      </c>
      <c r="G202" s="24"/>
      <c r="H202" s="36"/>
    </row>
    <row r="203" spans="1:8" ht="12.75" customHeight="1">
      <c r="A203" s="22">
        <v>43132</v>
      </c>
      <c r="B203" s="22"/>
      <c r="C203" s="26">
        <f>ROUND(9.595,5)</f>
        <v>9.595</v>
      </c>
      <c r="D203" s="26">
        <f>F203</f>
        <v>9.77266</v>
      </c>
      <c r="E203" s="26">
        <f>F203</f>
        <v>9.77266</v>
      </c>
      <c r="F203" s="26">
        <f>ROUND(9.77266,5)</f>
        <v>9.77266</v>
      </c>
      <c r="G203" s="24"/>
      <c r="H203" s="36"/>
    </row>
    <row r="204" spans="1:8" ht="12.75" customHeight="1">
      <c r="A204" s="22" t="s">
        <v>58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42768</v>
      </c>
      <c r="B205" s="22"/>
      <c r="C205" s="26">
        <f>ROUND(9.64,5)</f>
        <v>9.64</v>
      </c>
      <c r="D205" s="26">
        <f>F205</f>
        <v>9.6673</v>
      </c>
      <c r="E205" s="26">
        <f>F205</f>
        <v>9.6673</v>
      </c>
      <c r="F205" s="26">
        <f>ROUND(9.6673,5)</f>
        <v>9.6673</v>
      </c>
      <c r="G205" s="24"/>
      <c r="H205" s="36"/>
    </row>
    <row r="206" spans="1:8" ht="12.75" customHeight="1">
      <c r="A206" s="22">
        <v>42859</v>
      </c>
      <c r="B206" s="22"/>
      <c r="C206" s="26">
        <f>ROUND(9.64,5)</f>
        <v>9.64</v>
      </c>
      <c r="D206" s="26">
        <f>F206</f>
        <v>9.71205</v>
      </c>
      <c r="E206" s="26">
        <f>F206</f>
        <v>9.71205</v>
      </c>
      <c r="F206" s="26">
        <f>ROUND(9.71205,5)</f>
        <v>9.71205</v>
      </c>
      <c r="G206" s="24"/>
      <c r="H206" s="36"/>
    </row>
    <row r="207" spans="1:8" ht="12.75" customHeight="1">
      <c r="A207" s="22">
        <v>42950</v>
      </c>
      <c r="B207" s="22"/>
      <c r="C207" s="26">
        <f>ROUND(9.64,5)</f>
        <v>9.64</v>
      </c>
      <c r="D207" s="26">
        <f>F207</f>
        <v>9.75125</v>
      </c>
      <c r="E207" s="26">
        <f>F207</f>
        <v>9.75125</v>
      </c>
      <c r="F207" s="26">
        <f>ROUND(9.75125,5)</f>
        <v>9.75125</v>
      </c>
      <c r="G207" s="24"/>
      <c r="H207" s="36"/>
    </row>
    <row r="208" spans="1:8" ht="12.75" customHeight="1">
      <c r="A208" s="22">
        <v>43041</v>
      </c>
      <c r="B208" s="22"/>
      <c r="C208" s="26">
        <f>ROUND(9.64,5)</f>
        <v>9.64</v>
      </c>
      <c r="D208" s="26">
        <f>F208</f>
        <v>9.78536</v>
      </c>
      <c r="E208" s="26">
        <f>F208</f>
        <v>9.78536</v>
      </c>
      <c r="F208" s="26">
        <f>ROUND(9.78536,5)</f>
        <v>9.78536</v>
      </c>
      <c r="G208" s="24"/>
      <c r="H208" s="36"/>
    </row>
    <row r="209" spans="1:8" ht="12.75" customHeight="1">
      <c r="A209" s="22">
        <v>43132</v>
      </c>
      <c r="B209" s="22"/>
      <c r="C209" s="26">
        <f>ROUND(9.64,5)</f>
        <v>9.64</v>
      </c>
      <c r="D209" s="26">
        <f>F209</f>
        <v>9.8242</v>
      </c>
      <c r="E209" s="26">
        <f>F209</f>
        <v>9.8242</v>
      </c>
      <c r="F209" s="26">
        <f>ROUND(9.8242,5)</f>
        <v>9.8242</v>
      </c>
      <c r="G209" s="24"/>
      <c r="H209" s="36"/>
    </row>
    <row r="210" spans="1:8" ht="12.75" customHeight="1">
      <c r="A210" s="22" t="s">
        <v>59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42723</v>
      </c>
      <c r="B211" s="22"/>
      <c r="C211" s="25">
        <f>ROUND(160.7,4)</f>
        <v>160.7</v>
      </c>
      <c r="D211" s="25">
        <f>F211</f>
        <v>160.7</v>
      </c>
      <c r="E211" s="25">
        <f>F211</f>
        <v>160.7</v>
      </c>
      <c r="F211" s="25">
        <f>ROUND(160.7,4)</f>
        <v>160.7</v>
      </c>
      <c r="G211" s="24"/>
      <c r="H211" s="36"/>
    </row>
    <row r="212" spans="1:8" ht="12.75" customHeight="1">
      <c r="A212" s="22" t="s">
        <v>60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42758</v>
      </c>
      <c r="B213" s="22"/>
      <c r="C213" s="25">
        <f>ROUND(14.69936669,4)</f>
        <v>14.6994</v>
      </c>
      <c r="D213" s="25">
        <f>F213</f>
        <v>14.8209</v>
      </c>
      <c r="E213" s="25">
        <f>F213</f>
        <v>14.8209</v>
      </c>
      <c r="F213" s="25">
        <f>ROUND(14.8209,4)</f>
        <v>14.8209</v>
      </c>
      <c r="G213" s="24"/>
      <c r="H213" s="36"/>
    </row>
    <row r="214" spans="1:8" ht="12.75" customHeight="1">
      <c r="A214" s="22">
        <v>42760</v>
      </c>
      <c r="B214" s="22"/>
      <c r="C214" s="25">
        <f>ROUND(14.69936669,4)</f>
        <v>14.6994</v>
      </c>
      <c r="D214" s="25">
        <f>F214</f>
        <v>14.8283</v>
      </c>
      <c r="E214" s="25">
        <f>F214</f>
        <v>14.8283</v>
      </c>
      <c r="F214" s="25">
        <f>ROUND(14.8283,4)</f>
        <v>14.8283</v>
      </c>
      <c r="G214" s="24"/>
      <c r="H214" s="36"/>
    </row>
    <row r="215" spans="1:8" ht="12.75" customHeight="1">
      <c r="A215" s="22">
        <v>42766</v>
      </c>
      <c r="B215" s="22"/>
      <c r="C215" s="25">
        <f>ROUND(14.69936669,4)</f>
        <v>14.6994</v>
      </c>
      <c r="D215" s="25">
        <f>F215</f>
        <v>14.85</v>
      </c>
      <c r="E215" s="25">
        <f>F215</f>
        <v>14.85</v>
      </c>
      <c r="F215" s="25">
        <f>ROUND(14.85,4)</f>
        <v>14.85</v>
      </c>
      <c r="G215" s="24"/>
      <c r="H215" s="36"/>
    </row>
    <row r="216" spans="1:8" ht="12.75" customHeight="1">
      <c r="A216" s="22">
        <v>42790</v>
      </c>
      <c r="B216" s="22"/>
      <c r="C216" s="25">
        <f>ROUND(14.69936669,4)</f>
        <v>14.6994</v>
      </c>
      <c r="D216" s="25">
        <f>F216</f>
        <v>14.9363</v>
      </c>
      <c r="E216" s="25">
        <f>F216</f>
        <v>14.9363</v>
      </c>
      <c r="F216" s="25">
        <f>ROUND(14.9363,4)</f>
        <v>14.9363</v>
      </c>
      <c r="G216" s="24"/>
      <c r="H216" s="36"/>
    </row>
    <row r="217" spans="1:8" ht="12.75" customHeight="1">
      <c r="A217" s="22">
        <v>42794</v>
      </c>
      <c r="B217" s="22"/>
      <c r="C217" s="25">
        <f>ROUND(14.69936669,4)</f>
        <v>14.6994</v>
      </c>
      <c r="D217" s="25">
        <f>F217</f>
        <v>14.9504</v>
      </c>
      <c r="E217" s="25">
        <f>F217</f>
        <v>14.9504</v>
      </c>
      <c r="F217" s="25">
        <f>ROUND(14.9504,4)</f>
        <v>14.9504</v>
      </c>
      <c r="G217" s="24"/>
      <c r="H217" s="36"/>
    </row>
    <row r="218" spans="1:8" ht="12.75" customHeight="1">
      <c r="A218" s="22">
        <v>42809</v>
      </c>
      <c r="B218" s="22"/>
      <c r="C218" s="25">
        <f>ROUND(14.69936669,4)</f>
        <v>14.6994</v>
      </c>
      <c r="D218" s="25">
        <f>F218</f>
        <v>15.0032</v>
      </c>
      <c r="E218" s="25">
        <f>F218</f>
        <v>15.0032</v>
      </c>
      <c r="F218" s="25">
        <f>ROUND(15.0032,4)</f>
        <v>15.0032</v>
      </c>
      <c r="G218" s="24"/>
      <c r="H218" s="36"/>
    </row>
    <row r="219" spans="1:8" ht="12.75" customHeight="1">
      <c r="A219" s="22">
        <v>42825</v>
      </c>
      <c r="B219" s="22"/>
      <c r="C219" s="25">
        <f>ROUND(14.69936669,4)</f>
        <v>14.6994</v>
      </c>
      <c r="D219" s="25">
        <f>F219</f>
        <v>15.0612</v>
      </c>
      <c r="E219" s="25">
        <f>F219</f>
        <v>15.0612</v>
      </c>
      <c r="F219" s="25">
        <f>ROUND(15.0612,4)</f>
        <v>15.0612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42741</v>
      </c>
      <c r="B221" s="22"/>
      <c r="C221" s="25">
        <f>ROUND(17.44959805,4)</f>
        <v>17.4496</v>
      </c>
      <c r="D221" s="25">
        <f>F221</f>
        <v>17.5074</v>
      </c>
      <c r="E221" s="25">
        <f>F221</f>
        <v>17.5074</v>
      </c>
      <c r="F221" s="25">
        <f>ROUND(17.5074,4)</f>
        <v>17.5074</v>
      </c>
      <c r="G221" s="24"/>
      <c r="H221" s="36"/>
    </row>
    <row r="222" spans="1:8" ht="12.75" customHeight="1">
      <c r="A222" s="22">
        <v>42766</v>
      </c>
      <c r="B222" s="22"/>
      <c r="C222" s="25">
        <f>ROUND(17.44959805,4)</f>
        <v>17.4496</v>
      </c>
      <c r="D222" s="25">
        <f>F222</f>
        <v>17.6094</v>
      </c>
      <c r="E222" s="25">
        <f>F222</f>
        <v>17.6094</v>
      </c>
      <c r="F222" s="25">
        <f>ROUND(17.6094,4)</f>
        <v>17.6094</v>
      </c>
      <c r="G222" s="24"/>
      <c r="H222" s="36"/>
    </row>
    <row r="223" spans="1:8" ht="12.75" customHeight="1">
      <c r="A223" s="22">
        <v>42794</v>
      </c>
      <c r="B223" s="22"/>
      <c r="C223" s="25">
        <f>ROUND(17.44959805,4)</f>
        <v>17.4496</v>
      </c>
      <c r="D223" s="25">
        <f>F223</f>
        <v>17.7153</v>
      </c>
      <c r="E223" s="25">
        <f>F223</f>
        <v>17.7153</v>
      </c>
      <c r="F223" s="25">
        <f>ROUND(17.7153,4)</f>
        <v>17.7153</v>
      </c>
      <c r="G223" s="24"/>
      <c r="H223" s="36"/>
    </row>
    <row r="224" spans="1:8" ht="12.75" customHeight="1">
      <c r="A224" s="22">
        <v>42825</v>
      </c>
      <c r="B224" s="22"/>
      <c r="C224" s="25">
        <f>ROUND(17.44959805,4)</f>
        <v>17.4496</v>
      </c>
      <c r="D224" s="25">
        <f>F224</f>
        <v>17.8321</v>
      </c>
      <c r="E224" s="25">
        <f>F224</f>
        <v>17.8321</v>
      </c>
      <c r="F224" s="25">
        <f>ROUND(17.8321,4)</f>
        <v>17.8321</v>
      </c>
      <c r="G224" s="24"/>
      <c r="H224" s="36"/>
    </row>
    <row r="225" spans="1:8" ht="12.75" customHeight="1">
      <c r="A225" s="22">
        <v>42850</v>
      </c>
      <c r="B225" s="22"/>
      <c r="C225" s="25">
        <f>ROUND(17.44959805,4)</f>
        <v>17.4496</v>
      </c>
      <c r="D225" s="25">
        <f>F225</f>
        <v>17.9291</v>
      </c>
      <c r="E225" s="25">
        <f>F225</f>
        <v>17.9291</v>
      </c>
      <c r="F225" s="25">
        <f>ROUND(17.9291,4)</f>
        <v>17.9291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42725</v>
      </c>
      <c r="B227" s="22"/>
      <c r="C227" s="25">
        <f>ROUND(14.0893,4)</f>
        <v>14.0893</v>
      </c>
      <c r="D227" s="25">
        <f>F227</f>
        <v>14.0917</v>
      </c>
      <c r="E227" s="25">
        <f>F227</f>
        <v>14.0917</v>
      </c>
      <c r="F227" s="25">
        <f>ROUND(14.0917,4)</f>
        <v>14.0917</v>
      </c>
      <c r="G227" s="24"/>
      <c r="H227" s="36"/>
    </row>
    <row r="228" spans="1:8" ht="12.75" customHeight="1">
      <c r="A228" s="22">
        <v>42732</v>
      </c>
      <c r="B228" s="22"/>
      <c r="C228" s="25">
        <f>ROUND(14.0893,4)</f>
        <v>14.0893</v>
      </c>
      <c r="D228" s="25">
        <f>F228</f>
        <v>14.103</v>
      </c>
      <c r="E228" s="25">
        <f>F228</f>
        <v>14.103</v>
      </c>
      <c r="F228" s="25">
        <f>ROUND(14.103,4)</f>
        <v>14.103</v>
      </c>
      <c r="G228" s="24"/>
      <c r="H228" s="36"/>
    </row>
    <row r="229" spans="1:8" ht="12.75" customHeight="1">
      <c r="A229" s="22">
        <v>42733</v>
      </c>
      <c r="B229" s="22"/>
      <c r="C229" s="25">
        <f>ROUND(14.0893,4)</f>
        <v>14.0893</v>
      </c>
      <c r="D229" s="25">
        <f>F229</f>
        <v>14.1049</v>
      </c>
      <c r="E229" s="25">
        <f>F229</f>
        <v>14.1049</v>
      </c>
      <c r="F229" s="25">
        <f>ROUND(14.1049,4)</f>
        <v>14.1049</v>
      </c>
      <c r="G229" s="24"/>
      <c r="H229" s="36"/>
    </row>
    <row r="230" spans="1:8" ht="12.75" customHeight="1">
      <c r="A230" s="22">
        <v>42739</v>
      </c>
      <c r="B230" s="22"/>
      <c r="C230" s="25">
        <f>ROUND(14.0893,4)</f>
        <v>14.0893</v>
      </c>
      <c r="D230" s="25">
        <f>F230</f>
        <v>14.1213</v>
      </c>
      <c r="E230" s="25">
        <f>F230</f>
        <v>14.1213</v>
      </c>
      <c r="F230" s="25">
        <f>ROUND(14.1213,4)</f>
        <v>14.1213</v>
      </c>
      <c r="G230" s="24"/>
      <c r="H230" s="36"/>
    </row>
    <row r="231" spans="1:8" ht="12.75" customHeight="1">
      <c r="A231" s="22">
        <v>42746</v>
      </c>
      <c r="B231" s="22"/>
      <c r="C231" s="25">
        <f>ROUND(14.0893,4)</f>
        <v>14.0893</v>
      </c>
      <c r="D231" s="25">
        <f>F231</f>
        <v>14.1415</v>
      </c>
      <c r="E231" s="25">
        <f>F231</f>
        <v>14.1415</v>
      </c>
      <c r="F231" s="25">
        <f>ROUND(14.1415,4)</f>
        <v>14.1415</v>
      </c>
      <c r="G231" s="24"/>
      <c r="H231" s="36"/>
    </row>
    <row r="232" spans="1:8" ht="12.75" customHeight="1">
      <c r="A232" s="22">
        <v>42748</v>
      </c>
      <c r="B232" s="22"/>
      <c r="C232" s="25">
        <f>ROUND(14.0893,4)</f>
        <v>14.0893</v>
      </c>
      <c r="D232" s="25">
        <f>F232</f>
        <v>14.1472</v>
      </c>
      <c r="E232" s="25">
        <f>F232</f>
        <v>14.1472</v>
      </c>
      <c r="F232" s="25">
        <f>ROUND(14.1472,4)</f>
        <v>14.1472</v>
      </c>
      <c r="G232" s="24"/>
      <c r="H232" s="36"/>
    </row>
    <row r="233" spans="1:8" ht="12.75" customHeight="1">
      <c r="A233" s="22">
        <v>42752</v>
      </c>
      <c r="B233" s="22"/>
      <c r="C233" s="25">
        <f>ROUND(14.0893,4)</f>
        <v>14.0893</v>
      </c>
      <c r="D233" s="25">
        <f>F233</f>
        <v>14.1588</v>
      </c>
      <c r="E233" s="25">
        <f>F233</f>
        <v>14.1588</v>
      </c>
      <c r="F233" s="25">
        <f>ROUND(14.1588,4)</f>
        <v>14.1588</v>
      </c>
      <c r="G233" s="24"/>
      <c r="H233" s="36"/>
    </row>
    <row r="234" spans="1:8" ht="12.75" customHeight="1">
      <c r="A234" s="22">
        <v>42753</v>
      </c>
      <c r="B234" s="22"/>
      <c r="C234" s="25">
        <f>ROUND(14.0893,4)</f>
        <v>14.0893</v>
      </c>
      <c r="D234" s="25">
        <f>F234</f>
        <v>14.1617</v>
      </c>
      <c r="E234" s="25">
        <f>F234</f>
        <v>14.1617</v>
      </c>
      <c r="F234" s="25">
        <f>ROUND(14.1617,4)</f>
        <v>14.1617</v>
      </c>
      <c r="G234" s="24"/>
      <c r="H234" s="36"/>
    </row>
    <row r="235" spans="1:8" ht="12.75" customHeight="1">
      <c r="A235" s="22">
        <v>42755</v>
      </c>
      <c r="B235" s="22"/>
      <c r="C235" s="25">
        <f>ROUND(14.0893,4)</f>
        <v>14.0893</v>
      </c>
      <c r="D235" s="25">
        <f>F235</f>
        <v>14.1675</v>
      </c>
      <c r="E235" s="25">
        <f>F235</f>
        <v>14.1675</v>
      </c>
      <c r="F235" s="25">
        <f>ROUND(14.1675,4)</f>
        <v>14.1675</v>
      </c>
      <c r="G235" s="24"/>
      <c r="H235" s="36"/>
    </row>
    <row r="236" spans="1:8" ht="12.75" customHeight="1">
      <c r="A236" s="22">
        <v>42758</v>
      </c>
      <c r="B236" s="22"/>
      <c r="C236" s="25">
        <f>ROUND(14.0893,4)</f>
        <v>14.0893</v>
      </c>
      <c r="D236" s="25">
        <f>F236</f>
        <v>14.1761</v>
      </c>
      <c r="E236" s="25">
        <f>F236</f>
        <v>14.1761</v>
      </c>
      <c r="F236" s="25">
        <f>ROUND(14.1761,4)</f>
        <v>14.1761</v>
      </c>
      <c r="G236" s="24"/>
      <c r="H236" s="36"/>
    </row>
    <row r="237" spans="1:8" ht="12.75" customHeight="1">
      <c r="A237" s="22">
        <v>42760</v>
      </c>
      <c r="B237" s="22"/>
      <c r="C237" s="25">
        <f>ROUND(14.0893,4)</f>
        <v>14.0893</v>
      </c>
      <c r="D237" s="25">
        <f>F237</f>
        <v>14.1818</v>
      </c>
      <c r="E237" s="25">
        <f>F237</f>
        <v>14.1818</v>
      </c>
      <c r="F237" s="25">
        <f>ROUND(14.1818,4)</f>
        <v>14.1818</v>
      </c>
      <c r="G237" s="24"/>
      <c r="H237" s="36"/>
    </row>
    <row r="238" spans="1:8" ht="12.75" customHeight="1">
      <c r="A238" s="22">
        <v>42762</v>
      </c>
      <c r="B238" s="22"/>
      <c r="C238" s="25">
        <f>ROUND(14.0893,4)</f>
        <v>14.0893</v>
      </c>
      <c r="D238" s="25">
        <f>F238</f>
        <v>14.1873</v>
      </c>
      <c r="E238" s="25">
        <f>F238</f>
        <v>14.1873</v>
      </c>
      <c r="F238" s="25">
        <f>ROUND(14.1873,4)</f>
        <v>14.1873</v>
      </c>
      <c r="G238" s="24"/>
      <c r="H238" s="36"/>
    </row>
    <row r="239" spans="1:8" ht="12.75" customHeight="1">
      <c r="A239" s="22">
        <v>42766</v>
      </c>
      <c r="B239" s="22"/>
      <c r="C239" s="25">
        <f>ROUND(14.0893,4)</f>
        <v>14.0893</v>
      </c>
      <c r="D239" s="25">
        <f>F239</f>
        <v>14.1985</v>
      </c>
      <c r="E239" s="25">
        <f>F239</f>
        <v>14.1985</v>
      </c>
      <c r="F239" s="25">
        <f>ROUND(14.1985,4)</f>
        <v>14.1985</v>
      </c>
      <c r="G239" s="24"/>
      <c r="H239" s="36"/>
    </row>
    <row r="240" spans="1:8" ht="12.75" customHeight="1">
      <c r="A240" s="22">
        <v>42783</v>
      </c>
      <c r="B240" s="22"/>
      <c r="C240" s="25">
        <f>ROUND(14.0893,4)</f>
        <v>14.0893</v>
      </c>
      <c r="D240" s="25">
        <f>F240</f>
        <v>14.2458</v>
      </c>
      <c r="E240" s="25">
        <f>F240</f>
        <v>14.2458</v>
      </c>
      <c r="F240" s="25">
        <f>ROUND(14.2458,4)</f>
        <v>14.2458</v>
      </c>
      <c r="G240" s="24"/>
      <c r="H240" s="36"/>
    </row>
    <row r="241" spans="1:8" ht="12.75" customHeight="1">
      <c r="A241" s="22">
        <v>42793</v>
      </c>
      <c r="B241" s="22"/>
      <c r="C241" s="25">
        <f>ROUND(14.0893,4)</f>
        <v>14.0893</v>
      </c>
      <c r="D241" s="25">
        <f>F241</f>
        <v>14.2732</v>
      </c>
      <c r="E241" s="25">
        <f>F241</f>
        <v>14.2732</v>
      </c>
      <c r="F241" s="25">
        <f>ROUND(14.2732,4)</f>
        <v>14.2732</v>
      </c>
      <c r="G241" s="24"/>
      <c r="H241" s="36"/>
    </row>
    <row r="242" spans="1:8" ht="12.75" customHeight="1">
      <c r="A242" s="22">
        <v>42794</v>
      </c>
      <c r="B242" s="22"/>
      <c r="C242" s="25">
        <f>ROUND(14.0893,4)</f>
        <v>14.0893</v>
      </c>
      <c r="D242" s="25">
        <f>F242</f>
        <v>14.2759</v>
      </c>
      <c r="E242" s="25">
        <f>F242</f>
        <v>14.2759</v>
      </c>
      <c r="F242" s="25">
        <f>ROUND(14.2759,4)</f>
        <v>14.2759</v>
      </c>
      <c r="G242" s="24"/>
      <c r="H242" s="36"/>
    </row>
    <row r="243" spans="1:8" ht="12.75" customHeight="1">
      <c r="A243" s="22">
        <v>42795</v>
      </c>
      <c r="B243" s="22"/>
      <c r="C243" s="25">
        <f>ROUND(14.0893,4)</f>
        <v>14.0893</v>
      </c>
      <c r="D243" s="25">
        <f>F243</f>
        <v>14.2786</v>
      </c>
      <c r="E243" s="25">
        <f>F243</f>
        <v>14.2786</v>
      </c>
      <c r="F243" s="25">
        <f>ROUND(14.2786,4)</f>
        <v>14.2786</v>
      </c>
      <c r="G243" s="24"/>
      <c r="H243" s="36"/>
    </row>
    <row r="244" spans="1:8" ht="12.75" customHeight="1">
      <c r="A244" s="22">
        <v>42825</v>
      </c>
      <c r="B244" s="22"/>
      <c r="C244" s="25">
        <f>ROUND(14.0893,4)</f>
        <v>14.0893</v>
      </c>
      <c r="D244" s="25">
        <f>F244</f>
        <v>14.3601</v>
      </c>
      <c r="E244" s="25">
        <f>F244</f>
        <v>14.3601</v>
      </c>
      <c r="F244" s="25">
        <f>ROUND(14.3601,4)</f>
        <v>14.3601</v>
      </c>
      <c r="G244" s="24"/>
      <c r="H244" s="36"/>
    </row>
    <row r="245" spans="1:8" ht="12.75" customHeight="1">
      <c r="A245" s="22">
        <v>42836</v>
      </c>
      <c r="B245" s="22"/>
      <c r="C245" s="25">
        <f>ROUND(14.0893,4)</f>
        <v>14.0893</v>
      </c>
      <c r="D245" s="25">
        <f>F245</f>
        <v>14.3901</v>
      </c>
      <c r="E245" s="25">
        <f>F245</f>
        <v>14.3901</v>
      </c>
      <c r="F245" s="25">
        <f>ROUND(14.3901,4)</f>
        <v>14.3901</v>
      </c>
      <c r="G245" s="24"/>
      <c r="H245" s="36"/>
    </row>
    <row r="246" spans="1:8" ht="12.75" customHeight="1">
      <c r="A246" s="22">
        <v>42837</v>
      </c>
      <c r="B246" s="22"/>
      <c r="C246" s="25">
        <f>ROUND(14.0893,4)</f>
        <v>14.0893</v>
      </c>
      <c r="D246" s="25">
        <f>F246</f>
        <v>14.3928</v>
      </c>
      <c r="E246" s="25">
        <f>F246</f>
        <v>14.3928</v>
      </c>
      <c r="F246" s="25">
        <f>ROUND(14.3928,4)</f>
        <v>14.3928</v>
      </c>
      <c r="G246" s="24"/>
      <c r="H246" s="36"/>
    </row>
    <row r="247" spans="1:8" ht="12.75" customHeight="1">
      <c r="A247" s="22">
        <v>42838</v>
      </c>
      <c r="B247" s="22"/>
      <c r="C247" s="25">
        <f>ROUND(14.0893,4)</f>
        <v>14.0893</v>
      </c>
      <c r="D247" s="25">
        <f>F247</f>
        <v>14.3955</v>
      </c>
      <c r="E247" s="25">
        <f>F247</f>
        <v>14.3955</v>
      </c>
      <c r="F247" s="25">
        <f>ROUND(14.3955,4)</f>
        <v>14.3955</v>
      </c>
      <c r="G247" s="24"/>
      <c r="H247" s="36"/>
    </row>
    <row r="248" spans="1:8" ht="12.75" customHeight="1">
      <c r="A248" s="22">
        <v>42843</v>
      </c>
      <c r="B248" s="22"/>
      <c r="C248" s="25">
        <f>ROUND(14.0893,4)</f>
        <v>14.0893</v>
      </c>
      <c r="D248" s="25">
        <f>F248</f>
        <v>14.4091</v>
      </c>
      <c r="E248" s="25">
        <f>F248</f>
        <v>14.4091</v>
      </c>
      <c r="F248" s="25">
        <f>ROUND(14.4091,4)</f>
        <v>14.4091</v>
      </c>
      <c r="G248" s="24"/>
      <c r="H248" s="36"/>
    </row>
    <row r="249" spans="1:8" ht="12.75" customHeight="1">
      <c r="A249" s="22">
        <v>42846</v>
      </c>
      <c r="B249" s="22"/>
      <c r="C249" s="25">
        <f>ROUND(14.0893,4)</f>
        <v>14.0893</v>
      </c>
      <c r="D249" s="25">
        <f>F249</f>
        <v>14.4173</v>
      </c>
      <c r="E249" s="25">
        <f>F249</f>
        <v>14.4173</v>
      </c>
      <c r="F249" s="25">
        <f>ROUND(14.4173,4)</f>
        <v>14.4173</v>
      </c>
      <c r="G249" s="24"/>
      <c r="H249" s="36"/>
    </row>
    <row r="250" spans="1:8" ht="12.75" customHeight="1">
      <c r="A250" s="22">
        <v>42850</v>
      </c>
      <c r="B250" s="22"/>
      <c r="C250" s="25">
        <f>ROUND(14.0893,4)</f>
        <v>14.0893</v>
      </c>
      <c r="D250" s="25">
        <f>F250</f>
        <v>14.4282</v>
      </c>
      <c r="E250" s="25">
        <f>F250</f>
        <v>14.4282</v>
      </c>
      <c r="F250" s="25">
        <f>ROUND(14.4282,4)</f>
        <v>14.4282</v>
      </c>
      <c r="G250" s="24"/>
      <c r="H250" s="36"/>
    </row>
    <row r="251" spans="1:8" ht="12.75" customHeight="1">
      <c r="A251" s="22">
        <v>42928</v>
      </c>
      <c r="B251" s="22"/>
      <c r="C251" s="25">
        <f>ROUND(14.0893,4)</f>
        <v>14.0893</v>
      </c>
      <c r="D251" s="25">
        <f>F251</f>
        <v>14.6407</v>
      </c>
      <c r="E251" s="25">
        <f>F251</f>
        <v>14.6407</v>
      </c>
      <c r="F251" s="25">
        <f>ROUND(14.6407,4)</f>
        <v>14.6407</v>
      </c>
      <c r="G251" s="24"/>
      <c r="H251" s="36"/>
    </row>
    <row r="252" spans="1:8" ht="12.75" customHeight="1">
      <c r="A252" s="22">
        <v>42937</v>
      </c>
      <c r="B252" s="22"/>
      <c r="C252" s="25">
        <f>ROUND(14.0893,4)</f>
        <v>14.0893</v>
      </c>
      <c r="D252" s="25">
        <f>F252</f>
        <v>14.6653</v>
      </c>
      <c r="E252" s="25">
        <f>F252</f>
        <v>14.6653</v>
      </c>
      <c r="F252" s="25">
        <f>ROUND(14.6653,4)</f>
        <v>14.6653</v>
      </c>
      <c r="G252" s="24"/>
      <c r="H252" s="36"/>
    </row>
    <row r="253" spans="1:8" ht="12.75" customHeight="1">
      <c r="A253" s="22">
        <v>43031</v>
      </c>
      <c r="B253" s="22"/>
      <c r="C253" s="25">
        <f>ROUND(14.0893,4)</f>
        <v>14.0893</v>
      </c>
      <c r="D253" s="25">
        <f>F253</f>
        <v>14.9207</v>
      </c>
      <c r="E253" s="25">
        <f>F253</f>
        <v>14.9207</v>
      </c>
      <c r="F253" s="25">
        <f>ROUND(14.9207,4)</f>
        <v>14.9207</v>
      </c>
      <c r="G253" s="24"/>
      <c r="H253" s="36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6"/>
    </row>
    <row r="255" spans="1:8" ht="12.75" customHeight="1">
      <c r="A255" s="22">
        <v>42723</v>
      </c>
      <c r="B255" s="22"/>
      <c r="C255" s="25">
        <f>ROUND(1.0433,4)</f>
        <v>1.0433</v>
      </c>
      <c r="D255" s="25">
        <f>F255</f>
        <v>1.0433</v>
      </c>
      <c r="E255" s="25">
        <f>F255</f>
        <v>1.0433</v>
      </c>
      <c r="F255" s="25">
        <f>ROUND(1.0433,4)</f>
        <v>1.0433</v>
      </c>
      <c r="G255" s="24"/>
      <c r="H255" s="36"/>
    </row>
    <row r="256" spans="1:8" ht="12.75" customHeight="1">
      <c r="A256" s="22">
        <v>42807</v>
      </c>
      <c r="B256" s="22"/>
      <c r="C256" s="25">
        <f>ROUND(1.0433,4)</f>
        <v>1.0433</v>
      </c>
      <c r="D256" s="25">
        <f>F256</f>
        <v>1.0479</v>
      </c>
      <c r="E256" s="25">
        <f>F256</f>
        <v>1.0479</v>
      </c>
      <c r="F256" s="25">
        <f>ROUND(1.0479,4)</f>
        <v>1.0479</v>
      </c>
      <c r="G256" s="24"/>
      <c r="H256" s="36"/>
    </row>
    <row r="257" spans="1:8" ht="12.75" customHeight="1">
      <c r="A257" s="22">
        <v>42905</v>
      </c>
      <c r="B257" s="22"/>
      <c r="C257" s="25">
        <f>ROUND(1.0433,4)</f>
        <v>1.0433</v>
      </c>
      <c r="D257" s="25">
        <f>F257</f>
        <v>1.053</v>
      </c>
      <c r="E257" s="25">
        <f>F257</f>
        <v>1.053</v>
      </c>
      <c r="F257" s="25">
        <f>ROUND(1.053,4)</f>
        <v>1.053</v>
      </c>
      <c r="G257" s="24"/>
      <c r="H257" s="36"/>
    </row>
    <row r="258" spans="1:8" ht="12.75" customHeight="1">
      <c r="A258" s="22">
        <v>42996</v>
      </c>
      <c r="B258" s="22"/>
      <c r="C258" s="25">
        <f>ROUND(1.0433,4)</f>
        <v>1.0433</v>
      </c>
      <c r="D258" s="25">
        <f>F258</f>
        <v>1.0583</v>
      </c>
      <c r="E258" s="25">
        <f>F258</f>
        <v>1.0583</v>
      </c>
      <c r="F258" s="25">
        <f>ROUND(1.0583,4)</f>
        <v>1.0583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42723</v>
      </c>
      <c r="B260" s="22"/>
      <c r="C260" s="25">
        <f>ROUND(1.2385,4)</f>
        <v>1.2385</v>
      </c>
      <c r="D260" s="25">
        <f>F260</f>
        <v>1.2385</v>
      </c>
      <c r="E260" s="25">
        <f>F260</f>
        <v>1.2385</v>
      </c>
      <c r="F260" s="25">
        <f>ROUND(1.2385,4)</f>
        <v>1.2385</v>
      </c>
      <c r="G260" s="24"/>
      <c r="H260" s="36"/>
    </row>
    <row r="261" spans="1:8" ht="12.75" customHeight="1">
      <c r="A261" s="22">
        <v>42807</v>
      </c>
      <c r="B261" s="22"/>
      <c r="C261" s="25">
        <f>ROUND(1.2385,4)</f>
        <v>1.2385</v>
      </c>
      <c r="D261" s="25">
        <f>F261</f>
        <v>1.2412</v>
      </c>
      <c r="E261" s="25">
        <f>F261</f>
        <v>1.2412</v>
      </c>
      <c r="F261" s="25">
        <f>ROUND(1.2412,4)</f>
        <v>1.2412</v>
      </c>
      <c r="G261" s="24"/>
      <c r="H261" s="36"/>
    </row>
    <row r="262" spans="1:8" ht="12.75" customHeight="1">
      <c r="A262" s="22">
        <v>42905</v>
      </c>
      <c r="B262" s="22"/>
      <c r="C262" s="25">
        <f>ROUND(1.2385,4)</f>
        <v>1.2385</v>
      </c>
      <c r="D262" s="25">
        <f>F262</f>
        <v>1.244</v>
      </c>
      <c r="E262" s="25">
        <f>F262</f>
        <v>1.244</v>
      </c>
      <c r="F262" s="25">
        <f>ROUND(1.244,4)</f>
        <v>1.244</v>
      </c>
      <c r="G262" s="24"/>
      <c r="H262" s="36"/>
    </row>
    <row r="263" spans="1:8" ht="12.75" customHeight="1">
      <c r="A263" s="22">
        <v>42996</v>
      </c>
      <c r="B263" s="22"/>
      <c r="C263" s="25">
        <f>ROUND(1.2385,4)</f>
        <v>1.2385</v>
      </c>
      <c r="D263" s="25">
        <f>F263</f>
        <v>1.2471</v>
      </c>
      <c r="E263" s="25">
        <f>F263</f>
        <v>1.2471</v>
      </c>
      <c r="F263" s="25">
        <f>ROUND(1.2471,4)</f>
        <v>1.2471</v>
      </c>
      <c r="G263" s="24"/>
      <c r="H263" s="36"/>
    </row>
    <row r="264" spans="1:8" ht="12.75" customHeight="1">
      <c r="A264" s="22" t="s">
        <v>65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42723</v>
      </c>
      <c r="B265" s="22"/>
      <c r="C265" s="25">
        <f aca="true" t="shared" si="0" ref="C265:C271">ROUND(10.2221,4)</f>
        <v>10.2221</v>
      </c>
      <c r="D265" s="25">
        <f>F265</f>
        <v>10.2221</v>
      </c>
      <c r="E265" s="25">
        <f>F265</f>
        <v>10.2221</v>
      </c>
      <c r="F265" s="25">
        <f>ROUND(10.2221,4)</f>
        <v>10.2221</v>
      </c>
      <c r="G265" s="24"/>
      <c r="H265" s="36"/>
    </row>
    <row r="266" spans="1:8" ht="12.75" customHeight="1">
      <c r="A266" s="22">
        <v>42807</v>
      </c>
      <c r="B266" s="22"/>
      <c r="C266" s="25">
        <f t="shared" si="0"/>
        <v>10.2221</v>
      </c>
      <c r="D266" s="25">
        <f>F266</f>
        <v>10.3624</v>
      </c>
      <c r="E266" s="25">
        <f>F266</f>
        <v>10.3624</v>
      </c>
      <c r="F266" s="25">
        <f>ROUND(10.3624,4)</f>
        <v>10.3624</v>
      </c>
      <c r="G266" s="24"/>
      <c r="H266" s="36"/>
    </row>
    <row r="267" spans="1:8" ht="12.75" customHeight="1">
      <c r="A267" s="22">
        <v>42905</v>
      </c>
      <c r="B267" s="22"/>
      <c r="C267" s="25">
        <f t="shared" si="0"/>
        <v>10.2221</v>
      </c>
      <c r="D267" s="25">
        <f>F267</f>
        <v>10.5326</v>
      </c>
      <c r="E267" s="25">
        <f>F267</f>
        <v>10.5326</v>
      </c>
      <c r="F267" s="25">
        <f>ROUND(10.5326,4)</f>
        <v>10.5326</v>
      </c>
      <c r="G267" s="24"/>
      <c r="H267" s="36"/>
    </row>
    <row r="268" spans="1:8" ht="12.75" customHeight="1">
      <c r="A268" s="22">
        <v>42996</v>
      </c>
      <c r="B268" s="22"/>
      <c r="C268" s="25">
        <f t="shared" si="0"/>
        <v>10.2221</v>
      </c>
      <c r="D268" s="25">
        <f>F268</f>
        <v>10.6933</v>
      </c>
      <c r="E268" s="25">
        <f>F268</f>
        <v>10.6933</v>
      </c>
      <c r="F268" s="25">
        <f>ROUND(10.6933,4)</f>
        <v>10.6933</v>
      </c>
      <c r="G268" s="24"/>
      <c r="H268" s="36"/>
    </row>
    <row r="269" spans="1:8" ht="12.75" customHeight="1">
      <c r="A269" s="22">
        <v>43087</v>
      </c>
      <c r="B269" s="22"/>
      <c r="C269" s="25">
        <f t="shared" si="0"/>
        <v>10.2221</v>
      </c>
      <c r="D269" s="25">
        <f>F269</f>
        <v>10.8542</v>
      </c>
      <c r="E269" s="25">
        <f>F269</f>
        <v>10.8542</v>
      </c>
      <c r="F269" s="25">
        <f>ROUND(10.8542,4)</f>
        <v>10.8542</v>
      </c>
      <c r="G269" s="24"/>
      <c r="H269" s="36"/>
    </row>
    <row r="270" spans="1:8" ht="12.75" customHeight="1">
      <c r="A270" s="22">
        <v>43178</v>
      </c>
      <c r="B270" s="22"/>
      <c r="C270" s="25">
        <f t="shared" si="0"/>
        <v>10.2221</v>
      </c>
      <c r="D270" s="25">
        <f>F270</f>
        <v>11.0167</v>
      </c>
      <c r="E270" s="25">
        <f>F270</f>
        <v>11.0167</v>
      </c>
      <c r="F270" s="25">
        <f>ROUND(11.0167,4)</f>
        <v>11.0167</v>
      </c>
      <c r="G270" s="24"/>
      <c r="H270" s="36"/>
    </row>
    <row r="271" spans="1:8" ht="12.75" customHeight="1">
      <c r="A271" s="22">
        <v>43269</v>
      </c>
      <c r="B271" s="22"/>
      <c r="C271" s="25">
        <f t="shared" si="0"/>
        <v>10.2221</v>
      </c>
      <c r="D271" s="25">
        <f>F271</f>
        <v>11.1798</v>
      </c>
      <c r="E271" s="25">
        <f>F271</f>
        <v>11.1798</v>
      </c>
      <c r="F271" s="25">
        <f>ROUND(11.1798,4)</f>
        <v>11.1798</v>
      </c>
      <c r="G271" s="24"/>
      <c r="H271" s="36"/>
    </row>
    <row r="272" spans="1:8" ht="12.75" customHeight="1">
      <c r="A272" s="22" t="s">
        <v>66</v>
      </c>
      <c r="B272" s="22"/>
      <c r="C272" s="23"/>
      <c r="D272" s="23"/>
      <c r="E272" s="23"/>
      <c r="F272" s="23"/>
      <c r="G272" s="24"/>
      <c r="H272" s="36"/>
    </row>
    <row r="273" spans="1:8" ht="12.75" customHeight="1">
      <c r="A273" s="22">
        <v>42723</v>
      </c>
      <c r="B273" s="22"/>
      <c r="C273" s="25">
        <f>ROUND(3.8336,4)</f>
        <v>3.8336</v>
      </c>
      <c r="D273" s="25">
        <f>F273</f>
        <v>3.8336</v>
      </c>
      <c r="E273" s="25">
        <f>F273</f>
        <v>3.8336</v>
      </c>
      <c r="F273" s="25">
        <f>ROUND(3.8336,4)</f>
        <v>3.8336</v>
      </c>
      <c r="G273" s="24"/>
      <c r="H273" s="36"/>
    </row>
    <row r="274" spans="1:8" ht="12.75" customHeight="1">
      <c r="A274" s="22">
        <v>42807</v>
      </c>
      <c r="B274" s="22"/>
      <c r="C274" s="25">
        <f>ROUND(3.8336,4)</f>
        <v>3.8336</v>
      </c>
      <c r="D274" s="25">
        <f>F274</f>
        <v>4.3059</v>
      </c>
      <c r="E274" s="25">
        <f>F274</f>
        <v>4.3059</v>
      </c>
      <c r="F274" s="25">
        <f>ROUND(4.3059,4)</f>
        <v>4.3059</v>
      </c>
      <c r="G274" s="24"/>
      <c r="H274" s="36"/>
    </row>
    <row r="275" spans="1:8" ht="12.75" customHeight="1">
      <c r="A275" s="22">
        <v>42905</v>
      </c>
      <c r="B275" s="22"/>
      <c r="C275" s="25">
        <f>ROUND(3.8336,4)</f>
        <v>3.8336</v>
      </c>
      <c r="D275" s="25">
        <f>F275</f>
        <v>4.3711</v>
      </c>
      <c r="E275" s="25">
        <f>F275</f>
        <v>4.3711</v>
      </c>
      <c r="F275" s="25">
        <f>ROUND(4.3711,4)</f>
        <v>4.3711</v>
      </c>
      <c r="G275" s="24"/>
      <c r="H275" s="36"/>
    </row>
    <row r="276" spans="1:8" ht="12.75" customHeight="1">
      <c r="A276" s="22" t="s">
        <v>67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42723</v>
      </c>
      <c r="B277" s="22"/>
      <c r="C277" s="25">
        <f>ROUND(1.299737925,4)</f>
        <v>1.2997</v>
      </c>
      <c r="D277" s="25">
        <f>F277</f>
        <v>1.2997</v>
      </c>
      <c r="E277" s="25">
        <f>F277</f>
        <v>1.2997</v>
      </c>
      <c r="F277" s="25">
        <f>ROUND(1.2997,4)</f>
        <v>1.2997</v>
      </c>
      <c r="G277" s="24"/>
      <c r="H277" s="36"/>
    </row>
    <row r="278" spans="1:8" ht="12.75" customHeight="1">
      <c r="A278" s="22">
        <v>42807</v>
      </c>
      <c r="B278" s="22"/>
      <c r="C278" s="25">
        <f>ROUND(1.299737925,4)</f>
        <v>1.2997</v>
      </c>
      <c r="D278" s="25">
        <f>F278</f>
        <v>1.3185</v>
      </c>
      <c r="E278" s="25">
        <f>F278</f>
        <v>1.3185</v>
      </c>
      <c r="F278" s="25">
        <f>ROUND(1.3185,4)</f>
        <v>1.3185</v>
      </c>
      <c r="G278" s="24"/>
      <c r="H278" s="36"/>
    </row>
    <row r="279" spans="1:8" ht="12.75" customHeight="1">
      <c r="A279" s="22">
        <v>42905</v>
      </c>
      <c r="B279" s="22"/>
      <c r="C279" s="25">
        <f>ROUND(1.299737925,4)</f>
        <v>1.2997</v>
      </c>
      <c r="D279" s="25">
        <f>F279</f>
        <v>1.3313</v>
      </c>
      <c r="E279" s="25">
        <f>F279</f>
        <v>1.3313</v>
      </c>
      <c r="F279" s="25">
        <f>ROUND(1.3313,4)</f>
        <v>1.3313</v>
      </c>
      <c r="G279" s="24"/>
      <c r="H279" s="36"/>
    </row>
    <row r="280" spans="1:8" ht="12.75" customHeight="1">
      <c r="A280" s="22">
        <v>42996</v>
      </c>
      <c r="B280" s="22"/>
      <c r="C280" s="25">
        <f>ROUND(1.299737925,4)</f>
        <v>1.2997</v>
      </c>
      <c r="D280" s="25">
        <f>F280</f>
        <v>1.3436</v>
      </c>
      <c r="E280" s="25">
        <f>F280</f>
        <v>1.3436</v>
      </c>
      <c r="F280" s="25">
        <f>ROUND(1.3436,4)</f>
        <v>1.3436</v>
      </c>
      <c r="G280" s="24"/>
      <c r="H280" s="36"/>
    </row>
    <row r="281" spans="1:8" ht="12.75" customHeight="1">
      <c r="A281" s="22" t="s">
        <v>68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42723</v>
      </c>
      <c r="B282" s="22"/>
      <c r="C282" s="25">
        <f>ROUND(10.5219,4)</f>
        <v>10.5219</v>
      </c>
      <c r="D282" s="25">
        <f>F282</f>
        <v>10.5219</v>
      </c>
      <c r="E282" s="25">
        <f>F282</f>
        <v>10.5219</v>
      </c>
      <c r="F282" s="25">
        <f>ROUND(10.5219,4)</f>
        <v>10.5219</v>
      </c>
      <c r="G282" s="24"/>
      <c r="H282" s="36"/>
    </row>
    <row r="283" spans="1:8" ht="12.75" customHeight="1">
      <c r="A283" s="22">
        <v>42807</v>
      </c>
      <c r="B283" s="22"/>
      <c r="C283" s="25">
        <f>ROUND(10.5219,4)</f>
        <v>10.5219</v>
      </c>
      <c r="D283" s="25">
        <f>F283</f>
        <v>10.7008</v>
      </c>
      <c r="E283" s="25">
        <f>F283</f>
        <v>10.7008</v>
      </c>
      <c r="F283" s="25">
        <f>ROUND(10.7008,4)</f>
        <v>10.7008</v>
      </c>
      <c r="G283" s="24"/>
      <c r="H283" s="36"/>
    </row>
    <row r="284" spans="1:8" ht="12.75" customHeight="1">
      <c r="A284" s="22">
        <v>42905</v>
      </c>
      <c r="B284" s="22"/>
      <c r="C284" s="25">
        <f>ROUND(10.5219,4)</f>
        <v>10.5219</v>
      </c>
      <c r="D284" s="25">
        <f>F284</f>
        <v>10.9132</v>
      </c>
      <c r="E284" s="25">
        <f>F284</f>
        <v>10.9132</v>
      </c>
      <c r="F284" s="25">
        <f>ROUND(10.9132,4)</f>
        <v>10.9132</v>
      </c>
      <c r="G284" s="24"/>
      <c r="H284" s="36"/>
    </row>
    <row r="285" spans="1:8" ht="12.75" customHeight="1">
      <c r="A285" s="22">
        <v>42996</v>
      </c>
      <c r="B285" s="22"/>
      <c r="C285" s="25">
        <f>ROUND(10.5219,4)</f>
        <v>10.5219</v>
      </c>
      <c r="D285" s="25">
        <f>F285</f>
        <v>11.1125</v>
      </c>
      <c r="E285" s="25">
        <f>F285</f>
        <v>11.1125</v>
      </c>
      <c r="F285" s="25">
        <f>ROUND(11.1125,4)</f>
        <v>11.1125</v>
      </c>
      <c r="G285" s="24"/>
      <c r="H285" s="36"/>
    </row>
    <row r="286" spans="1:8" ht="12.75" customHeight="1">
      <c r="A286" s="22" t="s">
        <v>69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42723</v>
      </c>
      <c r="B287" s="22"/>
      <c r="C287" s="25">
        <f>ROUND(2.03168079829267,4)</f>
        <v>2.0317</v>
      </c>
      <c r="D287" s="25">
        <f>F287</f>
        <v>2.0317</v>
      </c>
      <c r="E287" s="25">
        <f>F287</f>
        <v>2.0317</v>
      </c>
      <c r="F287" s="25">
        <f>ROUND(2.0317,4)</f>
        <v>2.0317</v>
      </c>
      <c r="G287" s="24"/>
      <c r="H287" s="36"/>
    </row>
    <row r="288" spans="1:8" ht="12.75" customHeight="1">
      <c r="A288" s="22">
        <v>42807</v>
      </c>
      <c r="B288" s="22"/>
      <c r="C288" s="25">
        <f>ROUND(2.03168079829267,4)</f>
        <v>2.0317</v>
      </c>
      <c r="D288" s="25">
        <f>F288</f>
        <v>2.0283</v>
      </c>
      <c r="E288" s="25">
        <f>F288</f>
        <v>2.0283</v>
      </c>
      <c r="F288" s="25">
        <f>ROUND(2.0283,4)</f>
        <v>2.0283</v>
      </c>
      <c r="G288" s="24"/>
      <c r="H288" s="36"/>
    </row>
    <row r="289" spans="1:8" ht="12.75" customHeight="1">
      <c r="A289" s="22">
        <v>42905</v>
      </c>
      <c r="B289" s="22"/>
      <c r="C289" s="25">
        <f>ROUND(2.03168079829267,4)</f>
        <v>2.0317</v>
      </c>
      <c r="D289" s="25">
        <f>F289</f>
        <v>2.0424</v>
      </c>
      <c r="E289" s="25">
        <f>F289</f>
        <v>2.0424</v>
      </c>
      <c r="F289" s="25">
        <f>ROUND(2.0424,4)</f>
        <v>2.0424</v>
      </c>
      <c r="G289" s="24"/>
      <c r="H289" s="36"/>
    </row>
    <row r="290" spans="1:8" ht="12.75" customHeight="1">
      <c r="A290" s="22">
        <v>42996</v>
      </c>
      <c r="B290" s="22"/>
      <c r="C290" s="25">
        <f>ROUND(2.03168079829267,4)</f>
        <v>2.0317</v>
      </c>
      <c r="D290" s="25">
        <f>F290</f>
        <v>2.058</v>
      </c>
      <c r="E290" s="25">
        <f>F290</f>
        <v>2.058</v>
      </c>
      <c r="F290" s="25">
        <f>ROUND(2.058,4)</f>
        <v>2.058</v>
      </c>
      <c r="G290" s="24"/>
      <c r="H290" s="36"/>
    </row>
    <row r="291" spans="1:8" ht="12.75" customHeight="1">
      <c r="A291" s="22" t="s">
        <v>70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42723</v>
      </c>
      <c r="B292" s="22"/>
      <c r="C292" s="25">
        <f>ROUND(1.97733460577652,4)</f>
        <v>1.9773</v>
      </c>
      <c r="D292" s="25">
        <f>F292</f>
        <v>1.9773</v>
      </c>
      <c r="E292" s="25">
        <f>F292</f>
        <v>1.9773</v>
      </c>
      <c r="F292" s="25">
        <f>ROUND(1.9773,4)</f>
        <v>1.9773</v>
      </c>
      <c r="G292" s="24"/>
      <c r="H292" s="36"/>
    </row>
    <row r="293" spans="1:8" ht="12.75" customHeight="1">
      <c r="A293" s="22">
        <v>42807</v>
      </c>
      <c r="B293" s="22"/>
      <c r="C293" s="25">
        <f>ROUND(1.97733460577652,4)</f>
        <v>1.9773</v>
      </c>
      <c r="D293" s="25">
        <f>F293</f>
        <v>2.0198</v>
      </c>
      <c r="E293" s="25">
        <f>F293</f>
        <v>2.0198</v>
      </c>
      <c r="F293" s="25">
        <f>ROUND(2.0198,4)</f>
        <v>2.0198</v>
      </c>
      <c r="G293" s="24"/>
      <c r="H293" s="36"/>
    </row>
    <row r="294" spans="1:8" ht="12.75" customHeight="1">
      <c r="A294" s="22">
        <v>42905</v>
      </c>
      <c r="B294" s="22"/>
      <c r="C294" s="25">
        <f>ROUND(1.97733460577652,4)</f>
        <v>1.9773</v>
      </c>
      <c r="D294" s="25">
        <f>F294</f>
        <v>2.0685</v>
      </c>
      <c r="E294" s="25">
        <f>F294</f>
        <v>2.0685</v>
      </c>
      <c r="F294" s="25">
        <f>ROUND(2.0685,4)</f>
        <v>2.0685</v>
      </c>
      <c r="G294" s="24"/>
      <c r="H294" s="36"/>
    </row>
    <row r="295" spans="1:8" ht="12.75" customHeight="1">
      <c r="A295" s="22">
        <v>42996</v>
      </c>
      <c r="B295" s="22"/>
      <c r="C295" s="25">
        <f>ROUND(1.97733460577652,4)</f>
        <v>1.9773</v>
      </c>
      <c r="D295" s="25">
        <f>F295</f>
        <v>2.1154</v>
      </c>
      <c r="E295" s="25">
        <f>F295</f>
        <v>2.1154</v>
      </c>
      <c r="F295" s="25">
        <f>ROUND(2.1154,4)</f>
        <v>2.1154</v>
      </c>
      <c r="G295" s="24"/>
      <c r="H295" s="36"/>
    </row>
    <row r="296" spans="1:8" ht="12.75" customHeight="1">
      <c r="A296" s="22" t="s">
        <v>71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42723</v>
      </c>
      <c r="B297" s="22"/>
      <c r="C297" s="25">
        <f aca="true" t="shared" si="1" ref="C297:C303">ROUND(14.6998,4)</f>
        <v>14.6998</v>
      </c>
      <c r="D297" s="25">
        <f>F297</f>
        <v>14.6998</v>
      </c>
      <c r="E297" s="25">
        <f>F297</f>
        <v>14.6998</v>
      </c>
      <c r="F297" s="25">
        <f>ROUND(14.6998,4)</f>
        <v>14.6998</v>
      </c>
      <c r="G297" s="24"/>
      <c r="H297" s="36"/>
    </row>
    <row r="298" spans="1:8" ht="12.75" customHeight="1">
      <c r="A298" s="22">
        <v>42807</v>
      </c>
      <c r="B298" s="22"/>
      <c r="C298" s="25">
        <f t="shared" si="1"/>
        <v>14.6998</v>
      </c>
      <c r="D298" s="25">
        <f>F298</f>
        <v>14.9962</v>
      </c>
      <c r="E298" s="25">
        <f>F298</f>
        <v>14.9962</v>
      </c>
      <c r="F298" s="25">
        <f>ROUND(14.9962,4)</f>
        <v>14.9962</v>
      </c>
      <c r="G298" s="24"/>
      <c r="H298" s="36"/>
    </row>
    <row r="299" spans="1:8" ht="12.75" customHeight="1">
      <c r="A299" s="22">
        <v>42905</v>
      </c>
      <c r="B299" s="22"/>
      <c r="C299" s="25">
        <f t="shared" si="1"/>
        <v>14.6998</v>
      </c>
      <c r="D299" s="25">
        <f>F299</f>
        <v>15.3511</v>
      </c>
      <c r="E299" s="25">
        <f>F299</f>
        <v>15.3511</v>
      </c>
      <c r="F299" s="25">
        <f>ROUND(15.3511,4)</f>
        <v>15.3511</v>
      </c>
      <c r="G299" s="24"/>
      <c r="H299" s="36"/>
    </row>
    <row r="300" spans="1:8" ht="12.75" customHeight="1">
      <c r="A300" s="22">
        <v>42996</v>
      </c>
      <c r="B300" s="22"/>
      <c r="C300" s="25">
        <f t="shared" si="1"/>
        <v>14.6998</v>
      </c>
      <c r="D300" s="25">
        <f>F300</f>
        <v>15.69</v>
      </c>
      <c r="E300" s="25">
        <f>F300</f>
        <v>15.69</v>
      </c>
      <c r="F300" s="25">
        <f>ROUND(15.69,4)</f>
        <v>15.69</v>
      </c>
      <c r="G300" s="24"/>
      <c r="H300" s="36"/>
    </row>
    <row r="301" spans="1:8" ht="12.75" customHeight="1">
      <c r="A301" s="22">
        <v>43087</v>
      </c>
      <c r="B301" s="22"/>
      <c r="C301" s="25">
        <f t="shared" si="1"/>
        <v>14.6998</v>
      </c>
      <c r="D301" s="25">
        <f>F301</f>
        <v>16.0373</v>
      </c>
      <c r="E301" s="25">
        <f>F301</f>
        <v>16.0373</v>
      </c>
      <c r="F301" s="25">
        <f>ROUND(16.0373,4)</f>
        <v>16.0373</v>
      </c>
      <c r="G301" s="24"/>
      <c r="H301" s="36"/>
    </row>
    <row r="302" spans="1:8" ht="12.75" customHeight="1">
      <c r="A302" s="22">
        <v>43178</v>
      </c>
      <c r="B302" s="22"/>
      <c r="C302" s="25">
        <f t="shared" si="1"/>
        <v>14.6998</v>
      </c>
      <c r="D302" s="25">
        <f>F302</f>
        <v>16.351</v>
      </c>
      <c r="E302" s="25">
        <f>F302</f>
        <v>16.351</v>
      </c>
      <c r="F302" s="25">
        <f>ROUND(16.351,4)</f>
        <v>16.351</v>
      </c>
      <c r="G302" s="24"/>
      <c r="H302" s="36"/>
    </row>
    <row r="303" spans="1:8" ht="12.75" customHeight="1">
      <c r="A303" s="22">
        <v>43269</v>
      </c>
      <c r="B303" s="22"/>
      <c r="C303" s="25">
        <f t="shared" si="1"/>
        <v>14.6998</v>
      </c>
      <c r="D303" s="25">
        <f>F303</f>
        <v>16.7609</v>
      </c>
      <c r="E303" s="25">
        <f>F303</f>
        <v>16.7609</v>
      </c>
      <c r="F303" s="25">
        <f>ROUND(16.7609,4)</f>
        <v>16.7609</v>
      </c>
      <c r="G303" s="24"/>
      <c r="H303" s="36"/>
    </row>
    <row r="304" spans="1:8" ht="12.75" customHeight="1">
      <c r="A304" s="22" t="s">
        <v>72</v>
      </c>
      <c r="B304" s="22"/>
      <c r="C304" s="23"/>
      <c r="D304" s="23"/>
      <c r="E304" s="23"/>
      <c r="F304" s="23"/>
      <c r="G304" s="24"/>
      <c r="H304" s="36"/>
    </row>
    <row r="305" spans="1:8" ht="12.75" customHeight="1">
      <c r="A305" s="22">
        <v>42723</v>
      </c>
      <c r="B305" s="22"/>
      <c r="C305" s="25">
        <f>ROUND(13.7375,4)</f>
        <v>13.7375</v>
      </c>
      <c r="D305" s="25">
        <f>F305</f>
        <v>13.7375</v>
      </c>
      <c r="E305" s="25">
        <f>F305</f>
        <v>13.7375</v>
      </c>
      <c r="F305" s="25">
        <f>ROUND(13.7375,4)</f>
        <v>13.7375</v>
      </c>
      <c r="G305" s="24"/>
      <c r="H305" s="36"/>
    </row>
    <row r="306" spans="1:8" ht="12.75" customHeight="1">
      <c r="A306" s="22">
        <v>42807</v>
      </c>
      <c r="B306" s="22"/>
      <c r="C306" s="25">
        <f>ROUND(13.7375,4)</f>
        <v>13.7375</v>
      </c>
      <c r="D306" s="25">
        <f>F306</f>
        <v>14.0305</v>
      </c>
      <c r="E306" s="25">
        <f>F306</f>
        <v>14.0305</v>
      </c>
      <c r="F306" s="25">
        <f>ROUND(14.0305,4)</f>
        <v>14.0305</v>
      </c>
      <c r="G306" s="24"/>
      <c r="H306" s="36"/>
    </row>
    <row r="307" spans="1:8" ht="12.75" customHeight="1">
      <c r="A307" s="22">
        <v>42905</v>
      </c>
      <c r="B307" s="22"/>
      <c r="C307" s="25">
        <f>ROUND(13.7375,4)</f>
        <v>13.7375</v>
      </c>
      <c r="D307" s="25">
        <f>F307</f>
        <v>14.3824</v>
      </c>
      <c r="E307" s="25">
        <f>F307</f>
        <v>14.3824</v>
      </c>
      <c r="F307" s="25">
        <f>ROUND(14.3824,4)</f>
        <v>14.3824</v>
      </c>
      <c r="G307" s="24"/>
      <c r="H307" s="36"/>
    </row>
    <row r="308" spans="1:8" ht="12.75" customHeight="1">
      <c r="A308" s="22">
        <v>42996</v>
      </c>
      <c r="B308" s="22"/>
      <c r="C308" s="25">
        <f>ROUND(13.7375,4)</f>
        <v>13.7375</v>
      </c>
      <c r="D308" s="25">
        <f>F308</f>
        <v>14.7203</v>
      </c>
      <c r="E308" s="25">
        <f>F308</f>
        <v>14.7203</v>
      </c>
      <c r="F308" s="25">
        <f>ROUND(14.7203,4)</f>
        <v>14.7203</v>
      </c>
      <c r="G308" s="24"/>
      <c r="H308" s="36"/>
    </row>
    <row r="309" spans="1:8" ht="12.75" customHeight="1">
      <c r="A309" s="22">
        <v>43087</v>
      </c>
      <c r="B309" s="22"/>
      <c r="C309" s="25">
        <f>ROUND(13.7375,4)</f>
        <v>13.7375</v>
      </c>
      <c r="D309" s="25">
        <f>F309</f>
        <v>15.0657</v>
      </c>
      <c r="E309" s="25">
        <f>F309</f>
        <v>15.0657</v>
      </c>
      <c r="F309" s="25">
        <f>ROUND(15.0657,4)</f>
        <v>15.0657</v>
      </c>
      <c r="G309" s="24"/>
      <c r="H309" s="36"/>
    </row>
    <row r="310" spans="1:8" ht="12.75" customHeight="1">
      <c r="A310" s="22" t="s">
        <v>73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42723</v>
      </c>
      <c r="B311" s="22"/>
      <c r="C311" s="25">
        <v>17.4492</v>
      </c>
      <c r="D311" s="25">
        <f>F311</f>
        <v>17.4492</v>
      </c>
      <c r="E311" s="25">
        <f>F311</f>
        <v>17.4492</v>
      </c>
      <c r="F311" s="25">
        <f>ROUND(17.4492,4)</f>
        <v>17.4492</v>
      </c>
      <c r="G311" s="24"/>
      <c r="H311" s="36"/>
    </row>
    <row r="312" spans="1:8" ht="12.75" customHeight="1">
      <c r="A312" s="22">
        <v>42807</v>
      </c>
      <c r="B312" s="22"/>
      <c r="C312" s="25">
        <v>17.4492</v>
      </c>
      <c r="D312" s="25">
        <f>F312</f>
        <v>17.7635</v>
      </c>
      <c r="E312" s="25">
        <f>F312</f>
        <v>17.7635</v>
      </c>
      <c r="F312" s="25">
        <f>ROUND(17.7635,4)</f>
        <v>17.7635</v>
      </c>
      <c r="G312" s="24"/>
      <c r="H312" s="36"/>
    </row>
    <row r="313" spans="1:8" ht="12.75" customHeight="1">
      <c r="A313" s="22">
        <v>42905</v>
      </c>
      <c r="B313" s="22"/>
      <c r="C313" s="25">
        <v>17.4492</v>
      </c>
      <c r="D313" s="25">
        <f>F313</f>
        <v>18.1355</v>
      </c>
      <c r="E313" s="25">
        <f>F313</f>
        <v>18.1355</v>
      </c>
      <c r="F313" s="25">
        <f>ROUND(18.1355,4)</f>
        <v>18.1355</v>
      </c>
      <c r="G313" s="24"/>
      <c r="H313" s="36"/>
    </row>
    <row r="314" spans="1:8" ht="12.75" customHeight="1">
      <c r="A314" s="22">
        <v>42996</v>
      </c>
      <c r="B314" s="22"/>
      <c r="C314" s="25">
        <v>17.4492</v>
      </c>
      <c r="D314" s="25">
        <f>F314</f>
        <v>18.4899</v>
      </c>
      <c r="E314" s="25">
        <f>F314</f>
        <v>18.4899</v>
      </c>
      <c r="F314" s="25">
        <f>ROUND(18.4899,4)</f>
        <v>18.4899</v>
      </c>
      <c r="G314" s="24"/>
      <c r="H314" s="36"/>
    </row>
    <row r="315" spans="1:8" ht="12.75" customHeight="1">
      <c r="A315" s="22">
        <v>43087</v>
      </c>
      <c r="B315" s="22"/>
      <c r="C315" s="25">
        <v>17.4492</v>
      </c>
      <c r="D315" s="25">
        <f>F315</f>
        <v>18.8466</v>
      </c>
      <c r="E315" s="25">
        <f>F315</f>
        <v>18.8466</v>
      </c>
      <c r="F315" s="25">
        <f>ROUND(18.8466,4)</f>
        <v>18.8466</v>
      </c>
      <c r="G315" s="24"/>
      <c r="H315" s="36"/>
    </row>
    <row r="316" spans="1:8" ht="12.75" customHeight="1">
      <c r="A316" s="22">
        <v>43178</v>
      </c>
      <c r="B316" s="22"/>
      <c r="C316" s="25">
        <v>17.4492</v>
      </c>
      <c r="D316" s="25">
        <f>F316</f>
        <v>19.2148</v>
      </c>
      <c r="E316" s="25">
        <f>F316</f>
        <v>19.2148</v>
      </c>
      <c r="F316" s="25">
        <f>ROUND(19.2148,4)</f>
        <v>19.2148</v>
      </c>
      <c r="G316" s="24"/>
      <c r="H316" s="36"/>
    </row>
    <row r="317" spans="1:8" ht="12.75" customHeight="1">
      <c r="A317" s="22">
        <v>43269</v>
      </c>
      <c r="B317" s="22"/>
      <c r="C317" s="25">
        <v>17.4492</v>
      </c>
      <c r="D317" s="25">
        <f>F317</f>
        <v>19.2737</v>
      </c>
      <c r="E317" s="25">
        <f>F317</f>
        <v>19.2737</v>
      </c>
      <c r="F317" s="25">
        <f>ROUND(19.2737,4)</f>
        <v>19.2737</v>
      </c>
      <c r="G317" s="24"/>
      <c r="H317" s="36"/>
    </row>
    <row r="318" spans="1:8" ht="12.75" customHeight="1">
      <c r="A318" s="22" t="s">
        <v>74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42723</v>
      </c>
      <c r="B319" s="22"/>
      <c r="C319" s="25">
        <f>ROUND(1.8138,4)</f>
        <v>1.8138</v>
      </c>
      <c r="D319" s="25">
        <f>F319</f>
        <v>1.8138</v>
      </c>
      <c r="E319" s="25">
        <f>F319</f>
        <v>1.8138</v>
      </c>
      <c r="F319" s="25">
        <f>ROUND(1.8138,4)</f>
        <v>1.8138</v>
      </c>
      <c r="G319" s="24"/>
      <c r="H319" s="36"/>
    </row>
    <row r="320" spans="1:8" ht="12.75" customHeight="1">
      <c r="A320" s="22">
        <v>42807</v>
      </c>
      <c r="B320" s="22"/>
      <c r="C320" s="25">
        <f>ROUND(1.8138,4)</f>
        <v>1.8138</v>
      </c>
      <c r="D320" s="25">
        <f>F320</f>
        <v>1.8425</v>
      </c>
      <c r="E320" s="25">
        <f>F320</f>
        <v>1.8425</v>
      </c>
      <c r="F320" s="25">
        <f>ROUND(1.8425,4)</f>
        <v>1.8425</v>
      </c>
      <c r="G320" s="24"/>
      <c r="H320" s="36"/>
    </row>
    <row r="321" spans="1:8" ht="12.75" customHeight="1">
      <c r="A321" s="22">
        <v>42905</v>
      </c>
      <c r="B321" s="22"/>
      <c r="C321" s="25">
        <f>ROUND(1.8138,4)</f>
        <v>1.8138</v>
      </c>
      <c r="D321" s="25">
        <f>F321</f>
        <v>1.8758</v>
      </c>
      <c r="E321" s="25">
        <f>F321</f>
        <v>1.8758</v>
      </c>
      <c r="F321" s="25">
        <f>ROUND(1.8758,4)</f>
        <v>1.8758</v>
      </c>
      <c r="G321" s="24"/>
      <c r="H321" s="36"/>
    </row>
    <row r="322" spans="1:8" ht="12.75" customHeight="1">
      <c r="A322" s="22">
        <v>42996</v>
      </c>
      <c r="B322" s="22"/>
      <c r="C322" s="25">
        <f>ROUND(1.8138,4)</f>
        <v>1.8138</v>
      </c>
      <c r="D322" s="25">
        <f>F322</f>
        <v>1.9061</v>
      </c>
      <c r="E322" s="25">
        <f>F322</f>
        <v>1.9061</v>
      </c>
      <c r="F322" s="25">
        <f>ROUND(1.9061,4)</f>
        <v>1.9061</v>
      </c>
      <c r="G322" s="24"/>
      <c r="H322" s="36"/>
    </row>
    <row r="323" spans="1:8" ht="12.75" customHeight="1">
      <c r="A323" s="22" t="s">
        <v>75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42723</v>
      </c>
      <c r="B324" s="22"/>
      <c r="C324" s="28">
        <f>ROUND(0.120251268504807,6)</f>
        <v>0.120251</v>
      </c>
      <c r="D324" s="28">
        <f>F324</f>
        <v>0.120251</v>
      </c>
      <c r="E324" s="28">
        <f>F324</f>
        <v>0.120251</v>
      </c>
      <c r="F324" s="28">
        <f>ROUND(0.120251,6)</f>
        <v>0.120251</v>
      </c>
      <c r="G324" s="24"/>
      <c r="H324" s="36"/>
    </row>
    <row r="325" spans="1:8" ht="12.75" customHeight="1">
      <c r="A325" s="22">
        <v>42807</v>
      </c>
      <c r="B325" s="22"/>
      <c r="C325" s="28">
        <f>ROUND(0.120251268504807,6)</f>
        <v>0.120251</v>
      </c>
      <c r="D325" s="28">
        <f>F325</f>
        <v>0.122611</v>
      </c>
      <c r="E325" s="28">
        <f>F325</f>
        <v>0.122611</v>
      </c>
      <c r="F325" s="28">
        <f>ROUND(0.122611,6)</f>
        <v>0.122611</v>
      </c>
      <c r="G325" s="24"/>
      <c r="H325" s="36"/>
    </row>
    <row r="326" spans="1:8" ht="12.75" customHeight="1">
      <c r="A326" s="22">
        <v>42905</v>
      </c>
      <c r="B326" s="22"/>
      <c r="C326" s="28">
        <f>ROUND(0.120251268504807,6)</f>
        <v>0.120251</v>
      </c>
      <c r="D326" s="28">
        <f>F326</f>
        <v>0.1255</v>
      </c>
      <c r="E326" s="28">
        <f>F326</f>
        <v>0.1255</v>
      </c>
      <c r="F326" s="28">
        <f>ROUND(0.1255,6)</f>
        <v>0.1255</v>
      </c>
      <c r="G326" s="24"/>
      <c r="H326" s="36"/>
    </row>
    <row r="327" spans="1:8" ht="12.75" customHeight="1">
      <c r="A327" s="22">
        <v>42996</v>
      </c>
      <c r="B327" s="22"/>
      <c r="C327" s="28">
        <f>ROUND(0.120251268504807,6)</f>
        <v>0.120251</v>
      </c>
      <c r="D327" s="28">
        <f>F327</f>
        <v>0.128269</v>
      </c>
      <c r="E327" s="28">
        <f>F327</f>
        <v>0.128269</v>
      </c>
      <c r="F327" s="28">
        <f>ROUND(0.128269,6)</f>
        <v>0.128269</v>
      </c>
      <c r="G327" s="24"/>
      <c r="H327" s="36"/>
    </row>
    <row r="328" spans="1:8" ht="12.75" customHeight="1">
      <c r="A328" s="22">
        <v>43087</v>
      </c>
      <c r="B328" s="22"/>
      <c r="C328" s="28">
        <f>ROUND(0.120251268504807,6)</f>
        <v>0.120251</v>
      </c>
      <c r="D328" s="28">
        <f>F328</f>
        <v>0.131091</v>
      </c>
      <c r="E328" s="28">
        <f>F328</f>
        <v>0.131091</v>
      </c>
      <c r="F328" s="28">
        <f>ROUND(0.131091,6)</f>
        <v>0.131091</v>
      </c>
      <c r="G328" s="24"/>
      <c r="H328" s="36"/>
    </row>
    <row r="329" spans="1:8" ht="12.75" customHeight="1">
      <c r="A329" s="22" t="s">
        <v>76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42723</v>
      </c>
      <c r="B330" s="22"/>
      <c r="C330" s="25">
        <f>ROUND(0.137799403393809,4)</f>
        <v>0.1378</v>
      </c>
      <c r="D330" s="25">
        <f>F330</f>
        <v>0.1378</v>
      </c>
      <c r="E330" s="25">
        <f>F330</f>
        <v>0.1378</v>
      </c>
      <c r="F330" s="25">
        <f>ROUND(0.1378,4)</f>
        <v>0.1378</v>
      </c>
      <c r="G330" s="24"/>
      <c r="H330" s="36"/>
    </row>
    <row r="331" spans="1:8" ht="12.75" customHeight="1">
      <c r="A331" s="22">
        <v>42807</v>
      </c>
      <c r="B331" s="22"/>
      <c r="C331" s="25">
        <f>ROUND(0.137799403393809,4)</f>
        <v>0.1378</v>
      </c>
      <c r="D331" s="25">
        <f>F331</f>
        <v>0.1375</v>
      </c>
      <c r="E331" s="25">
        <f>F331</f>
        <v>0.1375</v>
      </c>
      <c r="F331" s="25">
        <f>ROUND(0.1375,4)</f>
        <v>0.1375</v>
      </c>
      <c r="G331" s="24"/>
      <c r="H331" s="36"/>
    </row>
    <row r="332" spans="1:8" ht="12.75" customHeight="1">
      <c r="A332" s="22">
        <v>42905</v>
      </c>
      <c r="B332" s="22"/>
      <c r="C332" s="25">
        <f>ROUND(0.137799403393809,4)</f>
        <v>0.1378</v>
      </c>
      <c r="D332" s="25">
        <f>F332</f>
        <v>0.1377</v>
      </c>
      <c r="E332" s="25">
        <f>F332</f>
        <v>0.1377</v>
      </c>
      <c r="F332" s="25">
        <f>ROUND(0.1377,4)</f>
        <v>0.1377</v>
      </c>
      <c r="G332" s="24"/>
      <c r="H332" s="36"/>
    </row>
    <row r="333" spans="1:8" ht="12.75" customHeight="1">
      <c r="A333" s="22">
        <v>42996</v>
      </c>
      <c r="B333" s="22"/>
      <c r="C333" s="25">
        <f>ROUND(0.137799403393809,4)</f>
        <v>0.1378</v>
      </c>
      <c r="D333" s="25">
        <f>F333</f>
        <v>0.1382</v>
      </c>
      <c r="E333" s="25">
        <f>F333</f>
        <v>0.1382</v>
      </c>
      <c r="F333" s="25">
        <f>ROUND(0.1382,4)</f>
        <v>0.1382</v>
      </c>
      <c r="G333" s="24"/>
      <c r="H333" s="36"/>
    </row>
    <row r="334" spans="1:8" ht="12.75" customHeight="1">
      <c r="A334" s="22" t="s">
        <v>77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42723</v>
      </c>
      <c r="B335" s="22"/>
      <c r="C335" s="25">
        <f>ROUND(9.78079206,4)</f>
        <v>9.7808</v>
      </c>
      <c r="D335" s="25">
        <f>F335</f>
        <v>9.7807</v>
      </c>
      <c r="E335" s="25">
        <f>F335</f>
        <v>9.7807</v>
      </c>
      <c r="F335" s="25">
        <f>ROUND(9.7807,4)</f>
        <v>9.7807</v>
      </c>
      <c r="G335" s="24"/>
      <c r="H335" s="36"/>
    </row>
    <row r="336" spans="1:8" ht="12.75" customHeight="1">
      <c r="A336" s="22">
        <v>42807</v>
      </c>
      <c r="B336" s="22"/>
      <c r="C336" s="25">
        <f>ROUND(9.78079206,4)</f>
        <v>9.7808</v>
      </c>
      <c r="D336" s="25">
        <f>F336</f>
        <v>9.9085</v>
      </c>
      <c r="E336" s="25">
        <f>F336</f>
        <v>9.9085</v>
      </c>
      <c r="F336" s="25">
        <f>ROUND(9.9085,4)</f>
        <v>9.9085</v>
      </c>
      <c r="G336" s="24"/>
      <c r="H336" s="36"/>
    </row>
    <row r="337" spans="1:8" ht="12.75" customHeight="1">
      <c r="A337" s="22">
        <v>42905</v>
      </c>
      <c r="B337" s="22"/>
      <c r="C337" s="25">
        <f>ROUND(9.78079206,4)</f>
        <v>9.7808</v>
      </c>
      <c r="D337" s="25">
        <f>F337</f>
        <v>10.0636</v>
      </c>
      <c r="E337" s="25">
        <f>F337</f>
        <v>10.0636</v>
      </c>
      <c r="F337" s="25">
        <f>ROUND(10.0636,4)</f>
        <v>10.0636</v>
      </c>
      <c r="G337" s="24"/>
      <c r="H337" s="36"/>
    </row>
    <row r="338" spans="1:8" ht="12.75" customHeight="1">
      <c r="A338" s="22">
        <v>42996</v>
      </c>
      <c r="B338" s="22"/>
      <c r="C338" s="25">
        <f>ROUND(9.78079206,4)</f>
        <v>9.7808</v>
      </c>
      <c r="D338" s="25">
        <f>F338</f>
        <v>10.2091</v>
      </c>
      <c r="E338" s="25">
        <f>F338</f>
        <v>10.2091</v>
      </c>
      <c r="F338" s="25">
        <f>ROUND(10.2091,4)</f>
        <v>10.2091</v>
      </c>
      <c r="G338" s="24"/>
      <c r="H338" s="36"/>
    </row>
    <row r="339" spans="1:8" ht="12.75" customHeight="1">
      <c r="A339" s="22" t="s">
        <v>78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42723</v>
      </c>
      <c r="B340" s="22"/>
      <c r="C340" s="25">
        <f>ROUND(9.73085157814766,4)</f>
        <v>9.7309</v>
      </c>
      <c r="D340" s="25">
        <f>F340</f>
        <v>9.7308</v>
      </c>
      <c r="E340" s="25">
        <f>F340</f>
        <v>9.7308</v>
      </c>
      <c r="F340" s="25">
        <f>ROUND(9.7308,4)</f>
        <v>9.7308</v>
      </c>
      <c r="G340" s="24"/>
      <c r="H340" s="36"/>
    </row>
    <row r="341" spans="1:8" ht="12.75" customHeight="1">
      <c r="A341" s="22">
        <v>42807</v>
      </c>
      <c r="B341" s="22"/>
      <c r="C341" s="25">
        <f>ROUND(9.73085157814766,4)</f>
        <v>9.7309</v>
      </c>
      <c r="D341" s="25">
        <f>F341</f>
        <v>9.8805</v>
      </c>
      <c r="E341" s="25">
        <f>F341</f>
        <v>9.8805</v>
      </c>
      <c r="F341" s="25">
        <f>ROUND(9.8805,4)</f>
        <v>9.8805</v>
      </c>
      <c r="G341" s="24"/>
      <c r="H341" s="36"/>
    </row>
    <row r="342" spans="1:8" ht="12.75" customHeight="1">
      <c r="A342" s="22">
        <v>42905</v>
      </c>
      <c r="B342" s="22"/>
      <c r="C342" s="25">
        <f>ROUND(9.73085157814766,4)</f>
        <v>9.7309</v>
      </c>
      <c r="D342" s="25">
        <f>F342</f>
        <v>10.0629</v>
      </c>
      <c r="E342" s="25">
        <f>F342</f>
        <v>10.0629</v>
      </c>
      <c r="F342" s="25">
        <f>ROUND(10.0629,4)</f>
        <v>10.0629</v>
      </c>
      <c r="G342" s="24"/>
      <c r="H342" s="36"/>
    </row>
    <row r="343" spans="1:8" ht="12.75" customHeight="1">
      <c r="A343" s="22">
        <v>42996</v>
      </c>
      <c r="B343" s="22"/>
      <c r="C343" s="25">
        <f>ROUND(9.73085157814766,4)</f>
        <v>9.7309</v>
      </c>
      <c r="D343" s="25">
        <f>F343</f>
        <v>10.2347</v>
      </c>
      <c r="E343" s="25">
        <f>F343</f>
        <v>10.2347</v>
      </c>
      <c r="F343" s="25">
        <f>ROUND(10.2347,4)</f>
        <v>10.2347</v>
      </c>
      <c r="G343" s="24"/>
      <c r="H343" s="36"/>
    </row>
    <row r="344" spans="1:8" ht="12.75" customHeight="1">
      <c r="A344" s="22" t="s">
        <v>79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42723</v>
      </c>
      <c r="B345" s="22"/>
      <c r="C345" s="25">
        <f>ROUND(4.018625213919,4)</f>
        <v>4.0186</v>
      </c>
      <c r="D345" s="25">
        <f>F345</f>
        <v>4.0186</v>
      </c>
      <c r="E345" s="25">
        <f>F345</f>
        <v>4.0186</v>
      </c>
      <c r="F345" s="25">
        <f>ROUND(4.0186,4)</f>
        <v>4.0186</v>
      </c>
      <c r="G345" s="24"/>
      <c r="H345" s="36"/>
    </row>
    <row r="346" spans="1:8" ht="12.75" customHeight="1">
      <c r="A346" s="22">
        <v>42807</v>
      </c>
      <c r="B346" s="22"/>
      <c r="C346" s="25">
        <f>ROUND(4.018625213919,4)</f>
        <v>4.0186</v>
      </c>
      <c r="D346" s="25">
        <f>F346</f>
        <v>4.0084</v>
      </c>
      <c r="E346" s="25">
        <f>F346</f>
        <v>4.0084</v>
      </c>
      <c r="F346" s="25">
        <f>ROUND(4.0084,4)</f>
        <v>4.0084</v>
      </c>
      <c r="G346" s="24"/>
      <c r="H346" s="36"/>
    </row>
    <row r="347" spans="1:8" ht="12.75" customHeight="1">
      <c r="A347" s="22">
        <v>42905</v>
      </c>
      <c r="B347" s="22"/>
      <c r="C347" s="25">
        <f>ROUND(4.018625213919,4)</f>
        <v>4.0186</v>
      </c>
      <c r="D347" s="25">
        <f>F347</f>
        <v>3.9866</v>
      </c>
      <c r="E347" s="25">
        <f>F347</f>
        <v>3.9866</v>
      </c>
      <c r="F347" s="25">
        <f>ROUND(3.9866,4)</f>
        <v>3.9866</v>
      </c>
      <c r="G347" s="24"/>
      <c r="H347" s="36"/>
    </row>
    <row r="348" spans="1:8" ht="12.75" customHeight="1">
      <c r="A348" s="22" t="s">
        <v>80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42723</v>
      </c>
      <c r="B349" s="22"/>
      <c r="C349" s="25">
        <f>ROUND(14.0893,4)</f>
        <v>14.0893</v>
      </c>
      <c r="D349" s="25">
        <f>F349</f>
        <v>14.0893</v>
      </c>
      <c r="E349" s="25">
        <f>F349</f>
        <v>14.0893</v>
      </c>
      <c r="F349" s="25">
        <f>ROUND(14.0893,4)</f>
        <v>14.0893</v>
      </c>
      <c r="G349" s="24"/>
      <c r="H349" s="36"/>
    </row>
    <row r="350" spans="1:8" ht="12.75" customHeight="1">
      <c r="A350" s="22">
        <v>42807</v>
      </c>
      <c r="B350" s="22"/>
      <c r="C350" s="25">
        <f>ROUND(14.0893,4)</f>
        <v>14.0893</v>
      </c>
      <c r="D350" s="25">
        <f>F350</f>
        <v>14.3112</v>
      </c>
      <c r="E350" s="25">
        <f>F350</f>
        <v>14.3112</v>
      </c>
      <c r="F350" s="25">
        <f>ROUND(14.3112,4)</f>
        <v>14.3112</v>
      </c>
      <c r="G350" s="24"/>
      <c r="H350" s="36"/>
    </row>
    <row r="351" spans="1:8" ht="12.75" customHeight="1">
      <c r="A351" s="22">
        <v>42905</v>
      </c>
      <c r="B351" s="22"/>
      <c r="C351" s="25">
        <f>ROUND(14.0893,4)</f>
        <v>14.0893</v>
      </c>
      <c r="D351" s="25">
        <f>F351</f>
        <v>14.578</v>
      </c>
      <c r="E351" s="25">
        <f>F351</f>
        <v>14.578</v>
      </c>
      <c r="F351" s="25">
        <f>ROUND(14.578,4)</f>
        <v>14.578</v>
      </c>
      <c r="G351" s="24"/>
      <c r="H351" s="36"/>
    </row>
    <row r="352" spans="1:8" ht="12.75" customHeight="1">
      <c r="A352" s="22">
        <v>42996</v>
      </c>
      <c r="B352" s="22"/>
      <c r="C352" s="25">
        <f>ROUND(14.0893,4)</f>
        <v>14.0893</v>
      </c>
      <c r="D352" s="25">
        <f>F352</f>
        <v>14.8262</v>
      </c>
      <c r="E352" s="25">
        <f>F352</f>
        <v>14.8262</v>
      </c>
      <c r="F352" s="25">
        <f>ROUND(14.8262,4)</f>
        <v>14.8262</v>
      </c>
      <c r="G352" s="24"/>
      <c r="H352" s="36"/>
    </row>
    <row r="353" spans="1:8" ht="12.75" customHeight="1">
      <c r="A353" s="22">
        <v>43087</v>
      </c>
      <c r="B353" s="22"/>
      <c r="C353" s="25">
        <f>ROUND(14.0893,4)</f>
        <v>14.0893</v>
      </c>
      <c r="D353" s="25">
        <f>F353</f>
        <v>15.0718</v>
      </c>
      <c r="E353" s="25">
        <f>F353</f>
        <v>15.0718</v>
      </c>
      <c r="F353" s="25">
        <f>ROUND(15.0718,4)</f>
        <v>15.0718</v>
      </c>
      <c r="G353" s="24"/>
      <c r="H353" s="36"/>
    </row>
    <row r="354" spans="1:8" ht="12.75" customHeight="1">
      <c r="A354" s="22" t="s">
        <v>81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42723</v>
      </c>
      <c r="B355" s="22"/>
      <c r="C355" s="25">
        <f>ROUND(14.0893,4)</f>
        <v>14.0893</v>
      </c>
      <c r="D355" s="25">
        <f>F355</f>
        <v>14.0893</v>
      </c>
      <c r="E355" s="25">
        <f>F355</f>
        <v>14.0893</v>
      </c>
      <c r="F355" s="25">
        <f>ROUND(14.0893,4)</f>
        <v>14.0893</v>
      </c>
      <c r="G355" s="24"/>
      <c r="H355" s="36"/>
    </row>
    <row r="356" spans="1:8" ht="12.75" customHeight="1">
      <c r="A356" s="22">
        <v>42807</v>
      </c>
      <c r="B356" s="22"/>
      <c r="C356" s="25">
        <f>ROUND(14.0893,4)</f>
        <v>14.0893</v>
      </c>
      <c r="D356" s="25">
        <f>F356</f>
        <v>14.3112</v>
      </c>
      <c r="E356" s="25">
        <f>F356</f>
        <v>14.3112</v>
      </c>
      <c r="F356" s="25">
        <f>ROUND(14.3112,4)</f>
        <v>14.3112</v>
      </c>
      <c r="G356" s="24"/>
      <c r="H356" s="36"/>
    </row>
    <row r="357" spans="1:8" ht="12.75" customHeight="1">
      <c r="A357" s="22">
        <v>42905</v>
      </c>
      <c r="B357" s="22"/>
      <c r="C357" s="25">
        <f>ROUND(14.0893,4)</f>
        <v>14.0893</v>
      </c>
      <c r="D357" s="25">
        <f>F357</f>
        <v>14.578</v>
      </c>
      <c r="E357" s="25">
        <f>F357</f>
        <v>14.578</v>
      </c>
      <c r="F357" s="25">
        <f>ROUND(14.578,4)</f>
        <v>14.578</v>
      </c>
      <c r="G357" s="24"/>
      <c r="H357" s="36"/>
    </row>
    <row r="358" spans="1:8" ht="12.75" customHeight="1">
      <c r="A358" s="22">
        <v>42996</v>
      </c>
      <c r="B358" s="22"/>
      <c r="C358" s="25">
        <f>ROUND(14.0893,4)</f>
        <v>14.0893</v>
      </c>
      <c r="D358" s="25">
        <f>F358</f>
        <v>14.8262</v>
      </c>
      <c r="E358" s="25">
        <f>F358</f>
        <v>14.8262</v>
      </c>
      <c r="F358" s="25">
        <f>ROUND(14.8262,4)</f>
        <v>14.8262</v>
      </c>
      <c r="G358" s="24"/>
      <c r="H358" s="36"/>
    </row>
    <row r="359" spans="1:8" ht="12.75" customHeight="1">
      <c r="A359" s="22">
        <v>43087</v>
      </c>
      <c r="B359" s="22"/>
      <c r="C359" s="25">
        <f>ROUND(14.0893,4)</f>
        <v>14.0893</v>
      </c>
      <c r="D359" s="25">
        <f>F359</f>
        <v>15.0718</v>
      </c>
      <c r="E359" s="25">
        <f>F359</f>
        <v>15.0718</v>
      </c>
      <c r="F359" s="25">
        <f>ROUND(15.0718,4)</f>
        <v>15.0718</v>
      </c>
      <c r="G359" s="24"/>
      <c r="H359" s="36"/>
    </row>
    <row r="360" spans="1:8" ht="12.75" customHeight="1">
      <c r="A360" s="22">
        <v>43178</v>
      </c>
      <c r="B360" s="22"/>
      <c r="C360" s="25">
        <f>ROUND(14.0893,4)</f>
        <v>14.0893</v>
      </c>
      <c r="D360" s="25">
        <f>F360</f>
        <v>15.3194</v>
      </c>
      <c r="E360" s="25">
        <f>F360</f>
        <v>15.3194</v>
      </c>
      <c r="F360" s="25">
        <f>ROUND(15.3194,4)</f>
        <v>15.3194</v>
      </c>
      <c r="G360" s="24"/>
      <c r="H360" s="36"/>
    </row>
    <row r="361" spans="1:8" ht="12.75" customHeight="1">
      <c r="A361" s="22">
        <v>43269</v>
      </c>
      <c r="B361" s="22"/>
      <c r="C361" s="25">
        <f>ROUND(14.0893,4)</f>
        <v>14.0893</v>
      </c>
      <c r="D361" s="25">
        <f>F361</f>
        <v>15.5671</v>
      </c>
      <c r="E361" s="25">
        <f>F361</f>
        <v>15.5671</v>
      </c>
      <c r="F361" s="25">
        <f>ROUND(15.5671,4)</f>
        <v>15.5671</v>
      </c>
      <c r="G361" s="24"/>
      <c r="H361" s="36"/>
    </row>
    <row r="362" spans="1:8" ht="12.75" customHeight="1">
      <c r="A362" s="22">
        <v>43360</v>
      </c>
      <c r="B362" s="22"/>
      <c r="C362" s="25">
        <f>ROUND(14.0893,4)</f>
        <v>14.0893</v>
      </c>
      <c r="D362" s="25">
        <f>F362</f>
        <v>15.8148</v>
      </c>
      <c r="E362" s="25">
        <f>F362</f>
        <v>15.8148</v>
      </c>
      <c r="F362" s="25">
        <f>ROUND(15.8148,4)</f>
        <v>15.8148</v>
      </c>
      <c r="G362" s="24"/>
      <c r="H362" s="36"/>
    </row>
    <row r="363" spans="1:8" ht="12.75" customHeight="1">
      <c r="A363" s="22">
        <v>43448</v>
      </c>
      <c r="B363" s="22"/>
      <c r="C363" s="25">
        <f>ROUND(14.0893,4)</f>
        <v>14.0893</v>
      </c>
      <c r="D363" s="25">
        <f>F363</f>
        <v>16.0542</v>
      </c>
      <c r="E363" s="25">
        <f>F363</f>
        <v>16.0542</v>
      </c>
      <c r="F363" s="25">
        <f>ROUND(16.0542,4)</f>
        <v>16.0542</v>
      </c>
      <c r="G363" s="24"/>
      <c r="H363" s="36"/>
    </row>
    <row r="364" spans="1:8" ht="12.75" customHeight="1">
      <c r="A364" s="22">
        <v>43542</v>
      </c>
      <c r="B364" s="22"/>
      <c r="C364" s="25">
        <f>ROUND(14.0893,4)</f>
        <v>14.0893</v>
      </c>
      <c r="D364" s="25">
        <f>F364</f>
        <v>16.384</v>
      </c>
      <c r="E364" s="25">
        <f>F364</f>
        <v>16.384</v>
      </c>
      <c r="F364" s="25">
        <f>ROUND(16.384,4)</f>
        <v>16.384</v>
      </c>
      <c r="G364" s="24"/>
      <c r="H364" s="36"/>
    </row>
    <row r="365" spans="1:8" ht="12.75" customHeight="1">
      <c r="A365" s="22">
        <v>43630</v>
      </c>
      <c r="B365" s="22"/>
      <c r="C365" s="25">
        <f>ROUND(14.0893,4)</f>
        <v>14.0893</v>
      </c>
      <c r="D365" s="25">
        <f>F365</f>
        <v>16.6982</v>
      </c>
      <c r="E365" s="25">
        <f>F365</f>
        <v>16.6982</v>
      </c>
      <c r="F365" s="25">
        <f>ROUND(16.6982,4)</f>
        <v>16.6982</v>
      </c>
      <c r="G365" s="24"/>
      <c r="H365" s="36"/>
    </row>
    <row r="366" spans="1:8" ht="12.75" customHeight="1">
      <c r="A366" s="22">
        <v>43724</v>
      </c>
      <c r="B366" s="22"/>
      <c r="C366" s="25">
        <f>ROUND(14.0893,4)</f>
        <v>14.0893</v>
      </c>
      <c r="D366" s="25">
        <f>F366</f>
        <v>17.0339</v>
      </c>
      <c r="E366" s="25">
        <f>F366</f>
        <v>17.0339</v>
      </c>
      <c r="F366" s="25">
        <f>ROUND(17.0339,4)</f>
        <v>17.0339</v>
      </c>
      <c r="G366" s="24"/>
      <c r="H366" s="36"/>
    </row>
    <row r="367" spans="1:8" ht="12.75" customHeight="1">
      <c r="A367" s="22">
        <v>43812</v>
      </c>
      <c r="B367" s="22"/>
      <c r="C367" s="25">
        <f>ROUND(14.0893,4)</f>
        <v>14.0893</v>
      </c>
      <c r="D367" s="25">
        <f>F367</f>
        <v>17.3481</v>
      </c>
      <c r="E367" s="25">
        <f>F367</f>
        <v>17.3481</v>
      </c>
      <c r="F367" s="25">
        <f>ROUND(17.3481,4)</f>
        <v>17.3481</v>
      </c>
      <c r="G367" s="24"/>
      <c r="H367" s="36"/>
    </row>
    <row r="368" spans="1:8" ht="12.75" customHeight="1">
      <c r="A368" s="22" t="s">
        <v>82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42723</v>
      </c>
      <c r="B369" s="22"/>
      <c r="C369" s="25">
        <f>ROUND(1.43358770858771,4)</f>
        <v>1.4336</v>
      </c>
      <c r="D369" s="25">
        <f>F369</f>
        <v>1.4336</v>
      </c>
      <c r="E369" s="25">
        <f>F369</f>
        <v>1.4336</v>
      </c>
      <c r="F369" s="25">
        <f>ROUND(1.4336,4)</f>
        <v>1.4336</v>
      </c>
      <c r="G369" s="24"/>
      <c r="H369" s="36"/>
    </row>
    <row r="370" spans="1:8" ht="12.75" customHeight="1">
      <c r="A370" s="22">
        <v>42807</v>
      </c>
      <c r="B370" s="22"/>
      <c r="C370" s="25">
        <f>ROUND(1.43358770858771,4)</f>
        <v>1.4336</v>
      </c>
      <c r="D370" s="25">
        <f>F370</f>
        <v>1.3923</v>
      </c>
      <c r="E370" s="25">
        <f>F370</f>
        <v>1.3923</v>
      </c>
      <c r="F370" s="25">
        <f>ROUND(1.3923,4)</f>
        <v>1.3923</v>
      </c>
      <c r="G370" s="24"/>
      <c r="H370" s="36"/>
    </row>
    <row r="371" spans="1:8" ht="12.75" customHeight="1">
      <c r="A371" s="22">
        <v>42905</v>
      </c>
      <c r="B371" s="22"/>
      <c r="C371" s="25">
        <f>ROUND(1.43358770858771,4)</f>
        <v>1.4336</v>
      </c>
      <c r="D371" s="25">
        <f>F371</f>
        <v>1.3306</v>
      </c>
      <c r="E371" s="25">
        <f>F371</f>
        <v>1.3306</v>
      </c>
      <c r="F371" s="25">
        <f>ROUND(1.3306,4)</f>
        <v>1.3306</v>
      </c>
      <c r="G371" s="24"/>
      <c r="H371" s="36"/>
    </row>
    <row r="372" spans="1:8" ht="12.75" customHeight="1">
      <c r="A372" s="22">
        <v>42996</v>
      </c>
      <c r="B372" s="22"/>
      <c r="C372" s="25">
        <f>ROUND(1.43358770858771,4)</f>
        <v>1.4336</v>
      </c>
      <c r="D372" s="25">
        <f>F372</f>
        <v>1.2794</v>
      </c>
      <c r="E372" s="25">
        <f>F372</f>
        <v>1.2794</v>
      </c>
      <c r="F372" s="25">
        <f>ROUND(1.2794,4)</f>
        <v>1.2794</v>
      </c>
      <c r="G372" s="24"/>
      <c r="H372" s="36"/>
    </row>
    <row r="373" spans="1:8" ht="12.75" customHeight="1">
      <c r="A373" s="22" t="s">
        <v>83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42768</v>
      </c>
      <c r="B374" s="22"/>
      <c r="C374" s="27">
        <f>ROUND(579.526,3)</f>
        <v>579.526</v>
      </c>
      <c r="D374" s="27">
        <f>F374</f>
        <v>584.894</v>
      </c>
      <c r="E374" s="27">
        <f>F374</f>
        <v>584.894</v>
      </c>
      <c r="F374" s="27">
        <f>ROUND(584.894,3)</f>
        <v>584.894</v>
      </c>
      <c r="G374" s="24"/>
      <c r="H374" s="36"/>
    </row>
    <row r="375" spans="1:8" ht="12.75" customHeight="1">
      <c r="A375" s="22">
        <v>42859</v>
      </c>
      <c r="B375" s="22"/>
      <c r="C375" s="27">
        <f>ROUND(579.526,3)</f>
        <v>579.526</v>
      </c>
      <c r="D375" s="27">
        <f>F375</f>
        <v>596.196</v>
      </c>
      <c r="E375" s="27">
        <f>F375</f>
        <v>596.196</v>
      </c>
      <c r="F375" s="27">
        <f>ROUND(596.196,3)</f>
        <v>596.196</v>
      </c>
      <c r="G375" s="24"/>
      <c r="H375" s="36"/>
    </row>
    <row r="376" spans="1:8" ht="12.75" customHeight="1">
      <c r="A376" s="22">
        <v>42950</v>
      </c>
      <c r="B376" s="22"/>
      <c r="C376" s="27">
        <f>ROUND(579.526,3)</f>
        <v>579.526</v>
      </c>
      <c r="D376" s="27">
        <f>F376</f>
        <v>608.085</v>
      </c>
      <c r="E376" s="27">
        <f>F376</f>
        <v>608.085</v>
      </c>
      <c r="F376" s="27">
        <f>ROUND(608.085,3)</f>
        <v>608.085</v>
      </c>
      <c r="G376" s="24"/>
      <c r="H376" s="36"/>
    </row>
    <row r="377" spans="1:8" ht="12.75" customHeight="1">
      <c r="A377" s="22">
        <v>43041</v>
      </c>
      <c r="B377" s="22"/>
      <c r="C377" s="27">
        <f>ROUND(579.526,3)</f>
        <v>579.526</v>
      </c>
      <c r="D377" s="27">
        <f>F377</f>
        <v>620.721</v>
      </c>
      <c r="E377" s="27">
        <f>F377</f>
        <v>620.721</v>
      </c>
      <c r="F377" s="27">
        <f>ROUND(620.721,3)</f>
        <v>620.721</v>
      </c>
      <c r="G377" s="24"/>
      <c r="H377" s="36"/>
    </row>
    <row r="378" spans="1:8" ht="12.75" customHeight="1">
      <c r="A378" s="22" t="s">
        <v>84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42768</v>
      </c>
      <c r="B379" s="22"/>
      <c r="C379" s="27">
        <f>ROUND(506.269,3)</f>
        <v>506.269</v>
      </c>
      <c r="D379" s="27">
        <f>F379</f>
        <v>510.958</v>
      </c>
      <c r="E379" s="27">
        <f>F379</f>
        <v>510.958</v>
      </c>
      <c r="F379" s="27">
        <f>ROUND(510.958,3)</f>
        <v>510.958</v>
      </c>
      <c r="G379" s="24"/>
      <c r="H379" s="36"/>
    </row>
    <row r="380" spans="1:8" ht="12.75" customHeight="1">
      <c r="A380" s="22">
        <v>42859</v>
      </c>
      <c r="B380" s="22"/>
      <c r="C380" s="27">
        <f>ROUND(506.269,3)</f>
        <v>506.269</v>
      </c>
      <c r="D380" s="27">
        <f>F380</f>
        <v>520.832</v>
      </c>
      <c r="E380" s="27">
        <f>F380</f>
        <v>520.832</v>
      </c>
      <c r="F380" s="27">
        <f>ROUND(520.832,3)</f>
        <v>520.832</v>
      </c>
      <c r="G380" s="24"/>
      <c r="H380" s="36"/>
    </row>
    <row r="381" spans="1:8" ht="12.75" customHeight="1">
      <c r="A381" s="22">
        <v>42950</v>
      </c>
      <c r="B381" s="22"/>
      <c r="C381" s="27">
        <f>ROUND(506.269,3)</f>
        <v>506.269</v>
      </c>
      <c r="D381" s="27">
        <f>F381</f>
        <v>531.218</v>
      </c>
      <c r="E381" s="27">
        <f>F381</f>
        <v>531.218</v>
      </c>
      <c r="F381" s="27">
        <f>ROUND(531.218,3)</f>
        <v>531.218</v>
      </c>
      <c r="G381" s="24"/>
      <c r="H381" s="36"/>
    </row>
    <row r="382" spans="1:8" ht="12.75" customHeight="1">
      <c r="A382" s="22">
        <v>43041</v>
      </c>
      <c r="B382" s="22"/>
      <c r="C382" s="27">
        <f>ROUND(506.269,3)</f>
        <v>506.269</v>
      </c>
      <c r="D382" s="27">
        <f>F382</f>
        <v>542.257</v>
      </c>
      <c r="E382" s="27">
        <f>F382</f>
        <v>542.257</v>
      </c>
      <c r="F382" s="27">
        <f>ROUND(542.257,3)</f>
        <v>542.257</v>
      </c>
      <c r="G382" s="24"/>
      <c r="H382" s="36"/>
    </row>
    <row r="383" spans="1:8" ht="12.75" customHeight="1">
      <c r="A383" s="22" t="s">
        <v>85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42768</v>
      </c>
      <c r="B384" s="22"/>
      <c r="C384" s="27">
        <f>ROUND(584.066,3)</f>
        <v>584.066</v>
      </c>
      <c r="D384" s="27">
        <f>F384</f>
        <v>589.476</v>
      </c>
      <c r="E384" s="27">
        <f>F384</f>
        <v>589.476</v>
      </c>
      <c r="F384" s="27">
        <f>ROUND(589.476,3)</f>
        <v>589.476</v>
      </c>
      <c r="G384" s="24"/>
      <c r="H384" s="36"/>
    </row>
    <row r="385" spans="1:8" ht="12.75" customHeight="1">
      <c r="A385" s="22">
        <v>42859</v>
      </c>
      <c r="B385" s="22"/>
      <c r="C385" s="27">
        <f>ROUND(584.066,3)</f>
        <v>584.066</v>
      </c>
      <c r="D385" s="27">
        <f>F385</f>
        <v>600.867</v>
      </c>
      <c r="E385" s="27">
        <f>F385</f>
        <v>600.867</v>
      </c>
      <c r="F385" s="27">
        <f>ROUND(600.867,3)</f>
        <v>600.867</v>
      </c>
      <c r="G385" s="24"/>
      <c r="H385" s="36"/>
    </row>
    <row r="386" spans="1:8" ht="12.75" customHeight="1">
      <c r="A386" s="22">
        <v>42950</v>
      </c>
      <c r="B386" s="22"/>
      <c r="C386" s="27">
        <f>ROUND(584.066,3)</f>
        <v>584.066</v>
      </c>
      <c r="D386" s="27">
        <f>F386</f>
        <v>612.849</v>
      </c>
      <c r="E386" s="27">
        <f>F386</f>
        <v>612.849</v>
      </c>
      <c r="F386" s="27">
        <f>ROUND(612.849,3)</f>
        <v>612.849</v>
      </c>
      <c r="G386" s="24"/>
      <c r="H386" s="36"/>
    </row>
    <row r="387" spans="1:8" ht="12.75" customHeight="1">
      <c r="A387" s="22">
        <v>43041</v>
      </c>
      <c r="B387" s="22"/>
      <c r="C387" s="27">
        <f>ROUND(584.066,3)</f>
        <v>584.066</v>
      </c>
      <c r="D387" s="27">
        <f>F387</f>
        <v>625.584</v>
      </c>
      <c r="E387" s="27">
        <f>F387</f>
        <v>625.584</v>
      </c>
      <c r="F387" s="27">
        <f>ROUND(625.584,3)</f>
        <v>625.584</v>
      </c>
      <c r="G387" s="24"/>
      <c r="H387" s="36"/>
    </row>
    <row r="388" spans="1:8" ht="12.75" customHeight="1">
      <c r="A388" s="22" t="s">
        <v>86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42768</v>
      </c>
      <c r="B389" s="22"/>
      <c r="C389" s="27">
        <f>ROUND(530.633,3)</f>
        <v>530.633</v>
      </c>
      <c r="D389" s="27">
        <f>F389</f>
        <v>535.548</v>
      </c>
      <c r="E389" s="27">
        <f>F389</f>
        <v>535.548</v>
      </c>
      <c r="F389" s="27">
        <f>ROUND(535.548,3)</f>
        <v>535.548</v>
      </c>
      <c r="G389" s="24"/>
      <c r="H389" s="36"/>
    </row>
    <row r="390" spans="1:8" ht="12.75" customHeight="1">
      <c r="A390" s="22">
        <v>42859</v>
      </c>
      <c r="B390" s="22"/>
      <c r="C390" s="27">
        <f>ROUND(530.633,3)</f>
        <v>530.633</v>
      </c>
      <c r="D390" s="27">
        <f>F390</f>
        <v>545.897</v>
      </c>
      <c r="E390" s="27">
        <f>F390</f>
        <v>545.897</v>
      </c>
      <c r="F390" s="27">
        <f>ROUND(545.897,3)</f>
        <v>545.897</v>
      </c>
      <c r="G390" s="24"/>
      <c r="H390" s="36"/>
    </row>
    <row r="391" spans="1:8" ht="12.75" customHeight="1">
      <c r="A391" s="22">
        <v>42950</v>
      </c>
      <c r="B391" s="22"/>
      <c r="C391" s="27">
        <f>ROUND(530.633,3)</f>
        <v>530.633</v>
      </c>
      <c r="D391" s="27">
        <f>F391</f>
        <v>556.783</v>
      </c>
      <c r="E391" s="27">
        <f>F391</f>
        <v>556.783</v>
      </c>
      <c r="F391" s="27">
        <f>ROUND(556.783,3)</f>
        <v>556.783</v>
      </c>
      <c r="G391" s="24"/>
      <c r="H391" s="36"/>
    </row>
    <row r="392" spans="1:8" ht="12.75" customHeight="1">
      <c r="A392" s="22">
        <v>43041</v>
      </c>
      <c r="B392" s="22"/>
      <c r="C392" s="27">
        <f>ROUND(530.633,3)</f>
        <v>530.633</v>
      </c>
      <c r="D392" s="27">
        <f>F392</f>
        <v>568.352</v>
      </c>
      <c r="E392" s="27">
        <f>F392</f>
        <v>568.352</v>
      </c>
      <c r="F392" s="27">
        <f>ROUND(568.352,3)</f>
        <v>568.352</v>
      </c>
      <c r="G392" s="24"/>
      <c r="H392" s="36"/>
    </row>
    <row r="393" spans="1:8" ht="12.75" customHeight="1">
      <c r="A393" s="22" t="s">
        <v>87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42768</v>
      </c>
      <c r="B394" s="22"/>
      <c r="C394" s="27">
        <f>ROUND(244.924523854008,3)</f>
        <v>244.925</v>
      </c>
      <c r="D394" s="27">
        <f>F394</f>
        <v>247.201</v>
      </c>
      <c r="E394" s="27">
        <f>F394</f>
        <v>247.201</v>
      </c>
      <c r="F394" s="27">
        <f>ROUND(247.201,3)</f>
        <v>247.201</v>
      </c>
      <c r="G394" s="24"/>
      <c r="H394" s="36"/>
    </row>
    <row r="395" spans="1:8" ht="12.75" customHeight="1">
      <c r="A395" s="22">
        <v>42859</v>
      </c>
      <c r="B395" s="22"/>
      <c r="C395" s="27">
        <f>ROUND(244.924523854008,3)</f>
        <v>244.925</v>
      </c>
      <c r="D395" s="27">
        <f>F395</f>
        <v>251.993</v>
      </c>
      <c r="E395" s="27">
        <f>F395</f>
        <v>251.993</v>
      </c>
      <c r="F395" s="27">
        <f>ROUND(251.993,3)</f>
        <v>251.993</v>
      </c>
      <c r="G395" s="24"/>
      <c r="H395" s="36"/>
    </row>
    <row r="396" spans="1:8" ht="12.75" customHeight="1">
      <c r="A396" s="22">
        <v>42950</v>
      </c>
      <c r="B396" s="22"/>
      <c r="C396" s="27">
        <f>ROUND(244.924523854008,3)</f>
        <v>244.925</v>
      </c>
      <c r="D396" s="27">
        <f>F396</f>
        <v>257.033</v>
      </c>
      <c r="E396" s="27">
        <f>F396</f>
        <v>257.033</v>
      </c>
      <c r="F396" s="27">
        <f>ROUND(257.033,3)</f>
        <v>257.033</v>
      </c>
      <c r="G396" s="24"/>
      <c r="H396" s="36"/>
    </row>
    <row r="397" spans="1:8" ht="12.75" customHeight="1">
      <c r="A397" s="22">
        <v>43041</v>
      </c>
      <c r="B397" s="22"/>
      <c r="C397" s="27">
        <f>ROUND(244.924523854008,3)</f>
        <v>244.925</v>
      </c>
      <c r="D397" s="27">
        <f>F397</f>
        <v>262.388</v>
      </c>
      <c r="E397" s="27">
        <f>F397</f>
        <v>262.388</v>
      </c>
      <c r="F397" s="27">
        <f>ROUND(262.388,3)</f>
        <v>262.388</v>
      </c>
      <c r="G397" s="24"/>
      <c r="H397" s="36"/>
    </row>
    <row r="398" spans="1:8" ht="12.75" customHeight="1">
      <c r="A398" s="22" t="s">
        <v>88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42768</v>
      </c>
      <c r="B399" s="22"/>
      <c r="C399" s="27">
        <f>ROUND(665.107271781996,3)</f>
        <v>665.107</v>
      </c>
      <c r="D399" s="27">
        <f>F399</f>
        <v>671.575</v>
      </c>
      <c r="E399" s="27">
        <f>F399</f>
        <v>671.575</v>
      </c>
      <c r="F399" s="27">
        <f>ROUND(671.575,3)</f>
        <v>671.575</v>
      </c>
      <c r="G399" s="24"/>
      <c r="H399" s="36"/>
    </row>
    <row r="400" spans="1:8" ht="12.75" customHeight="1">
      <c r="A400" s="22">
        <v>42859</v>
      </c>
      <c r="B400" s="22"/>
      <c r="C400" s="27">
        <f>ROUND(665.107271781996,3)</f>
        <v>665.107</v>
      </c>
      <c r="D400" s="27">
        <f>F400</f>
        <v>684.6</v>
      </c>
      <c r="E400" s="27">
        <f>F400</f>
        <v>684.6</v>
      </c>
      <c r="F400" s="27">
        <f>ROUND(684.6,3)</f>
        <v>684.6</v>
      </c>
      <c r="G400" s="24"/>
      <c r="H400" s="36"/>
    </row>
    <row r="401" spans="1:8" ht="12.75" customHeight="1">
      <c r="A401" s="22">
        <v>42950</v>
      </c>
      <c r="B401" s="22"/>
      <c r="C401" s="27">
        <f>ROUND(665.107271781996,3)</f>
        <v>665.107</v>
      </c>
      <c r="D401" s="27">
        <f>F401</f>
        <v>698.078</v>
      </c>
      <c r="E401" s="27">
        <f>F401</f>
        <v>698.078</v>
      </c>
      <c r="F401" s="27">
        <f>ROUND(698.078,3)</f>
        <v>698.078</v>
      </c>
      <c r="G401" s="24"/>
      <c r="H401" s="36"/>
    </row>
    <row r="402" spans="1:8" ht="12.75" customHeight="1">
      <c r="A402" s="22">
        <v>43041</v>
      </c>
      <c r="B402" s="22"/>
      <c r="C402" s="27">
        <f>ROUND(665.107271781996,3)</f>
        <v>665.107</v>
      </c>
      <c r="D402" s="27">
        <f>F402</f>
        <v>711.758</v>
      </c>
      <c r="E402" s="27">
        <f>F402</f>
        <v>711.758</v>
      </c>
      <c r="F402" s="27">
        <f>ROUND(711.758,3)</f>
        <v>711.758</v>
      </c>
      <c r="G402" s="24"/>
      <c r="H402" s="36"/>
    </row>
    <row r="403" spans="1:8" ht="12.75" customHeight="1">
      <c r="A403" s="22" t="s">
        <v>89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42723</v>
      </c>
      <c r="B404" s="22"/>
      <c r="C404" s="24">
        <f>ROUND(23268.84,2)</f>
        <v>23268.84</v>
      </c>
      <c r="D404" s="24">
        <f>F404</f>
        <v>23291.71</v>
      </c>
      <c r="E404" s="24">
        <f>F404</f>
        <v>23291.71</v>
      </c>
      <c r="F404" s="24">
        <f>ROUND(23291.71,2)</f>
        <v>23291.71</v>
      </c>
      <c r="G404" s="24"/>
      <c r="H404" s="36"/>
    </row>
    <row r="405" spans="1:8" ht="12.75" customHeight="1">
      <c r="A405" s="22">
        <v>42807</v>
      </c>
      <c r="B405" s="22"/>
      <c r="C405" s="24">
        <f>ROUND(23268.84,2)</f>
        <v>23268.84</v>
      </c>
      <c r="D405" s="24">
        <f>F405</f>
        <v>23604.55</v>
      </c>
      <c r="E405" s="24">
        <f>F405</f>
        <v>23604.55</v>
      </c>
      <c r="F405" s="24">
        <f>ROUND(23604.55,2)</f>
        <v>23604.55</v>
      </c>
      <c r="G405" s="24"/>
      <c r="H405" s="36"/>
    </row>
    <row r="406" spans="1:8" ht="12.75" customHeight="1">
      <c r="A406" s="22">
        <v>42905</v>
      </c>
      <c r="B406" s="22"/>
      <c r="C406" s="24">
        <f>ROUND(23268.84,2)</f>
        <v>23268.84</v>
      </c>
      <c r="D406" s="24">
        <f>F406</f>
        <v>24034.81</v>
      </c>
      <c r="E406" s="24">
        <f>F406</f>
        <v>24034.81</v>
      </c>
      <c r="F406" s="24">
        <f>ROUND(24034.81,2)</f>
        <v>24034.81</v>
      </c>
      <c r="G406" s="24"/>
      <c r="H406" s="36"/>
    </row>
    <row r="407" spans="1:8" ht="12.75" customHeight="1">
      <c r="A407" s="22" t="s">
        <v>90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42725</v>
      </c>
      <c r="B408" s="22"/>
      <c r="C408" s="27">
        <f>ROUND(7.358,3)</f>
        <v>7.358</v>
      </c>
      <c r="D408" s="27">
        <f>ROUND(7.42,3)</f>
        <v>7.42</v>
      </c>
      <c r="E408" s="27">
        <f>ROUND(7.32,3)</f>
        <v>7.32</v>
      </c>
      <c r="F408" s="27">
        <f>ROUND(7.37,3)</f>
        <v>7.37</v>
      </c>
      <c r="G408" s="24"/>
      <c r="H408" s="36"/>
    </row>
    <row r="409" spans="1:8" ht="12.75" customHeight="1">
      <c r="A409" s="22">
        <v>42753</v>
      </c>
      <c r="B409" s="22"/>
      <c r="C409" s="27">
        <f>ROUND(7.358,3)</f>
        <v>7.358</v>
      </c>
      <c r="D409" s="27">
        <f>ROUND(7.44,3)</f>
        <v>7.44</v>
      </c>
      <c r="E409" s="27">
        <f>ROUND(7.34,3)</f>
        <v>7.34</v>
      </c>
      <c r="F409" s="27">
        <f>ROUND(7.39,3)</f>
        <v>7.39</v>
      </c>
      <c r="G409" s="24"/>
      <c r="H409" s="36"/>
    </row>
    <row r="410" spans="1:8" ht="12.75" customHeight="1">
      <c r="A410" s="22">
        <v>42781</v>
      </c>
      <c r="B410" s="22"/>
      <c r="C410" s="27">
        <f>ROUND(7.358,3)</f>
        <v>7.358</v>
      </c>
      <c r="D410" s="27">
        <f>ROUND(7.47,3)</f>
        <v>7.47</v>
      </c>
      <c r="E410" s="27">
        <f>ROUND(7.37,3)</f>
        <v>7.37</v>
      </c>
      <c r="F410" s="27">
        <f>ROUND(7.42,3)</f>
        <v>7.42</v>
      </c>
      <c r="G410" s="24"/>
      <c r="H410" s="36"/>
    </row>
    <row r="411" spans="1:8" ht="12.75" customHeight="1">
      <c r="A411" s="22">
        <v>42809</v>
      </c>
      <c r="B411" s="22"/>
      <c r="C411" s="27">
        <f>ROUND(7.358,3)</f>
        <v>7.358</v>
      </c>
      <c r="D411" s="27">
        <f>ROUND(7.48,3)</f>
        <v>7.48</v>
      </c>
      <c r="E411" s="27">
        <f>ROUND(7.38,3)</f>
        <v>7.38</v>
      </c>
      <c r="F411" s="27">
        <f>ROUND(7.43,3)</f>
        <v>7.43</v>
      </c>
      <c r="G411" s="24"/>
      <c r="H411" s="36"/>
    </row>
    <row r="412" spans="1:8" ht="12.75" customHeight="1">
      <c r="A412" s="22">
        <v>42844</v>
      </c>
      <c r="B412" s="22"/>
      <c r="C412" s="27">
        <f>ROUND(7.358,3)</f>
        <v>7.358</v>
      </c>
      <c r="D412" s="27">
        <f>ROUND(7.5,3)</f>
        <v>7.5</v>
      </c>
      <c r="E412" s="27">
        <f>ROUND(7.4,3)</f>
        <v>7.4</v>
      </c>
      <c r="F412" s="27">
        <f>ROUND(7.45,3)</f>
        <v>7.45</v>
      </c>
      <c r="G412" s="24"/>
      <c r="H412" s="36"/>
    </row>
    <row r="413" spans="1:8" ht="12.75" customHeight="1">
      <c r="A413" s="22">
        <v>42872</v>
      </c>
      <c r="B413" s="22"/>
      <c r="C413" s="27">
        <f>ROUND(7.358,3)</f>
        <v>7.358</v>
      </c>
      <c r="D413" s="27">
        <f>ROUND(7.52,3)</f>
        <v>7.52</v>
      </c>
      <c r="E413" s="27">
        <f>ROUND(7.42,3)</f>
        <v>7.42</v>
      </c>
      <c r="F413" s="27">
        <f>ROUND(7.47,3)</f>
        <v>7.47</v>
      </c>
      <c r="G413" s="24"/>
      <c r="H413" s="36"/>
    </row>
    <row r="414" spans="1:8" ht="12.75" customHeight="1">
      <c r="A414" s="22">
        <v>42907</v>
      </c>
      <c r="B414" s="22"/>
      <c r="C414" s="27">
        <f>ROUND(7.358,3)</f>
        <v>7.358</v>
      </c>
      <c r="D414" s="27">
        <f>ROUND(7.54,3)</f>
        <v>7.54</v>
      </c>
      <c r="E414" s="27">
        <f>ROUND(7.44,3)</f>
        <v>7.44</v>
      </c>
      <c r="F414" s="27">
        <f>ROUND(7.49,3)</f>
        <v>7.49</v>
      </c>
      <c r="G414" s="24"/>
      <c r="H414" s="36"/>
    </row>
    <row r="415" spans="1:8" ht="12.75" customHeight="1">
      <c r="A415" s="22">
        <v>42998</v>
      </c>
      <c r="B415" s="22"/>
      <c r="C415" s="27">
        <f>ROUND(7.358,3)</f>
        <v>7.358</v>
      </c>
      <c r="D415" s="27">
        <f>ROUND(7.58,3)</f>
        <v>7.58</v>
      </c>
      <c r="E415" s="27">
        <f>ROUND(7.48,3)</f>
        <v>7.48</v>
      </c>
      <c r="F415" s="27">
        <f>ROUND(7.53,3)</f>
        <v>7.53</v>
      </c>
      <c r="G415" s="24"/>
      <c r="H415" s="36"/>
    </row>
    <row r="416" spans="1:8" ht="12.75" customHeight="1">
      <c r="A416" s="22">
        <v>43089</v>
      </c>
      <c r="B416" s="22"/>
      <c r="C416" s="27">
        <f>ROUND(7.358,3)</f>
        <v>7.358</v>
      </c>
      <c r="D416" s="27">
        <f>ROUND(7.61,3)</f>
        <v>7.61</v>
      </c>
      <c r="E416" s="27">
        <f>ROUND(7.51,3)</f>
        <v>7.51</v>
      </c>
      <c r="F416" s="27">
        <f>ROUND(7.56,3)</f>
        <v>7.56</v>
      </c>
      <c r="G416" s="24"/>
      <c r="H416" s="36"/>
    </row>
    <row r="417" spans="1:8" ht="12.75" customHeight="1">
      <c r="A417" s="22">
        <v>43179</v>
      </c>
      <c r="B417" s="22"/>
      <c r="C417" s="27">
        <f>ROUND(7.358,3)</f>
        <v>7.358</v>
      </c>
      <c r="D417" s="27">
        <f>ROUND(7.64,3)</f>
        <v>7.64</v>
      </c>
      <c r="E417" s="27">
        <f>ROUND(7.54,3)</f>
        <v>7.54</v>
      </c>
      <c r="F417" s="27">
        <f>ROUND(7.59,3)</f>
        <v>7.59</v>
      </c>
      <c r="G417" s="24"/>
      <c r="H417" s="36"/>
    </row>
    <row r="418" spans="1:8" ht="12.75" customHeight="1">
      <c r="A418" s="22">
        <v>43269</v>
      </c>
      <c r="B418" s="22"/>
      <c r="C418" s="27">
        <f>ROUND(7.358,3)</f>
        <v>7.358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43271</v>
      </c>
      <c r="B419" s="22"/>
      <c r="C419" s="27">
        <f>ROUND(7.358,3)</f>
        <v>7.358</v>
      </c>
      <c r="D419" s="27">
        <f>ROUND(7.67,3)</f>
        <v>7.67</v>
      </c>
      <c r="E419" s="27">
        <f>ROUND(7.57,3)</f>
        <v>7.57</v>
      </c>
      <c r="F419" s="27">
        <f>ROUND(7.62,3)</f>
        <v>7.62</v>
      </c>
      <c r="G419" s="24"/>
      <c r="H419" s="36"/>
    </row>
    <row r="420" spans="1:8" ht="12.75" customHeight="1">
      <c r="A420" s="22">
        <v>43362</v>
      </c>
      <c r="B420" s="22"/>
      <c r="C420" s="27">
        <f>ROUND(7.358,3)</f>
        <v>7.358</v>
      </c>
      <c r="D420" s="27">
        <f>ROUND(7.69,3)</f>
        <v>7.69</v>
      </c>
      <c r="E420" s="27">
        <f>ROUND(7.59,3)</f>
        <v>7.59</v>
      </c>
      <c r="F420" s="27">
        <f>ROUND(7.64,3)</f>
        <v>7.64</v>
      </c>
      <c r="G420" s="24"/>
      <c r="H420" s="36"/>
    </row>
    <row r="421" spans="1:8" ht="12.75" customHeight="1">
      <c r="A421" s="22" t="s">
        <v>91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42768</v>
      </c>
      <c r="B422" s="22"/>
      <c r="C422" s="27">
        <f>ROUND(528.544,3)</f>
        <v>528.544</v>
      </c>
      <c r="D422" s="27">
        <f>F422</f>
        <v>533.439</v>
      </c>
      <c r="E422" s="27">
        <f>F422</f>
        <v>533.439</v>
      </c>
      <c r="F422" s="27">
        <f>ROUND(533.439,3)</f>
        <v>533.439</v>
      </c>
      <c r="G422" s="24"/>
      <c r="H422" s="36"/>
    </row>
    <row r="423" spans="1:8" ht="12.75" customHeight="1">
      <c r="A423" s="22">
        <v>42859</v>
      </c>
      <c r="B423" s="22"/>
      <c r="C423" s="27">
        <f>ROUND(528.544,3)</f>
        <v>528.544</v>
      </c>
      <c r="D423" s="27">
        <f>F423</f>
        <v>543.748</v>
      </c>
      <c r="E423" s="27">
        <f>F423</f>
        <v>543.748</v>
      </c>
      <c r="F423" s="27">
        <f>ROUND(543.748,3)</f>
        <v>543.748</v>
      </c>
      <c r="G423" s="24"/>
      <c r="H423" s="36"/>
    </row>
    <row r="424" spans="1:8" ht="12.75" customHeight="1">
      <c r="A424" s="22">
        <v>42950</v>
      </c>
      <c r="B424" s="22"/>
      <c r="C424" s="27">
        <f>ROUND(528.544,3)</f>
        <v>528.544</v>
      </c>
      <c r="D424" s="27">
        <f>F424</f>
        <v>554.591</v>
      </c>
      <c r="E424" s="27">
        <f>F424</f>
        <v>554.591</v>
      </c>
      <c r="F424" s="27">
        <f>ROUND(554.591,3)</f>
        <v>554.591</v>
      </c>
      <c r="G424" s="24"/>
      <c r="H424" s="36"/>
    </row>
    <row r="425" spans="1:8" ht="12.75" customHeight="1">
      <c r="A425" s="22">
        <v>43041</v>
      </c>
      <c r="B425" s="22"/>
      <c r="C425" s="27">
        <f>ROUND(528.544,3)</f>
        <v>528.544</v>
      </c>
      <c r="D425" s="27">
        <f>F425</f>
        <v>566.115</v>
      </c>
      <c r="E425" s="27">
        <f>F425</f>
        <v>566.115</v>
      </c>
      <c r="F425" s="27">
        <f>ROUND(566.115,3)</f>
        <v>566.115</v>
      </c>
      <c r="G425" s="24"/>
      <c r="H425" s="36"/>
    </row>
    <row r="426" spans="1:8" ht="12.75" customHeight="1">
      <c r="A426" s="22" t="s">
        <v>92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6">
        <f>ROUND(100.001946555904,5)</f>
        <v>100.00195</v>
      </c>
      <c r="D427" s="26">
        <f>F427</f>
        <v>100.06872</v>
      </c>
      <c r="E427" s="26">
        <f>F427</f>
        <v>100.06872</v>
      </c>
      <c r="F427" s="26">
        <f>ROUND(100.068715327808,5)</f>
        <v>100.06872</v>
      </c>
      <c r="G427" s="24"/>
      <c r="H427" s="36"/>
    </row>
    <row r="428" spans="1:8" ht="12.75" customHeight="1">
      <c r="A428" s="22" t="s">
        <v>93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6">
        <f>ROUND(100.001946555904,5)</f>
        <v>100.00195</v>
      </c>
      <c r="D429" s="26">
        <f>F429</f>
        <v>100.0027</v>
      </c>
      <c r="E429" s="26">
        <f>F429</f>
        <v>100.0027</v>
      </c>
      <c r="F429" s="26">
        <f>ROUND(100.002701713799,5)</f>
        <v>100.0027</v>
      </c>
      <c r="G429" s="24"/>
      <c r="H429" s="36"/>
    </row>
    <row r="430" spans="1:8" ht="12.75" customHeight="1">
      <c r="A430" s="22" t="s">
        <v>94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6">
        <f>ROUND(100.001946555904,5)</f>
        <v>100.00195</v>
      </c>
      <c r="D431" s="26">
        <f>F431</f>
        <v>99.62524</v>
      </c>
      <c r="E431" s="26">
        <f>F431</f>
        <v>99.62524</v>
      </c>
      <c r="F431" s="26">
        <f>ROUND(99.6252380855587,5)</f>
        <v>99.62524</v>
      </c>
      <c r="G431" s="24"/>
      <c r="H431" s="36"/>
    </row>
    <row r="432" spans="1:8" ht="12.75" customHeight="1">
      <c r="A432" s="22" t="s">
        <v>95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6">
        <f>ROUND(100.001946555904,5)</f>
        <v>100.00195</v>
      </c>
      <c r="D433" s="26">
        <f>F433</f>
        <v>99.67789</v>
      </c>
      <c r="E433" s="26">
        <f>F433</f>
        <v>99.67789</v>
      </c>
      <c r="F433" s="26">
        <f>ROUND(99.6778897128913,5)</f>
        <v>99.67789</v>
      </c>
      <c r="G433" s="24"/>
      <c r="H433" s="36"/>
    </row>
    <row r="434" spans="1:8" ht="12.75" customHeight="1">
      <c r="A434" s="22" t="s">
        <v>96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6">
        <f>ROUND(100.001946555904,5)</f>
        <v>100.00195</v>
      </c>
      <c r="D435" s="26">
        <f>F435</f>
        <v>99.95619</v>
      </c>
      <c r="E435" s="26">
        <f>F435</f>
        <v>99.95619</v>
      </c>
      <c r="F435" s="26">
        <f>ROUND(99.9561917196146,5)</f>
        <v>99.95619</v>
      </c>
      <c r="G435" s="24"/>
      <c r="H435" s="36"/>
    </row>
    <row r="436" spans="1:8" ht="12.75" customHeight="1">
      <c r="A436" s="22" t="s">
        <v>97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43174</v>
      </c>
      <c r="B437" s="22"/>
      <c r="C437" s="26">
        <f>ROUND(100.001946555904,5)</f>
        <v>100.00195</v>
      </c>
      <c r="D437" s="26">
        <f>F437</f>
        <v>100.00195</v>
      </c>
      <c r="E437" s="26">
        <f>F437</f>
        <v>100.00195</v>
      </c>
      <c r="F437" s="26">
        <f>ROUND(100.001946555904,5)</f>
        <v>100.00195</v>
      </c>
      <c r="G437" s="24"/>
      <c r="H437" s="36"/>
    </row>
    <row r="438" spans="1:8" ht="12.75" customHeight="1">
      <c r="A438" s="22" t="s">
        <v>98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43087</v>
      </c>
      <c r="B439" s="22"/>
      <c r="C439" s="26">
        <f>ROUND(100.151347753813,5)</f>
        <v>100.15135</v>
      </c>
      <c r="D439" s="26">
        <f>F439</f>
        <v>99.97816</v>
      </c>
      <c r="E439" s="26">
        <f>F439</f>
        <v>99.97816</v>
      </c>
      <c r="F439" s="26">
        <f>ROUND(99.9781569799124,5)</f>
        <v>99.97816</v>
      </c>
      <c r="G439" s="24"/>
      <c r="H439" s="36"/>
    </row>
    <row r="440" spans="1:8" ht="12.75" customHeight="1">
      <c r="A440" s="22" t="s">
        <v>99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43175</v>
      </c>
      <c r="B441" s="22"/>
      <c r="C441" s="26">
        <f>ROUND(100.151347753813,5)</f>
        <v>100.15135</v>
      </c>
      <c r="D441" s="26">
        <f>F441</f>
        <v>99.28856</v>
      </c>
      <c r="E441" s="26">
        <f>F441</f>
        <v>99.28856</v>
      </c>
      <c r="F441" s="26">
        <f>ROUND(99.2885612859451,5)</f>
        <v>99.28856</v>
      </c>
      <c r="G441" s="24"/>
      <c r="H441" s="36"/>
    </row>
    <row r="442" spans="1:8" ht="12.75" customHeight="1">
      <c r="A442" s="22" t="s">
        <v>100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43266</v>
      </c>
      <c r="B443" s="22"/>
      <c r="C443" s="26">
        <f>ROUND(100.151347753813,5)</f>
        <v>100.15135</v>
      </c>
      <c r="D443" s="26">
        <f>F443</f>
        <v>98.98551</v>
      </c>
      <c r="E443" s="26">
        <f>F443</f>
        <v>98.98551</v>
      </c>
      <c r="F443" s="26">
        <f>ROUND(98.9855062442723,5)</f>
        <v>98.98551</v>
      </c>
      <c r="G443" s="24"/>
      <c r="H443" s="36"/>
    </row>
    <row r="444" spans="1:8" ht="12.75" customHeight="1">
      <c r="A444" s="22" t="s">
        <v>101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43364</v>
      </c>
      <c r="B445" s="22"/>
      <c r="C445" s="26">
        <f>ROUND(100.151347753813,5)</f>
        <v>100.15135</v>
      </c>
      <c r="D445" s="26">
        <f>F445</f>
        <v>99.09026</v>
      </c>
      <c r="E445" s="26">
        <f>F445</f>
        <v>99.09026</v>
      </c>
      <c r="F445" s="26">
        <f>ROUND(99.0902604743333,5)</f>
        <v>99.09026</v>
      </c>
      <c r="G445" s="24"/>
      <c r="H445" s="36"/>
    </row>
    <row r="446" spans="1:8" ht="12.75" customHeight="1">
      <c r="A446" s="22" t="s">
        <v>102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43455</v>
      </c>
      <c r="B447" s="22"/>
      <c r="C447" s="24">
        <f>ROUND(100.151347753813,2)</f>
        <v>100.15</v>
      </c>
      <c r="D447" s="24">
        <f>F447</f>
        <v>99.62</v>
      </c>
      <c r="E447" s="24">
        <f>F447</f>
        <v>99.62</v>
      </c>
      <c r="F447" s="24">
        <f>ROUND(99.6183490607401,2)</f>
        <v>99.62</v>
      </c>
      <c r="G447" s="24"/>
      <c r="H447" s="36"/>
    </row>
    <row r="448" spans="1:8" ht="12.75" customHeight="1">
      <c r="A448" s="22" t="s">
        <v>103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43539</v>
      </c>
      <c r="B449" s="22"/>
      <c r="C449" s="26">
        <f>ROUND(100.151347753813,5)</f>
        <v>100.15135</v>
      </c>
      <c r="D449" s="26">
        <f>F449</f>
        <v>100.15135</v>
      </c>
      <c r="E449" s="26">
        <f>F449</f>
        <v>100.15135</v>
      </c>
      <c r="F449" s="26">
        <f>ROUND(100.151347753813,5)</f>
        <v>100.15135</v>
      </c>
      <c r="G449" s="24"/>
      <c r="H449" s="36"/>
    </row>
    <row r="450" spans="1:8" ht="12.75" customHeight="1">
      <c r="A450" s="22" t="s">
        <v>104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44182</v>
      </c>
      <c r="B451" s="22"/>
      <c r="C451" s="26">
        <f>ROUND(99.8916582289182,5)</f>
        <v>99.89166</v>
      </c>
      <c r="D451" s="26">
        <f>F451</f>
        <v>98.28875</v>
      </c>
      <c r="E451" s="26">
        <f>F451</f>
        <v>98.28875</v>
      </c>
      <c r="F451" s="26">
        <f>ROUND(98.2887509496228,5)</f>
        <v>98.28875</v>
      </c>
      <c r="G451" s="24"/>
      <c r="H451" s="36"/>
    </row>
    <row r="452" spans="1:8" ht="12.75" customHeight="1">
      <c r="A452" s="22" t="s">
        <v>105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44271</v>
      </c>
      <c r="B453" s="22"/>
      <c r="C453" s="26">
        <f>ROUND(99.8916582289182,5)</f>
        <v>99.89166</v>
      </c>
      <c r="D453" s="26">
        <f>F453</f>
        <v>97.6708</v>
      </c>
      <c r="E453" s="26">
        <f>F453</f>
        <v>97.6708</v>
      </c>
      <c r="F453" s="26">
        <f>ROUND(97.6707974363105,5)</f>
        <v>97.6708</v>
      </c>
      <c r="G453" s="24"/>
      <c r="H453" s="36"/>
    </row>
    <row r="454" spans="1:8" ht="12.75" customHeight="1">
      <c r="A454" s="22" t="s">
        <v>106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44362</v>
      </c>
      <c r="B455" s="22"/>
      <c r="C455" s="26">
        <f>ROUND(99.8916582289182,5)</f>
        <v>99.89166</v>
      </c>
      <c r="D455" s="26">
        <f>F455</f>
        <v>97.0243</v>
      </c>
      <c r="E455" s="26">
        <f>F455</f>
        <v>97.0243</v>
      </c>
      <c r="F455" s="26">
        <f>ROUND(97.0242979777065,5)</f>
        <v>97.0243</v>
      </c>
      <c r="G455" s="24"/>
      <c r="H455" s="36"/>
    </row>
    <row r="456" spans="1:8" ht="12.75" customHeight="1">
      <c r="A456" s="22" t="s">
        <v>107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44460</v>
      </c>
      <c r="B457" s="22"/>
      <c r="C457" s="26">
        <f>ROUND(99.8916582289182,5)</f>
        <v>99.89166</v>
      </c>
      <c r="D457" s="26">
        <f>F457</f>
        <v>97.35645</v>
      </c>
      <c r="E457" s="26">
        <f>F457</f>
        <v>97.35645</v>
      </c>
      <c r="F457" s="26">
        <f>ROUND(97.3564481583983,5)</f>
        <v>97.35645</v>
      </c>
      <c r="G457" s="24"/>
      <c r="H457" s="36"/>
    </row>
    <row r="458" spans="1:8" ht="12.75" customHeight="1">
      <c r="A458" s="22" t="s">
        <v>108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44551</v>
      </c>
      <c r="B459" s="22"/>
      <c r="C459" s="26">
        <f>ROUND(99.8916582289182,5)</f>
        <v>99.89166</v>
      </c>
      <c r="D459" s="26">
        <f>F459</f>
        <v>99.64654</v>
      </c>
      <c r="E459" s="26">
        <f>F459</f>
        <v>99.64654</v>
      </c>
      <c r="F459" s="26">
        <f>ROUND(99.6465417118853,5)</f>
        <v>99.64654</v>
      </c>
      <c r="G459" s="24"/>
      <c r="H459" s="36"/>
    </row>
    <row r="460" spans="1:8" ht="12.75" customHeight="1">
      <c r="A460" s="22" t="s">
        <v>109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44635</v>
      </c>
      <c r="B461" s="22"/>
      <c r="C461" s="26">
        <f>ROUND(99.8916582289182,5)</f>
        <v>99.89166</v>
      </c>
      <c r="D461" s="26">
        <f>F461</f>
        <v>99.89166</v>
      </c>
      <c r="E461" s="26">
        <f>F461</f>
        <v>99.89166</v>
      </c>
      <c r="F461" s="26">
        <f>ROUND(99.8916582289182,5)</f>
        <v>99.89166</v>
      </c>
      <c r="G461" s="24"/>
      <c r="H461" s="36"/>
    </row>
    <row r="462" spans="1:8" ht="12.75" customHeight="1">
      <c r="A462" s="22" t="s">
        <v>110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6">
        <f>ROUND(99.897666457607,5)</f>
        <v>99.89767</v>
      </c>
      <c r="D463" s="26">
        <f>F463</f>
        <v>99.3513</v>
      </c>
      <c r="E463" s="26">
        <f>F463</f>
        <v>99.3513</v>
      </c>
      <c r="F463" s="26">
        <f>ROUND(99.3512958290073,5)</f>
        <v>99.3513</v>
      </c>
      <c r="G463" s="24"/>
      <c r="H463" s="36"/>
    </row>
    <row r="464" spans="1:8" ht="12.75" customHeight="1">
      <c r="A464" s="22" t="s">
        <v>111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6">
        <f>ROUND(99.897666457607,5)</f>
        <v>99.89767</v>
      </c>
      <c r="D465" s="26">
        <f>F465</f>
        <v>96.51501</v>
      </c>
      <c r="E465" s="26">
        <f>F465</f>
        <v>96.51501</v>
      </c>
      <c r="F465" s="26">
        <f>ROUND(96.5150122944488,5)</f>
        <v>96.51501</v>
      </c>
      <c r="G465" s="24"/>
      <c r="H465" s="36"/>
    </row>
    <row r="466" spans="1:8" ht="12.75" customHeight="1">
      <c r="A466" s="22" t="s">
        <v>112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46188</v>
      </c>
      <c r="B467" s="22"/>
      <c r="C467" s="26">
        <f>ROUND(99.897666457607,5)</f>
        <v>99.89767</v>
      </c>
      <c r="D467" s="26">
        <f>F467</f>
        <v>95.3694</v>
      </c>
      <c r="E467" s="26">
        <f>F467</f>
        <v>95.3694</v>
      </c>
      <c r="F467" s="26">
        <f>ROUND(95.3694007185243,5)</f>
        <v>95.3694</v>
      </c>
      <c r="G467" s="24"/>
      <c r="H467" s="36"/>
    </row>
    <row r="468" spans="1:8" ht="12.75" customHeight="1">
      <c r="A468" s="22" t="s">
        <v>113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46286</v>
      </c>
      <c r="B469" s="22"/>
      <c r="C469" s="26">
        <f>ROUND(99.897666457607,5)</f>
        <v>99.89767</v>
      </c>
      <c r="D469" s="26">
        <f>F469</f>
        <v>97.53295</v>
      </c>
      <c r="E469" s="26">
        <f>F469</f>
        <v>97.53295</v>
      </c>
      <c r="F469" s="26">
        <f>ROUND(97.5329490588579,5)</f>
        <v>97.53295</v>
      </c>
      <c r="G469" s="24"/>
      <c r="H469" s="36"/>
    </row>
    <row r="470" spans="1:8" ht="12.75" customHeight="1">
      <c r="A470" s="22" t="s">
        <v>114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46377</v>
      </c>
      <c r="B471" s="22"/>
      <c r="C471" s="26">
        <f>ROUND(99.897666457607,5)</f>
        <v>99.89767</v>
      </c>
      <c r="D471" s="26">
        <f>F471</f>
        <v>101.23873</v>
      </c>
      <c r="E471" s="26">
        <f>F471</f>
        <v>101.23873</v>
      </c>
      <c r="F471" s="26">
        <f>ROUND(101.238730159501,5)</f>
        <v>101.23873</v>
      </c>
      <c r="G471" s="24"/>
      <c r="H471" s="36"/>
    </row>
    <row r="472" spans="1:8" ht="12.75" customHeight="1">
      <c r="A472" s="22" t="s">
        <v>115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46461</v>
      </c>
      <c r="B473" s="32"/>
      <c r="C473" s="33">
        <f>ROUND(99.897666457607,5)</f>
        <v>99.89767</v>
      </c>
      <c r="D473" s="33">
        <f>F473</f>
        <v>99.89767</v>
      </c>
      <c r="E473" s="33">
        <f>F473</f>
        <v>99.89767</v>
      </c>
      <c r="F473" s="33">
        <f>ROUND(99.897666457607,5)</f>
        <v>99.89767</v>
      </c>
      <c r="G473" s="34"/>
      <c r="H473" s="37"/>
    </row>
  </sheetData>
  <sheetProtection/>
  <mergeCells count="472">
    <mergeCell ref="A471:B471"/>
    <mergeCell ref="A472:B472"/>
    <mergeCell ref="A473:B473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33:B333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4:B184"/>
    <mergeCell ref="A185:B185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2016-12-19T16:07:21Z</dcterms:modified>
  <cp:category/>
  <cp:version/>
  <cp:contentType/>
  <cp:contentStatus/>
</cp:coreProperties>
</file>