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'Jerry'!$A$1:$H$448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<sst xmlns="http://schemas.openxmlformats.org/spreadsheetml/2006/main" count="114" uniqueCount="114">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</sst>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zoomScaleSheetLayoutView="75" zoomScalePageLayoutView="0" workbookViewId="0" topLeftCell="A1">
      <selection activeCell="L12" sqref="L1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42724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ROUND(2.1,5)</f>
        <v>2.1</v>
      </c>
      <c r="D6" s="26">
        <f>F6</f>
        <v>2.1</v>
      </c>
      <c r="E6" s="26">
        <f>F6</f>
        <v>2.1</v>
      </c>
      <c r="F6" s="26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ROUND(2.13,5)</f>
        <v>2.13</v>
      </c>
      <c r="D8" s="26">
        <f>F8</f>
        <v>2.13</v>
      </c>
      <c r="E8" s="26">
        <f>F8</f>
        <v>2.13</v>
      </c>
      <c r="F8" s="26">
        <f>ROUND(2.13,5)</f>
        <v>2.13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ROUND(2.14,5)</f>
        <v>2.14</v>
      </c>
      <c r="D10" s="26">
        <f>F10</f>
        <v>2.14</v>
      </c>
      <c r="E10" s="26">
        <f>F10</f>
        <v>2.14</v>
      </c>
      <c r="F10" s="26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ROUND(2.79,5)</f>
        <v>2.79</v>
      </c>
      <c r="D12" s="26">
        <f>F12</f>
        <v>2.79</v>
      </c>
      <c r="E12" s="26">
        <f>F12</f>
        <v>2.79</v>
      </c>
      <c r="F12" s="26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ROUND(10.565,5)</f>
        <v>10.565</v>
      </c>
      <c r="D14" s="26">
        <f>F14</f>
        <v>10.565</v>
      </c>
      <c r="E14" s="26">
        <f>F14</f>
        <v>10.565</v>
      </c>
      <c r="F14" s="26">
        <f>ROUND(10.565,5)</f>
        <v>10.565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ROUND(8.695,5)</f>
        <v>8.695</v>
      </c>
      <c r="D16" s="26">
        <f>F16</f>
        <v>8.695</v>
      </c>
      <c r="E16" s="26">
        <f>F16</f>
        <v>8.695</v>
      </c>
      <c r="F16" s="26">
        <f>ROUND(8.695,5)</f>
        <v>8.695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ROUND(8.98,3)</f>
        <v>8.98</v>
      </c>
      <c r="D18" s="27">
        <f>F18</f>
        <v>8.98</v>
      </c>
      <c r="E18" s="27">
        <f>F18</f>
        <v>8.98</v>
      </c>
      <c r="F18" s="27">
        <f>ROUND(8.98,3)</f>
        <v>8.98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ROUND(2.13,3)</f>
        <v>2.13</v>
      </c>
      <c r="D20" s="27">
        <f>F20</f>
        <v>2.13</v>
      </c>
      <c r="E20" s="27">
        <f>F20</f>
        <v>2.13</v>
      </c>
      <c r="F20" s="27">
        <f>ROUND(2.13,3)</f>
        <v>2.13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ROUND(7.775,3)</f>
        <v>7.775</v>
      </c>
      <c r="D24" s="27">
        <f>F24</f>
        <v>7.775</v>
      </c>
      <c r="E24" s="27">
        <f>F24</f>
        <v>7.775</v>
      </c>
      <c r="F24" s="27">
        <f>ROUND(7.775,3)</f>
        <v>7.775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ROUND(7.99,3)</f>
        <v>7.99</v>
      </c>
      <c r="D26" s="27">
        <f>F26</f>
        <v>7.99</v>
      </c>
      <c r="E26" s="27">
        <f>F26</f>
        <v>7.99</v>
      </c>
      <c r="F26" s="27">
        <f>ROUND(7.99,3)</f>
        <v>7.99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ROUND(8.205,3)</f>
        <v>8.205</v>
      </c>
      <c r="D28" s="27">
        <f>F28</f>
        <v>8.205</v>
      </c>
      <c r="E28" s="27">
        <f>F28</f>
        <v>8.205</v>
      </c>
      <c r="F28" s="27">
        <f>ROUND(8.205,3)</f>
        <v>8.205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ROUND(8.365,3)</f>
        <v>8.365</v>
      </c>
      <c r="D30" s="27">
        <f>F30</f>
        <v>8.365</v>
      </c>
      <c r="E30" s="27">
        <f>F30</f>
        <v>8.365</v>
      </c>
      <c r="F30" s="27">
        <f>ROUND(8.365,3)</f>
        <v>8.365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ROUND(9.57,3)</f>
        <v>9.57</v>
      </c>
      <c r="D32" s="27">
        <f>F32</f>
        <v>9.57</v>
      </c>
      <c r="E32" s="27">
        <f>F32</f>
        <v>9.57</v>
      </c>
      <c r="F32" s="27">
        <f>ROUND(9.57,3)</f>
        <v>9.57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ROUND(2.13,3)</f>
        <v>2.13</v>
      </c>
      <c r="D38" s="27">
        <f>F38</f>
        <v>2.13</v>
      </c>
      <c r="E38" s="27">
        <f>F38</f>
        <v>2.13</v>
      </c>
      <c r="F38" s="27">
        <f>ROUND(2.13,3)</f>
        <v>2.13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ROUND(9.405,3)</f>
        <v>9.405</v>
      </c>
      <c r="D40" s="27">
        <f>F40</f>
        <v>9.405</v>
      </c>
      <c r="E40" s="27">
        <f>F40</f>
        <v>9.405</v>
      </c>
      <c r="F40" s="27">
        <f>ROUND(9.405,3)</f>
        <v>9.405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ROUND(2.1,5)</f>
        <v>2.1</v>
      </c>
      <c r="D42" s="26">
        <f>F42</f>
        <v>127.19579</v>
      </c>
      <c r="E42" s="26">
        <f>F42</f>
        <v>127.19579</v>
      </c>
      <c r="F42" s="26">
        <f>ROUND(127.19579,5)</f>
        <v>127.19579</v>
      </c>
      <c r="G42" s="24"/>
      <c r="H42" s="36"/>
    </row>
    <row r="43" spans="1:8" ht="12.75" customHeight="1">
      <c r="A43" s="22">
        <v>42859</v>
      </c>
      <c r="B43" s="22"/>
      <c r="C43" s="26">
        <f>ROUND(2.1,5)</f>
        <v>2.1</v>
      </c>
      <c r="D43" s="26">
        <f>F43</f>
        <v>129.66155</v>
      </c>
      <c r="E43" s="26">
        <f>F43</f>
        <v>129.66155</v>
      </c>
      <c r="F43" s="26">
        <f>ROUND(129.66155,5)</f>
        <v>129.66155</v>
      </c>
      <c r="G43" s="24"/>
      <c r="H43" s="36"/>
    </row>
    <row r="44" spans="1:8" ht="12.75" customHeight="1">
      <c r="A44" s="22">
        <v>42950</v>
      </c>
      <c r="B44" s="22"/>
      <c r="C44" s="26">
        <f>ROUND(2.1,5)</f>
        <v>2.1</v>
      </c>
      <c r="D44" s="26">
        <f>F44</f>
        <v>130.92026</v>
      </c>
      <c r="E44" s="26">
        <f>F44</f>
        <v>130.92026</v>
      </c>
      <c r="F44" s="26">
        <f>ROUND(130.92026,5)</f>
        <v>130.92026</v>
      </c>
      <c r="G44" s="24"/>
      <c r="H44" s="36"/>
    </row>
    <row r="45" spans="1:8" ht="12.75" customHeight="1">
      <c r="A45" s="22">
        <v>43041</v>
      </c>
      <c r="B45" s="22"/>
      <c r="C45" s="26">
        <f>ROUND(2.1,5)</f>
        <v>2.1</v>
      </c>
      <c r="D45" s="26">
        <f>F45</f>
        <v>133.64817</v>
      </c>
      <c r="E45" s="26">
        <f>F45</f>
        <v>133.64817</v>
      </c>
      <c r="F45" s="26">
        <f>ROUND(133.64817,5)</f>
        <v>133.64817</v>
      </c>
      <c r="G45" s="24"/>
      <c r="H45" s="36"/>
    </row>
    <row r="46" spans="1:8" ht="12.75" customHeight="1">
      <c r="A46" s="22">
        <v>43132</v>
      </c>
      <c r="B46" s="22"/>
      <c r="C46" s="26">
        <f>ROUND(2.1,5)</f>
        <v>2.1</v>
      </c>
      <c r="D46" s="26">
        <f>F46</f>
        <v>136.35795</v>
      </c>
      <c r="E46" s="26">
        <f>F46</f>
        <v>136.35795</v>
      </c>
      <c r="F46" s="26">
        <f>ROUND(136.35795,5)</f>
        <v>136.35795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ROUND(9.39,5)</f>
        <v>9.39</v>
      </c>
      <c r="D48" s="26">
        <f>F48</f>
        <v>9.41818</v>
      </c>
      <c r="E48" s="26">
        <f>F48</f>
        <v>9.41818</v>
      </c>
      <c r="F48" s="26">
        <f>ROUND(9.41818,5)</f>
        <v>9.41818</v>
      </c>
      <c r="G48" s="24"/>
      <c r="H48" s="36"/>
    </row>
    <row r="49" spans="1:8" ht="12.75" customHeight="1">
      <c r="A49" s="22">
        <v>42859</v>
      </c>
      <c r="B49" s="22"/>
      <c r="C49" s="26">
        <f>ROUND(9.39,5)</f>
        <v>9.39</v>
      </c>
      <c r="D49" s="26">
        <f>F49</f>
        <v>9.47215</v>
      </c>
      <c r="E49" s="26">
        <f>F49</f>
        <v>9.47215</v>
      </c>
      <c r="F49" s="26">
        <f>ROUND(9.47215,5)</f>
        <v>9.47215</v>
      </c>
      <c r="G49" s="24"/>
      <c r="H49" s="36"/>
    </row>
    <row r="50" spans="1:8" ht="12.75" customHeight="1">
      <c r="A50" s="22">
        <v>42950</v>
      </c>
      <c r="B50" s="22"/>
      <c r="C50" s="26">
        <f>ROUND(9.39,5)</f>
        <v>9.39</v>
      </c>
      <c r="D50" s="26">
        <f>F50</f>
        <v>9.52086</v>
      </c>
      <c r="E50" s="26">
        <f>F50</f>
        <v>9.52086</v>
      </c>
      <c r="F50" s="26">
        <f>ROUND(9.52086,5)</f>
        <v>9.52086</v>
      </c>
      <c r="G50" s="24"/>
      <c r="H50" s="36"/>
    </row>
    <row r="51" spans="1:8" ht="12.75" customHeight="1">
      <c r="A51" s="22">
        <v>43041</v>
      </c>
      <c r="B51" s="22"/>
      <c r="C51" s="26">
        <f>ROUND(9.39,5)</f>
        <v>9.39</v>
      </c>
      <c r="D51" s="26">
        <f>F51</f>
        <v>9.5543</v>
      </c>
      <c r="E51" s="26">
        <f>F51</f>
        <v>9.5543</v>
      </c>
      <c r="F51" s="26">
        <f>ROUND(9.5543,5)</f>
        <v>9.5543</v>
      </c>
      <c r="G51" s="24"/>
      <c r="H51" s="36"/>
    </row>
    <row r="52" spans="1:8" ht="12.75" customHeight="1">
      <c r="A52" s="22">
        <v>43132</v>
      </c>
      <c r="B52" s="22"/>
      <c r="C52" s="26">
        <f>ROUND(9.39,5)</f>
        <v>9.39</v>
      </c>
      <c r="D52" s="26">
        <f>F52</f>
        <v>9.59287</v>
      </c>
      <c r="E52" s="26">
        <f>F52</f>
        <v>9.59287</v>
      </c>
      <c r="F52" s="26">
        <f>ROUND(9.59287,5)</f>
        <v>9.59287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ROUND(9.54,5)</f>
        <v>9.54</v>
      </c>
      <c r="D54" s="26">
        <f>F54</f>
        <v>9.56979</v>
      </c>
      <c r="E54" s="26">
        <f>F54</f>
        <v>9.56979</v>
      </c>
      <c r="F54" s="26">
        <f>ROUND(9.56979,5)</f>
        <v>9.56979</v>
      </c>
      <c r="G54" s="24"/>
      <c r="H54" s="36"/>
    </row>
    <row r="55" spans="1:8" ht="12.75" customHeight="1">
      <c r="A55" s="22">
        <v>42859</v>
      </c>
      <c r="B55" s="22"/>
      <c r="C55" s="26">
        <f>ROUND(9.54,5)</f>
        <v>9.54</v>
      </c>
      <c r="D55" s="26">
        <f>F55</f>
        <v>9.62331</v>
      </c>
      <c r="E55" s="26">
        <f>F55</f>
        <v>9.62331</v>
      </c>
      <c r="F55" s="26">
        <f>ROUND(9.62331,5)</f>
        <v>9.62331</v>
      </c>
      <c r="G55" s="24"/>
      <c r="H55" s="36"/>
    </row>
    <row r="56" spans="1:8" ht="12.75" customHeight="1">
      <c r="A56" s="22">
        <v>42950</v>
      </c>
      <c r="B56" s="22"/>
      <c r="C56" s="26">
        <f>ROUND(9.54,5)</f>
        <v>9.54</v>
      </c>
      <c r="D56" s="26">
        <f>F56</f>
        <v>9.67005</v>
      </c>
      <c r="E56" s="26">
        <f>F56</f>
        <v>9.67005</v>
      </c>
      <c r="F56" s="26">
        <f>ROUND(9.67005,5)</f>
        <v>9.67005</v>
      </c>
      <c r="G56" s="24"/>
      <c r="H56" s="36"/>
    </row>
    <row r="57" spans="1:8" ht="12.75" customHeight="1">
      <c r="A57" s="22">
        <v>43041</v>
      </c>
      <c r="B57" s="22"/>
      <c r="C57" s="26">
        <f>ROUND(9.54,5)</f>
        <v>9.54</v>
      </c>
      <c r="D57" s="26">
        <f>F57</f>
        <v>9.70865</v>
      </c>
      <c r="E57" s="26">
        <f>F57</f>
        <v>9.70865</v>
      </c>
      <c r="F57" s="26">
        <f>ROUND(9.70865,5)</f>
        <v>9.70865</v>
      </c>
      <c r="G57" s="24"/>
      <c r="H57" s="36"/>
    </row>
    <row r="58" spans="1:8" ht="12.75" customHeight="1">
      <c r="A58" s="22">
        <v>43132</v>
      </c>
      <c r="B58" s="22"/>
      <c r="C58" s="26">
        <f>ROUND(9.54,5)</f>
        <v>9.54</v>
      </c>
      <c r="D58" s="26">
        <f>F58</f>
        <v>9.75197</v>
      </c>
      <c r="E58" s="26">
        <f>F58</f>
        <v>9.75197</v>
      </c>
      <c r="F58" s="26">
        <f>ROUND(9.75197,5)</f>
        <v>9.75197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ROUND(104.88227,5)</f>
        <v>104.88227</v>
      </c>
      <c r="D60" s="26">
        <f>F60</f>
        <v>105.87853</v>
      </c>
      <c r="E60" s="26">
        <f>F60</f>
        <v>105.87853</v>
      </c>
      <c r="F60" s="26">
        <f>ROUND(105.87853,5)</f>
        <v>105.87853</v>
      </c>
      <c r="G60" s="24"/>
      <c r="H60" s="36"/>
    </row>
    <row r="61" spans="1:8" ht="12.75" customHeight="1">
      <c r="A61" s="22">
        <v>42859</v>
      </c>
      <c r="B61" s="22"/>
      <c r="C61" s="26">
        <f>ROUND(104.88227,5)</f>
        <v>104.88227</v>
      </c>
      <c r="D61" s="26">
        <f>F61</f>
        <v>106.89105</v>
      </c>
      <c r="E61" s="26">
        <f>F61</f>
        <v>106.89105</v>
      </c>
      <c r="F61" s="26">
        <f>ROUND(106.89105,5)</f>
        <v>106.89105</v>
      </c>
      <c r="G61" s="24"/>
      <c r="H61" s="36"/>
    </row>
    <row r="62" spans="1:8" ht="12.75" customHeight="1">
      <c r="A62" s="22">
        <v>42950</v>
      </c>
      <c r="B62" s="22"/>
      <c r="C62" s="26">
        <f>ROUND(104.88227,5)</f>
        <v>104.88227</v>
      </c>
      <c r="D62" s="26">
        <f>F62</f>
        <v>109.02803</v>
      </c>
      <c r="E62" s="26">
        <f>F62</f>
        <v>109.02803</v>
      </c>
      <c r="F62" s="26">
        <f>ROUND(109.02803,5)</f>
        <v>109.02803</v>
      </c>
      <c r="G62" s="24"/>
      <c r="H62" s="36"/>
    </row>
    <row r="63" spans="1:8" ht="12.75" customHeight="1">
      <c r="A63" s="22">
        <v>43041</v>
      </c>
      <c r="B63" s="22"/>
      <c r="C63" s="26">
        <f>ROUND(104.88227,5)</f>
        <v>104.88227</v>
      </c>
      <c r="D63" s="26">
        <f>F63</f>
        <v>110.21734</v>
      </c>
      <c r="E63" s="26">
        <f>F63</f>
        <v>110.21734</v>
      </c>
      <c r="F63" s="26">
        <f>ROUND(110.21734,5)</f>
        <v>110.21734</v>
      </c>
      <c r="G63" s="24"/>
      <c r="H63" s="36"/>
    </row>
    <row r="64" spans="1:8" ht="12.75" customHeight="1">
      <c r="A64" s="22">
        <v>43132</v>
      </c>
      <c r="B64" s="22"/>
      <c r="C64" s="26">
        <f>ROUND(104.88227,5)</f>
        <v>104.88227</v>
      </c>
      <c r="D64" s="26">
        <f>F64</f>
        <v>112.45198</v>
      </c>
      <c r="E64" s="26">
        <f>F64</f>
        <v>112.45198</v>
      </c>
      <c r="F64" s="26">
        <f>ROUND(112.45198,5)</f>
        <v>112.45198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ROUND(9.68,5)</f>
        <v>9.68</v>
      </c>
      <c r="D66" s="26">
        <f>F66</f>
        <v>9.70814</v>
      </c>
      <c r="E66" s="26">
        <f>F66</f>
        <v>9.70814</v>
      </c>
      <c r="F66" s="26">
        <f>ROUND(9.70814,5)</f>
        <v>9.70814</v>
      </c>
      <c r="G66" s="24"/>
      <c r="H66" s="36"/>
    </row>
    <row r="67" spans="1:8" ht="12.75" customHeight="1">
      <c r="A67" s="22">
        <v>42859</v>
      </c>
      <c r="B67" s="22"/>
      <c r="C67" s="26">
        <f>ROUND(9.68,5)</f>
        <v>9.68</v>
      </c>
      <c r="D67" s="26">
        <f>F67</f>
        <v>9.76204</v>
      </c>
      <c r="E67" s="26">
        <f>F67</f>
        <v>9.76204</v>
      </c>
      <c r="F67" s="26">
        <f>ROUND(9.76204,5)</f>
        <v>9.76204</v>
      </c>
      <c r="G67" s="24"/>
      <c r="H67" s="36"/>
    </row>
    <row r="68" spans="1:8" ht="12.75" customHeight="1">
      <c r="A68" s="22">
        <v>42950</v>
      </c>
      <c r="B68" s="22"/>
      <c r="C68" s="26">
        <f>ROUND(9.68,5)</f>
        <v>9.68</v>
      </c>
      <c r="D68" s="26">
        <f>F68</f>
        <v>9.81149</v>
      </c>
      <c r="E68" s="26">
        <f>F68</f>
        <v>9.81149</v>
      </c>
      <c r="F68" s="26">
        <f>ROUND(9.81149,5)</f>
        <v>9.81149</v>
      </c>
      <c r="G68" s="24"/>
      <c r="H68" s="36"/>
    </row>
    <row r="69" spans="1:8" ht="12.75" customHeight="1">
      <c r="A69" s="22">
        <v>43041</v>
      </c>
      <c r="B69" s="22"/>
      <c r="C69" s="26">
        <f>ROUND(9.68,5)</f>
        <v>9.68</v>
      </c>
      <c r="D69" s="26">
        <f>F69</f>
        <v>9.84759</v>
      </c>
      <c r="E69" s="26">
        <f>F69</f>
        <v>9.84759</v>
      </c>
      <c r="F69" s="26">
        <f>ROUND(9.84759,5)</f>
        <v>9.84759</v>
      </c>
      <c r="G69" s="24"/>
      <c r="H69" s="36"/>
    </row>
    <row r="70" spans="1:8" ht="12.75" customHeight="1">
      <c r="A70" s="22">
        <v>43132</v>
      </c>
      <c r="B70" s="22"/>
      <c r="C70" s="26">
        <f>ROUND(9.68,5)</f>
        <v>9.68</v>
      </c>
      <c r="D70" s="26">
        <f>F70</f>
        <v>9.88818</v>
      </c>
      <c r="E70" s="26">
        <f>F70</f>
        <v>9.88818</v>
      </c>
      <c r="F70" s="26">
        <f>ROUND(9.88818,5)</f>
        <v>9.88818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ROUND(2.13,5)</f>
        <v>2.13</v>
      </c>
      <c r="D72" s="26">
        <f>F72</f>
        <v>130.72345</v>
      </c>
      <c r="E72" s="26">
        <f>F72</f>
        <v>130.72345</v>
      </c>
      <c r="F72" s="26">
        <f>ROUND(130.72345,5)</f>
        <v>130.72345</v>
      </c>
      <c r="G72" s="24"/>
      <c r="H72" s="36"/>
    </row>
    <row r="73" spans="1:8" ht="12.75" customHeight="1">
      <c r="A73" s="22">
        <v>42859</v>
      </c>
      <c r="B73" s="22"/>
      <c r="C73" s="26">
        <f>ROUND(2.13,5)</f>
        <v>2.13</v>
      </c>
      <c r="D73" s="26">
        <f>F73</f>
        <v>133.25748</v>
      </c>
      <c r="E73" s="26">
        <f>F73</f>
        <v>133.25748</v>
      </c>
      <c r="F73" s="26">
        <f>ROUND(133.25748,5)</f>
        <v>133.25748</v>
      </c>
      <c r="G73" s="24"/>
      <c r="H73" s="36"/>
    </row>
    <row r="74" spans="1:8" ht="12.75" customHeight="1">
      <c r="A74" s="22">
        <v>42950</v>
      </c>
      <c r="B74" s="22"/>
      <c r="C74" s="26">
        <f>ROUND(2.13,5)</f>
        <v>2.13</v>
      </c>
      <c r="D74" s="26">
        <f>F74</f>
        <v>134.42149</v>
      </c>
      <c r="E74" s="26">
        <f>F74</f>
        <v>134.42149</v>
      </c>
      <c r="F74" s="26">
        <f>ROUND(134.42149,5)</f>
        <v>134.42149</v>
      </c>
      <c r="G74" s="24"/>
      <c r="H74" s="36"/>
    </row>
    <row r="75" spans="1:8" ht="12.75" customHeight="1">
      <c r="A75" s="22">
        <v>43041</v>
      </c>
      <c r="B75" s="22"/>
      <c r="C75" s="26">
        <f>ROUND(2.13,5)</f>
        <v>2.13</v>
      </c>
      <c r="D75" s="26">
        <f>F75</f>
        <v>137.22233</v>
      </c>
      <c r="E75" s="26">
        <f>F75</f>
        <v>137.22233</v>
      </c>
      <c r="F75" s="26">
        <f>ROUND(137.22233,5)</f>
        <v>137.22233</v>
      </c>
      <c r="G75" s="24"/>
      <c r="H75" s="36"/>
    </row>
    <row r="76" spans="1:8" ht="12.75" customHeight="1">
      <c r="A76" s="22">
        <v>43132</v>
      </c>
      <c r="B76" s="22"/>
      <c r="C76" s="26">
        <f>ROUND(2.13,5)</f>
        <v>2.13</v>
      </c>
      <c r="D76" s="26">
        <f>F76</f>
        <v>140.00453</v>
      </c>
      <c r="E76" s="26">
        <f>F76</f>
        <v>140.00453</v>
      </c>
      <c r="F76" s="26">
        <f>ROUND(140.00453,5)</f>
        <v>140.00453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ROUND(9.685,5)</f>
        <v>9.685</v>
      </c>
      <c r="D78" s="26">
        <f>F78</f>
        <v>9.71237</v>
      </c>
      <c r="E78" s="26">
        <f>F78</f>
        <v>9.71237</v>
      </c>
      <c r="F78" s="26">
        <f>ROUND(9.71237,5)</f>
        <v>9.71237</v>
      </c>
      <c r="G78" s="24"/>
      <c r="H78" s="36"/>
    </row>
    <row r="79" spans="1:8" ht="12.75" customHeight="1">
      <c r="A79" s="22">
        <v>42859</v>
      </c>
      <c r="B79" s="22"/>
      <c r="C79" s="26">
        <f>ROUND(9.685,5)</f>
        <v>9.685</v>
      </c>
      <c r="D79" s="26">
        <f>F79</f>
        <v>9.76473</v>
      </c>
      <c r="E79" s="26">
        <f>F79</f>
        <v>9.76473</v>
      </c>
      <c r="F79" s="26">
        <f>ROUND(9.76473,5)</f>
        <v>9.76473</v>
      </c>
      <c r="G79" s="24"/>
      <c r="H79" s="36"/>
    </row>
    <row r="80" spans="1:8" ht="12.75" customHeight="1">
      <c r="A80" s="22">
        <v>42950</v>
      </c>
      <c r="B80" s="22"/>
      <c r="C80" s="26">
        <f>ROUND(9.685,5)</f>
        <v>9.685</v>
      </c>
      <c r="D80" s="26">
        <f>F80</f>
        <v>9.8127</v>
      </c>
      <c r="E80" s="26">
        <f>F80</f>
        <v>9.8127</v>
      </c>
      <c r="F80" s="26">
        <f>ROUND(9.8127,5)</f>
        <v>9.8127</v>
      </c>
      <c r="G80" s="24"/>
      <c r="H80" s="36"/>
    </row>
    <row r="81" spans="1:8" ht="12.75" customHeight="1">
      <c r="A81" s="22">
        <v>43041</v>
      </c>
      <c r="B81" s="22"/>
      <c r="C81" s="26">
        <f>ROUND(9.685,5)</f>
        <v>9.685</v>
      </c>
      <c r="D81" s="26">
        <f>F81</f>
        <v>9.84766</v>
      </c>
      <c r="E81" s="26">
        <f>F81</f>
        <v>9.84766</v>
      </c>
      <c r="F81" s="26">
        <f>ROUND(9.84766,5)</f>
        <v>9.84766</v>
      </c>
      <c r="G81" s="24"/>
      <c r="H81" s="36"/>
    </row>
    <row r="82" spans="1:8" ht="12.75" customHeight="1">
      <c r="A82" s="22">
        <v>43132</v>
      </c>
      <c r="B82" s="22"/>
      <c r="C82" s="26">
        <f>ROUND(9.685,5)</f>
        <v>9.685</v>
      </c>
      <c r="D82" s="26">
        <f>F82</f>
        <v>9.8869</v>
      </c>
      <c r="E82" s="26">
        <f>F82</f>
        <v>9.8869</v>
      </c>
      <c r="F82" s="26">
        <f>ROUND(9.8869,5)</f>
        <v>9.8869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ROUND(9.685,5)</f>
        <v>9.685</v>
      </c>
      <c r="D84" s="26">
        <f>F84</f>
        <v>9.71126</v>
      </c>
      <c r="E84" s="26">
        <f>F84</f>
        <v>9.71126</v>
      </c>
      <c r="F84" s="26">
        <f>ROUND(9.71126,5)</f>
        <v>9.71126</v>
      </c>
      <c r="G84" s="24"/>
      <c r="H84" s="36"/>
    </row>
    <row r="85" spans="1:8" ht="12.75" customHeight="1">
      <c r="A85" s="22">
        <v>42859</v>
      </c>
      <c r="B85" s="22"/>
      <c r="C85" s="26">
        <f>ROUND(9.685,5)</f>
        <v>9.685</v>
      </c>
      <c r="D85" s="26">
        <f>F85</f>
        <v>9.76141</v>
      </c>
      <c r="E85" s="26">
        <f>F85</f>
        <v>9.76141</v>
      </c>
      <c r="F85" s="26">
        <f>ROUND(9.76141,5)</f>
        <v>9.76141</v>
      </c>
      <c r="G85" s="24"/>
      <c r="H85" s="36"/>
    </row>
    <row r="86" spans="1:8" ht="12.75" customHeight="1">
      <c r="A86" s="22">
        <v>42950</v>
      </c>
      <c r="B86" s="22"/>
      <c r="C86" s="26">
        <f>ROUND(9.685,5)</f>
        <v>9.685</v>
      </c>
      <c r="D86" s="26">
        <f>F86</f>
        <v>9.80726</v>
      </c>
      <c r="E86" s="26">
        <f>F86</f>
        <v>9.80726</v>
      </c>
      <c r="F86" s="26">
        <f>ROUND(9.80726,5)</f>
        <v>9.80726</v>
      </c>
      <c r="G86" s="24"/>
      <c r="H86" s="36"/>
    </row>
    <row r="87" spans="1:8" ht="12.75" customHeight="1">
      <c r="A87" s="22">
        <v>43041</v>
      </c>
      <c r="B87" s="22"/>
      <c r="C87" s="26">
        <f>ROUND(9.685,5)</f>
        <v>9.685</v>
      </c>
      <c r="D87" s="26">
        <f>F87</f>
        <v>9.84058</v>
      </c>
      <c r="E87" s="26">
        <f>F87</f>
        <v>9.84058</v>
      </c>
      <c r="F87" s="26">
        <f>ROUND(9.84058,5)</f>
        <v>9.84058</v>
      </c>
      <c r="G87" s="24"/>
      <c r="H87" s="36"/>
    </row>
    <row r="88" spans="1:8" ht="12.75" customHeight="1">
      <c r="A88" s="22">
        <v>43132</v>
      </c>
      <c r="B88" s="22"/>
      <c r="C88" s="26">
        <f>ROUND(9.685,5)</f>
        <v>9.685</v>
      </c>
      <c r="D88" s="26">
        <f>F88</f>
        <v>9.87791</v>
      </c>
      <c r="E88" s="26">
        <f>F88</f>
        <v>9.87791</v>
      </c>
      <c r="F88" s="26">
        <f>ROUND(9.87791,5)</f>
        <v>9.87791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ROUND(131.58496,5)</f>
        <v>131.58496</v>
      </c>
      <c r="D90" s="26">
        <f>F90</f>
        <v>132.83482</v>
      </c>
      <c r="E90" s="26">
        <f>F90</f>
        <v>132.83482</v>
      </c>
      <c r="F90" s="26">
        <f>ROUND(132.83482,5)</f>
        <v>132.83482</v>
      </c>
      <c r="G90" s="24"/>
      <c r="H90" s="36"/>
    </row>
    <row r="91" spans="1:8" ht="12.75" customHeight="1">
      <c r="A91" s="22">
        <v>42859</v>
      </c>
      <c r="B91" s="22"/>
      <c r="C91" s="26">
        <f>ROUND(131.58496,5)</f>
        <v>131.58496</v>
      </c>
      <c r="D91" s="26">
        <f>F91</f>
        <v>133.8808</v>
      </c>
      <c r="E91" s="26">
        <f>F91</f>
        <v>133.8808</v>
      </c>
      <c r="F91" s="26">
        <f>ROUND(133.8808,5)</f>
        <v>133.8808</v>
      </c>
      <c r="G91" s="24"/>
      <c r="H91" s="36"/>
    </row>
    <row r="92" spans="1:8" ht="12.75" customHeight="1">
      <c r="A92" s="22">
        <v>42950</v>
      </c>
      <c r="B92" s="22"/>
      <c r="C92" s="26">
        <f>ROUND(131.58496,5)</f>
        <v>131.58496</v>
      </c>
      <c r="D92" s="26">
        <f>F92</f>
        <v>136.55717</v>
      </c>
      <c r="E92" s="26">
        <f>F92</f>
        <v>136.55717</v>
      </c>
      <c r="F92" s="26">
        <f>ROUND(136.55717,5)</f>
        <v>136.55717</v>
      </c>
      <c r="G92" s="24"/>
      <c r="H92" s="36"/>
    </row>
    <row r="93" spans="1:8" ht="12.75" customHeight="1">
      <c r="A93" s="22">
        <v>43041</v>
      </c>
      <c r="B93" s="22"/>
      <c r="C93" s="26">
        <f>ROUND(131.58496,5)</f>
        <v>131.58496</v>
      </c>
      <c r="D93" s="26">
        <f>F93</f>
        <v>137.80887</v>
      </c>
      <c r="E93" s="26">
        <f>F93</f>
        <v>137.80887</v>
      </c>
      <c r="F93" s="26">
        <f>ROUND(137.80887,5)</f>
        <v>137.80887</v>
      </c>
      <c r="G93" s="24"/>
      <c r="H93" s="36"/>
    </row>
    <row r="94" spans="1:8" ht="12.75" customHeight="1">
      <c r="A94" s="22">
        <v>43132</v>
      </c>
      <c r="B94" s="22"/>
      <c r="C94" s="26">
        <f>ROUND(131.58496,5)</f>
        <v>131.58496</v>
      </c>
      <c r="D94" s="26">
        <f>F94</f>
        <v>140.6027</v>
      </c>
      <c r="E94" s="26">
        <f>F94</f>
        <v>140.6027</v>
      </c>
      <c r="F94" s="26">
        <f>ROUND(140.6027,5)</f>
        <v>140.6027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ROUND(2.14,5)</f>
        <v>2.14</v>
      </c>
      <c r="D96" s="26">
        <f>F96</f>
        <v>139.3523</v>
      </c>
      <c r="E96" s="26">
        <f>F96</f>
        <v>139.3523</v>
      </c>
      <c r="F96" s="26">
        <f>ROUND(139.3523,5)</f>
        <v>139.3523</v>
      </c>
      <c r="G96" s="24"/>
      <c r="H96" s="36"/>
    </row>
    <row r="97" spans="1:8" ht="12.75" customHeight="1">
      <c r="A97" s="22">
        <v>42859</v>
      </c>
      <c r="B97" s="22"/>
      <c r="C97" s="26">
        <f>ROUND(2.14,5)</f>
        <v>2.14</v>
      </c>
      <c r="D97" s="26">
        <f>F97</f>
        <v>142.05348</v>
      </c>
      <c r="E97" s="26">
        <f>F97</f>
        <v>142.05348</v>
      </c>
      <c r="F97" s="26">
        <f>ROUND(142.05348,5)</f>
        <v>142.05348</v>
      </c>
      <c r="G97" s="24"/>
      <c r="H97" s="36"/>
    </row>
    <row r="98" spans="1:8" ht="12.75" customHeight="1">
      <c r="A98" s="22">
        <v>42950</v>
      </c>
      <c r="B98" s="22"/>
      <c r="C98" s="26">
        <f>ROUND(2.14,5)</f>
        <v>2.14</v>
      </c>
      <c r="D98" s="26">
        <f>F98</f>
        <v>143.23065</v>
      </c>
      <c r="E98" s="26">
        <f>F98</f>
        <v>143.23065</v>
      </c>
      <c r="F98" s="26">
        <f>ROUND(143.23065,5)</f>
        <v>143.23065</v>
      </c>
      <c r="G98" s="24"/>
      <c r="H98" s="36"/>
    </row>
    <row r="99" spans="1:8" ht="12.75" customHeight="1">
      <c r="A99" s="22">
        <v>43041</v>
      </c>
      <c r="B99" s="22"/>
      <c r="C99" s="26">
        <f>ROUND(2.14,5)</f>
        <v>2.14</v>
      </c>
      <c r="D99" s="26">
        <f>F99</f>
        <v>146.21482</v>
      </c>
      <c r="E99" s="26">
        <f>F99</f>
        <v>146.21482</v>
      </c>
      <c r="F99" s="26">
        <f>ROUND(146.21482,5)</f>
        <v>146.21482</v>
      </c>
      <c r="G99" s="24"/>
      <c r="H99" s="36"/>
    </row>
    <row r="100" spans="1:8" ht="12.75" customHeight="1">
      <c r="A100" s="22">
        <v>43132</v>
      </c>
      <c r="B100" s="22"/>
      <c r="C100" s="26">
        <f>ROUND(2.14,5)</f>
        <v>2.14</v>
      </c>
      <c r="D100" s="26">
        <f>F100</f>
        <v>149.17948</v>
      </c>
      <c r="E100" s="26">
        <f>F100</f>
        <v>149.17948</v>
      </c>
      <c r="F100" s="26">
        <f>ROUND(149.17948,5)</f>
        <v>149.17948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ROUND(2.79,5)</f>
        <v>2.79</v>
      </c>
      <c r="D102" s="26">
        <f>F102</f>
        <v>128.00878</v>
      </c>
      <c r="E102" s="26">
        <f>F102</f>
        <v>128.00878</v>
      </c>
      <c r="F102" s="26">
        <f>ROUND(128.00878,5)</f>
        <v>128.00878</v>
      </c>
      <c r="G102" s="24"/>
      <c r="H102" s="36"/>
    </row>
    <row r="103" spans="1:8" ht="12.75" customHeight="1">
      <c r="A103" s="22">
        <v>42859</v>
      </c>
      <c r="B103" s="22"/>
      <c r="C103" s="26">
        <f>ROUND(2.79,5)</f>
        <v>2.79</v>
      </c>
      <c r="D103" s="26">
        <f>F103</f>
        <v>128.80705</v>
      </c>
      <c r="E103" s="26">
        <f>F103</f>
        <v>128.80705</v>
      </c>
      <c r="F103" s="26">
        <f>ROUND(128.80705,5)</f>
        <v>128.80705</v>
      </c>
      <c r="G103" s="24"/>
      <c r="H103" s="36"/>
    </row>
    <row r="104" spans="1:8" ht="12.75" customHeight="1">
      <c r="A104" s="22">
        <v>42950</v>
      </c>
      <c r="B104" s="22"/>
      <c r="C104" s="26">
        <f>ROUND(2.79,5)</f>
        <v>2.79</v>
      </c>
      <c r="D104" s="26">
        <f>F104</f>
        <v>131.3823</v>
      </c>
      <c r="E104" s="26">
        <f>F104</f>
        <v>131.3823</v>
      </c>
      <c r="F104" s="26">
        <f>ROUND(131.3823,5)</f>
        <v>131.3823</v>
      </c>
      <c r="G104" s="24"/>
      <c r="H104" s="36"/>
    </row>
    <row r="105" spans="1:8" ht="12.75" customHeight="1">
      <c r="A105" s="22">
        <v>43041</v>
      </c>
      <c r="B105" s="22"/>
      <c r="C105" s="26">
        <f>ROUND(2.79,5)</f>
        <v>2.79</v>
      </c>
      <c r="D105" s="26">
        <f>F105</f>
        <v>134.1196</v>
      </c>
      <c r="E105" s="26">
        <f>F105</f>
        <v>134.1196</v>
      </c>
      <c r="F105" s="26">
        <f>ROUND(134.1196,5)</f>
        <v>134.1196</v>
      </c>
      <c r="G105" s="24"/>
      <c r="H105" s="36"/>
    </row>
    <row r="106" spans="1:8" ht="12.75" customHeight="1">
      <c r="A106" s="22">
        <v>43132</v>
      </c>
      <c r="B106" s="22"/>
      <c r="C106" s="26">
        <f>ROUND(2.79,5)</f>
        <v>2.79</v>
      </c>
      <c r="D106" s="26">
        <f>F106</f>
        <v>136.8391</v>
      </c>
      <c r="E106" s="26">
        <f>F106</f>
        <v>136.8391</v>
      </c>
      <c r="F106" s="26">
        <f>ROUND(136.8391,5)</f>
        <v>136.8391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ROUND(10.565,5)</f>
        <v>10.565</v>
      </c>
      <c r="D108" s="26">
        <f>F108</f>
        <v>10.61085</v>
      </c>
      <c r="E108" s="26">
        <f>F108</f>
        <v>10.61085</v>
      </c>
      <c r="F108" s="26">
        <f>ROUND(10.61085,5)</f>
        <v>10.61085</v>
      </c>
      <c r="G108" s="24"/>
      <c r="H108" s="36"/>
    </row>
    <row r="109" spans="1:8" ht="12.75" customHeight="1">
      <c r="A109" s="22">
        <v>42859</v>
      </c>
      <c r="B109" s="22"/>
      <c r="C109" s="26">
        <f>ROUND(10.565,5)</f>
        <v>10.565</v>
      </c>
      <c r="D109" s="26">
        <f>F109</f>
        <v>10.69378</v>
      </c>
      <c r="E109" s="26">
        <f>F109</f>
        <v>10.69378</v>
      </c>
      <c r="F109" s="26">
        <f>ROUND(10.69378,5)</f>
        <v>10.69378</v>
      </c>
      <c r="G109" s="24"/>
      <c r="H109" s="36"/>
    </row>
    <row r="110" spans="1:8" ht="12.75" customHeight="1">
      <c r="A110" s="22">
        <v>42950</v>
      </c>
      <c r="B110" s="22"/>
      <c r="C110" s="26">
        <f>ROUND(10.565,5)</f>
        <v>10.565</v>
      </c>
      <c r="D110" s="26">
        <f>F110</f>
        <v>10.77045</v>
      </c>
      <c r="E110" s="26">
        <f>F110</f>
        <v>10.77045</v>
      </c>
      <c r="F110" s="26">
        <f>ROUND(10.77045,5)</f>
        <v>10.77045</v>
      </c>
      <c r="G110" s="24"/>
      <c r="H110" s="36"/>
    </row>
    <row r="111" spans="1:8" ht="12.75" customHeight="1">
      <c r="A111" s="22">
        <v>43041</v>
      </c>
      <c r="B111" s="22"/>
      <c r="C111" s="26">
        <f>ROUND(10.565,5)</f>
        <v>10.565</v>
      </c>
      <c r="D111" s="26">
        <f>F111</f>
        <v>10.84221</v>
      </c>
      <c r="E111" s="26">
        <f>F111</f>
        <v>10.84221</v>
      </c>
      <c r="F111" s="26">
        <f>ROUND(10.84221,5)</f>
        <v>10.84221</v>
      </c>
      <c r="G111" s="24"/>
      <c r="H111" s="36"/>
    </row>
    <row r="112" spans="1:8" ht="12.75" customHeight="1">
      <c r="A112" s="22">
        <v>43132</v>
      </c>
      <c r="B112" s="22"/>
      <c r="C112" s="26">
        <f>ROUND(10.565,5)</f>
        <v>10.565</v>
      </c>
      <c r="D112" s="26">
        <f>F112</f>
        <v>10.92182</v>
      </c>
      <c r="E112" s="26">
        <f>F112</f>
        <v>10.92182</v>
      </c>
      <c r="F112" s="26">
        <f>ROUND(10.92182,5)</f>
        <v>10.92182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ROUND(10.69,5)</f>
        <v>10.69</v>
      </c>
      <c r="D114" s="26">
        <f>F114</f>
        <v>10.73304</v>
      </c>
      <c r="E114" s="26">
        <f>F114</f>
        <v>10.73304</v>
      </c>
      <c r="F114" s="26">
        <f>ROUND(10.73304,5)</f>
        <v>10.73304</v>
      </c>
      <c r="G114" s="24"/>
      <c r="H114" s="36"/>
    </row>
    <row r="115" spans="1:8" ht="12.75" customHeight="1">
      <c r="A115" s="22">
        <v>42859</v>
      </c>
      <c r="B115" s="22"/>
      <c r="C115" s="26">
        <f>ROUND(10.69,5)</f>
        <v>10.69</v>
      </c>
      <c r="D115" s="26">
        <f>F115</f>
        <v>10.81532</v>
      </c>
      <c r="E115" s="26">
        <f>F115</f>
        <v>10.81532</v>
      </c>
      <c r="F115" s="26">
        <f>ROUND(10.81532,5)</f>
        <v>10.81532</v>
      </c>
      <c r="G115" s="24"/>
      <c r="H115" s="36"/>
    </row>
    <row r="116" spans="1:8" ht="12.75" customHeight="1">
      <c r="A116" s="22">
        <v>42950</v>
      </c>
      <c r="B116" s="22"/>
      <c r="C116" s="26">
        <f>ROUND(10.69,5)</f>
        <v>10.69</v>
      </c>
      <c r="D116" s="26">
        <f>F116</f>
        <v>10.89044</v>
      </c>
      <c r="E116" s="26">
        <f>F116</f>
        <v>10.89044</v>
      </c>
      <c r="F116" s="26">
        <f>ROUND(10.89044,5)</f>
        <v>10.89044</v>
      </c>
      <c r="G116" s="24"/>
      <c r="H116" s="36"/>
    </row>
    <row r="117" spans="1:8" ht="12.75" customHeight="1">
      <c r="A117" s="22">
        <v>43041</v>
      </c>
      <c r="B117" s="22"/>
      <c r="C117" s="26">
        <f>ROUND(10.69,5)</f>
        <v>10.69</v>
      </c>
      <c r="D117" s="26">
        <f>F117</f>
        <v>10.95989</v>
      </c>
      <c r="E117" s="26">
        <f>F117</f>
        <v>10.95989</v>
      </c>
      <c r="F117" s="26">
        <f>ROUND(10.95989,5)</f>
        <v>10.95989</v>
      </c>
      <c r="G117" s="24"/>
      <c r="H117" s="36"/>
    </row>
    <row r="118" spans="1:8" ht="12.75" customHeight="1">
      <c r="A118" s="22">
        <v>43132</v>
      </c>
      <c r="B118" s="22"/>
      <c r="C118" s="26">
        <f>ROUND(10.69,5)</f>
        <v>10.69</v>
      </c>
      <c r="D118" s="26">
        <f>F118</f>
        <v>11.03396</v>
      </c>
      <c r="E118" s="26">
        <f>F118</f>
        <v>11.03396</v>
      </c>
      <c r="F118" s="26">
        <f>ROUND(11.03396,5)</f>
        <v>11.03396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ROUND(8.695,5)</f>
        <v>8.695</v>
      </c>
      <c r="D122" s="26">
        <f>F122</f>
        <v>8.72562</v>
      </c>
      <c r="E122" s="26">
        <f>F122</f>
        <v>8.72562</v>
      </c>
      <c r="F122" s="26">
        <f>ROUND(8.72562,5)</f>
        <v>8.72562</v>
      </c>
      <c r="G122" s="24"/>
      <c r="H122" s="36"/>
    </row>
    <row r="123" spans="1:8" ht="12.75" customHeight="1">
      <c r="A123" s="22">
        <v>42859</v>
      </c>
      <c r="B123" s="22"/>
      <c r="C123" s="26">
        <f>ROUND(8.695,5)</f>
        <v>8.695</v>
      </c>
      <c r="D123" s="26">
        <f>F123</f>
        <v>8.77197</v>
      </c>
      <c r="E123" s="26">
        <f>F123</f>
        <v>8.77197</v>
      </c>
      <c r="F123" s="26">
        <f>ROUND(8.77197,5)</f>
        <v>8.77197</v>
      </c>
      <c r="G123" s="24"/>
      <c r="H123" s="36"/>
    </row>
    <row r="124" spans="1:8" ht="12.75" customHeight="1">
      <c r="A124" s="22">
        <v>42950</v>
      </c>
      <c r="B124" s="22"/>
      <c r="C124" s="26">
        <f>ROUND(8.695,5)</f>
        <v>8.695</v>
      </c>
      <c r="D124" s="26">
        <f>F124</f>
        <v>8.80699</v>
      </c>
      <c r="E124" s="26">
        <f>F124</f>
        <v>8.80699</v>
      </c>
      <c r="F124" s="26">
        <f>ROUND(8.80699,5)</f>
        <v>8.80699</v>
      </c>
      <c r="G124" s="24"/>
      <c r="H124" s="36"/>
    </row>
    <row r="125" spans="1:8" ht="12.75" customHeight="1">
      <c r="A125" s="22">
        <v>43041</v>
      </c>
      <c r="B125" s="22"/>
      <c r="C125" s="26">
        <f>ROUND(8.695,5)</f>
        <v>8.695</v>
      </c>
      <c r="D125" s="26">
        <f>F125</f>
        <v>8.83101</v>
      </c>
      <c r="E125" s="26">
        <f>F125</f>
        <v>8.83101</v>
      </c>
      <c r="F125" s="26">
        <f>ROUND(8.83101,5)</f>
        <v>8.83101</v>
      </c>
      <c r="G125" s="24"/>
      <c r="H125" s="36"/>
    </row>
    <row r="126" spans="1:8" ht="12.75" customHeight="1">
      <c r="A126" s="22">
        <v>43132</v>
      </c>
      <c r="B126" s="22"/>
      <c r="C126" s="26">
        <f>ROUND(8.695,5)</f>
        <v>8.695</v>
      </c>
      <c r="D126" s="26">
        <f>F126</f>
        <v>8.86449</v>
      </c>
      <c r="E126" s="26">
        <f>F126</f>
        <v>8.86449</v>
      </c>
      <c r="F126" s="26">
        <f>ROUND(8.86449,5)</f>
        <v>8.86449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ROUND(9.62,5)</f>
        <v>9.62</v>
      </c>
      <c r="D128" s="26">
        <f>F128</f>
        <v>9.65044</v>
      </c>
      <c r="E128" s="26">
        <f>F128</f>
        <v>9.65044</v>
      </c>
      <c r="F128" s="26">
        <f>ROUND(9.65044,5)</f>
        <v>9.65044</v>
      </c>
      <c r="G128" s="24"/>
      <c r="H128" s="36"/>
    </row>
    <row r="129" spans="1:8" ht="12.75" customHeight="1">
      <c r="A129" s="22">
        <v>42859</v>
      </c>
      <c r="B129" s="22"/>
      <c r="C129" s="26">
        <f>ROUND(9.62,5)</f>
        <v>9.62</v>
      </c>
      <c r="D129" s="26">
        <f>F129</f>
        <v>9.70163</v>
      </c>
      <c r="E129" s="26">
        <f>F129</f>
        <v>9.70163</v>
      </c>
      <c r="F129" s="26">
        <f>ROUND(9.70163,5)</f>
        <v>9.70163</v>
      </c>
      <c r="G129" s="24"/>
      <c r="H129" s="36"/>
    </row>
    <row r="130" spans="1:8" ht="12.75" customHeight="1">
      <c r="A130" s="22">
        <v>42950</v>
      </c>
      <c r="B130" s="22"/>
      <c r="C130" s="26">
        <f>ROUND(9.62,5)</f>
        <v>9.62</v>
      </c>
      <c r="D130" s="26">
        <f>F130</f>
        <v>9.74685</v>
      </c>
      <c r="E130" s="26">
        <f>F130</f>
        <v>9.74685</v>
      </c>
      <c r="F130" s="26">
        <f>ROUND(9.74685,5)</f>
        <v>9.74685</v>
      </c>
      <c r="G130" s="24"/>
      <c r="H130" s="36"/>
    </row>
    <row r="131" spans="1:8" ht="12.75" customHeight="1">
      <c r="A131" s="22">
        <v>43041</v>
      </c>
      <c r="B131" s="22"/>
      <c r="C131" s="26">
        <f>ROUND(9.62,5)</f>
        <v>9.62</v>
      </c>
      <c r="D131" s="26">
        <f>F131</f>
        <v>9.78642</v>
      </c>
      <c r="E131" s="26">
        <f>F131</f>
        <v>9.78642</v>
      </c>
      <c r="F131" s="26">
        <f>ROUND(9.78642,5)</f>
        <v>9.78642</v>
      </c>
      <c r="G131" s="24"/>
      <c r="H131" s="36"/>
    </row>
    <row r="132" spans="1:8" ht="12.75" customHeight="1">
      <c r="A132" s="22">
        <v>43132</v>
      </c>
      <c r="B132" s="22"/>
      <c r="C132" s="26">
        <f>ROUND(9.62,5)</f>
        <v>9.62</v>
      </c>
      <c r="D132" s="26">
        <f>F132</f>
        <v>9.83143</v>
      </c>
      <c r="E132" s="26">
        <f>F132</f>
        <v>9.83143</v>
      </c>
      <c r="F132" s="26">
        <f>ROUND(9.83143,5)</f>
        <v>9.83143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ROUND(8.98,5)</f>
        <v>8.98</v>
      </c>
      <c r="D134" s="26">
        <f>F134</f>
        <v>9.00714</v>
      </c>
      <c r="E134" s="26">
        <f>F134</f>
        <v>9.00714</v>
      </c>
      <c r="F134" s="26">
        <f>ROUND(9.00714,5)</f>
        <v>9.00714</v>
      </c>
      <c r="G134" s="24"/>
      <c r="H134" s="36"/>
    </row>
    <row r="135" spans="1:8" ht="12.75" customHeight="1">
      <c r="A135" s="22">
        <v>42859</v>
      </c>
      <c r="B135" s="22"/>
      <c r="C135" s="26">
        <f>ROUND(8.98,5)</f>
        <v>8.98</v>
      </c>
      <c r="D135" s="26">
        <f>F135</f>
        <v>9.05573</v>
      </c>
      <c r="E135" s="26">
        <f>F135</f>
        <v>9.05573</v>
      </c>
      <c r="F135" s="26">
        <f>ROUND(9.05573,5)</f>
        <v>9.05573</v>
      </c>
      <c r="G135" s="24"/>
      <c r="H135" s="36"/>
    </row>
    <row r="136" spans="1:8" ht="12.75" customHeight="1">
      <c r="A136" s="22">
        <v>42950</v>
      </c>
      <c r="B136" s="22"/>
      <c r="C136" s="26">
        <f>ROUND(8.98,5)</f>
        <v>8.98</v>
      </c>
      <c r="D136" s="26">
        <f>F136</f>
        <v>9.09579</v>
      </c>
      <c r="E136" s="26">
        <f>F136</f>
        <v>9.09579</v>
      </c>
      <c r="F136" s="26">
        <f>ROUND(9.09579,5)</f>
        <v>9.09579</v>
      </c>
      <c r="G136" s="24"/>
      <c r="H136" s="36"/>
    </row>
    <row r="137" spans="1:8" ht="12.75" customHeight="1">
      <c r="A137" s="22">
        <v>43041</v>
      </c>
      <c r="B137" s="22"/>
      <c r="C137" s="26">
        <f>ROUND(8.98,5)</f>
        <v>8.98</v>
      </c>
      <c r="D137" s="26">
        <f>F137</f>
        <v>9.1226</v>
      </c>
      <c r="E137" s="26">
        <f>F137</f>
        <v>9.1226</v>
      </c>
      <c r="F137" s="26">
        <f>ROUND(9.1226,5)</f>
        <v>9.1226</v>
      </c>
      <c r="G137" s="24"/>
      <c r="H137" s="36"/>
    </row>
    <row r="138" spans="1:8" ht="12.75" customHeight="1">
      <c r="A138" s="22">
        <v>43132</v>
      </c>
      <c r="B138" s="22"/>
      <c r="C138" s="26">
        <f>ROUND(8.98,5)</f>
        <v>8.98</v>
      </c>
      <c r="D138" s="26">
        <f>F138</f>
        <v>9.15527</v>
      </c>
      <c r="E138" s="26">
        <f>F138</f>
        <v>9.15527</v>
      </c>
      <c r="F138" s="26">
        <f>ROUND(9.15527,5)</f>
        <v>9.15527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ROUND(2.13,5)</f>
        <v>2.13</v>
      </c>
      <c r="D140" s="26">
        <f>F140</f>
        <v>295.20156</v>
      </c>
      <c r="E140" s="26">
        <f>F140</f>
        <v>295.20156</v>
      </c>
      <c r="F140" s="26">
        <f>ROUND(295.20156,5)</f>
        <v>295.20156</v>
      </c>
      <c r="G140" s="24"/>
      <c r="H140" s="36"/>
    </row>
    <row r="141" spans="1:8" ht="12.75" customHeight="1">
      <c r="A141" s="22">
        <v>42859</v>
      </c>
      <c r="B141" s="22"/>
      <c r="C141" s="26">
        <f>ROUND(2.13,5)</f>
        <v>2.13</v>
      </c>
      <c r="D141" s="26">
        <f>F141</f>
        <v>300.92393</v>
      </c>
      <c r="E141" s="26">
        <f>F141</f>
        <v>300.92393</v>
      </c>
      <c r="F141" s="26">
        <f>ROUND(300.92393,5)</f>
        <v>300.92393</v>
      </c>
      <c r="G141" s="24"/>
      <c r="H141" s="36"/>
    </row>
    <row r="142" spans="1:8" ht="12.75" customHeight="1">
      <c r="A142" s="22">
        <v>42950</v>
      </c>
      <c r="B142" s="22"/>
      <c r="C142" s="26">
        <f>ROUND(2.13,5)</f>
        <v>2.13</v>
      </c>
      <c r="D142" s="26">
        <f>F142</f>
        <v>300.03632</v>
      </c>
      <c r="E142" s="26">
        <f>F142</f>
        <v>300.03632</v>
      </c>
      <c r="F142" s="26">
        <f>ROUND(300.03632,5)</f>
        <v>300.03632</v>
      </c>
      <c r="G142" s="24"/>
      <c r="H142" s="36"/>
    </row>
    <row r="143" spans="1:8" ht="12.75" customHeight="1">
      <c r="A143" s="22">
        <v>43041</v>
      </c>
      <c r="B143" s="22"/>
      <c r="C143" s="26">
        <f>ROUND(2.13,5)</f>
        <v>2.13</v>
      </c>
      <c r="D143" s="26">
        <f>F143</f>
        <v>306.28874</v>
      </c>
      <c r="E143" s="26">
        <f>F143</f>
        <v>306.28874</v>
      </c>
      <c r="F143" s="26">
        <f>ROUND(306.28874,5)</f>
        <v>306.28874</v>
      </c>
      <c r="G143" s="24"/>
      <c r="H143" s="36"/>
    </row>
    <row r="144" spans="1:8" ht="12.75" customHeight="1">
      <c r="A144" s="22">
        <v>43132</v>
      </c>
      <c r="B144" s="22"/>
      <c r="C144" s="26">
        <f>ROUND(2.13,5)</f>
        <v>2.13</v>
      </c>
      <c r="D144" s="26">
        <f>F144</f>
        <v>312.49844</v>
      </c>
      <c r="E144" s="26">
        <f>F144</f>
        <v>312.49844</v>
      </c>
      <c r="F144" s="26">
        <f>ROUND(312.49844,5)</f>
        <v>312.49844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ROUND(2.15,5)</f>
        <v>2.15</v>
      </c>
      <c r="D146" s="26">
        <f>F146</f>
        <v>243.03406</v>
      </c>
      <c r="E146" s="26">
        <f>F146</f>
        <v>243.03406</v>
      </c>
      <c r="F146" s="26">
        <f>ROUND(243.03406,5)</f>
        <v>243.03406</v>
      </c>
      <c r="G146" s="24"/>
      <c r="H146" s="36"/>
    </row>
    <row r="147" spans="1:8" ht="12.75" customHeight="1">
      <c r="A147" s="22">
        <v>42859</v>
      </c>
      <c r="B147" s="22"/>
      <c r="C147" s="26">
        <f>ROUND(2.15,5)</f>
        <v>2.15</v>
      </c>
      <c r="D147" s="26">
        <f>F147</f>
        <v>247.74525</v>
      </c>
      <c r="E147" s="26">
        <f>F147</f>
        <v>247.74525</v>
      </c>
      <c r="F147" s="26">
        <f>ROUND(247.74525,5)</f>
        <v>247.74525</v>
      </c>
      <c r="G147" s="24"/>
      <c r="H147" s="36"/>
    </row>
    <row r="148" spans="1:8" ht="12.75" customHeight="1">
      <c r="A148" s="22">
        <v>42950</v>
      </c>
      <c r="B148" s="22"/>
      <c r="C148" s="26">
        <f>ROUND(2.15,5)</f>
        <v>2.15</v>
      </c>
      <c r="D148" s="26">
        <f>F148</f>
        <v>249.03133</v>
      </c>
      <c r="E148" s="26">
        <f>F148</f>
        <v>249.03133</v>
      </c>
      <c r="F148" s="26">
        <f>ROUND(249.03133,5)</f>
        <v>249.03133</v>
      </c>
      <c r="G148" s="24"/>
      <c r="H148" s="36"/>
    </row>
    <row r="149" spans="1:8" ht="12.75" customHeight="1">
      <c r="A149" s="22">
        <v>43041</v>
      </c>
      <c r="B149" s="22"/>
      <c r="C149" s="26">
        <f>ROUND(2.15,5)</f>
        <v>2.15</v>
      </c>
      <c r="D149" s="26">
        <f>F149</f>
        <v>254.22003</v>
      </c>
      <c r="E149" s="26">
        <f>F149</f>
        <v>254.22003</v>
      </c>
      <c r="F149" s="26">
        <f>ROUND(254.22003,5)</f>
        <v>254.22003</v>
      </c>
      <c r="G149" s="24"/>
      <c r="H149" s="36"/>
    </row>
    <row r="150" spans="1:8" ht="12.75" customHeight="1">
      <c r="A150" s="22">
        <v>43132</v>
      </c>
      <c r="B150" s="22"/>
      <c r="C150" s="26">
        <f>ROUND(2.15,5)</f>
        <v>2.15</v>
      </c>
      <c r="D150" s="26">
        <f>F150</f>
        <v>259.37453</v>
      </c>
      <c r="E150" s="26">
        <f>F150</f>
        <v>259.37453</v>
      </c>
      <c r="F150" s="26">
        <f>ROUND(259.37453,5)</f>
        <v>259.37453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ROUND(7.775,5)</f>
        <v>7.775</v>
      </c>
      <c r="D152" s="26">
        <f>F152</f>
        <v>7.82351</v>
      </c>
      <c r="E152" s="26">
        <f>F152</f>
        <v>7.82351</v>
      </c>
      <c r="F152" s="26">
        <f>ROUND(7.82351,5)</f>
        <v>7.82351</v>
      </c>
      <c r="G152" s="24"/>
      <c r="H152" s="36"/>
    </row>
    <row r="153" spans="1:8" ht="12.75" customHeight="1">
      <c r="A153" s="22">
        <v>42859</v>
      </c>
      <c r="B153" s="22"/>
      <c r="C153" s="26">
        <f>ROUND(7.775,5)</f>
        <v>7.775</v>
      </c>
      <c r="D153" s="26">
        <f>F153</f>
        <v>7.70501</v>
      </c>
      <c r="E153" s="26">
        <f>F153</f>
        <v>7.70501</v>
      </c>
      <c r="F153" s="26">
        <f>ROUND(7.70501,5)</f>
        <v>7.70501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ROUND(7.99,5)</f>
        <v>7.99</v>
      </c>
      <c r="D155" s="26">
        <f>F155</f>
        <v>8.01836</v>
      </c>
      <c r="E155" s="26">
        <f>F155</f>
        <v>8.01836</v>
      </c>
      <c r="F155" s="26">
        <f>ROUND(8.01836,5)</f>
        <v>8.01836</v>
      </c>
      <c r="G155" s="24"/>
      <c r="H155" s="36"/>
    </row>
    <row r="156" spans="1:8" ht="12.75" customHeight="1">
      <c r="A156" s="22">
        <v>42859</v>
      </c>
      <c r="B156" s="22"/>
      <c r="C156" s="26">
        <f>ROUND(7.99,5)</f>
        <v>7.99</v>
      </c>
      <c r="D156" s="26">
        <f>F156</f>
        <v>8.05398</v>
      </c>
      <c r="E156" s="26">
        <f>F156</f>
        <v>8.05398</v>
      </c>
      <c r="F156" s="26">
        <f>ROUND(8.05398,5)</f>
        <v>8.05398</v>
      </c>
      <c r="G156" s="24"/>
      <c r="H156" s="36"/>
    </row>
    <row r="157" spans="1:8" ht="12.75" customHeight="1">
      <c r="A157" s="22">
        <v>42950</v>
      </c>
      <c r="B157" s="22"/>
      <c r="C157" s="26">
        <f>ROUND(7.99,5)</f>
        <v>7.99</v>
      </c>
      <c r="D157" s="26">
        <f>F157</f>
        <v>8.04965</v>
      </c>
      <c r="E157" s="26">
        <f>F157</f>
        <v>8.04965</v>
      </c>
      <c r="F157" s="26">
        <f>ROUND(8.04965,5)</f>
        <v>8.04965</v>
      </c>
      <c r="G157" s="24"/>
      <c r="H157" s="36"/>
    </row>
    <row r="158" spans="1:8" ht="12.75" customHeight="1">
      <c r="A158" s="22">
        <v>43041</v>
      </c>
      <c r="B158" s="22"/>
      <c r="C158" s="26">
        <f>ROUND(7.99,5)</f>
        <v>7.99</v>
      </c>
      <c r="D158" s="26">
        <f>F158</f>
        <v>7.95633</v>
      </c>
      <c r="E158" s="26">
        <f>F158</f>
        <v>7.95633</v>
      </c>
      <c r="F158" s="26">
        <f>ROUND(7.95633,5)</f>
        <v>7.95633</v>
      </c>
      <c r="G158" s="24"/>
      <c r="H158" s="36"/>
    </row>
    <row r="159" spans="1:8" ht="12.75" customHeight="1">
      <c r="A159" s="22">
        <v>43132</v>
      </c>
      <c r="B159" s="22"/>
      <c r="C159" s="26">
        <f>ROUND(7.99,5)</f>
        <v>7.99</v>
      </c>
      <c r="D159" s="26">
        <f>F159</f>
        <v>7.83826</v>
      </c>
      <c r="E159" s="26">
        <f>F159</f>
        <v>7.83826</v>
      </c>
      <c r="F159" s="26">
        <f>ROUND(7.83826,5)</f>
        <v>7.83826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ROUND(8.205,5)</f>
        <v>8.205</v>
      </c>
      <c r="D161" s="26">
        <f>F161</f>
        <v>8.23313</v>
      </c>
      <c r="E161" s="26">
        <f>F161</f>
        <v>8.23313</v>
      </c>
      <c r="F161" s="26">
        <f>ROUND(8.23313,5)</f>
        <v>8.23313</v>
      </c>
      <c r="G161" s="24"/>
      <c r="H161" s="36"/>
    </row>
    <row r="162" spans="1:8" ht="12.75" customHeight="1">
      <c r="A162" s="22">
        <v>42859</v>
      </c>
      <c r="B162" s="22"/>
      <c r="C162" s="26">
        <f>ROUND(8.205,5)</f>
        <v>8.205</v>
      </c>
      <c r="D162" s="26">
        <f>F162</f>
        <v>8.28203</v>
      </c>
      <c r="E162" s="26">
        <f>F162</f>
        <v>8.28203</v>
      </c>
      <c r="F162" s="26">
        <f>ROUND(8.28203,5)</f>
        <v>8.28203</v>
      </c>
      <c r="G162" s="24"/>
      <c r="H162" s="36"/>
    </row>
    <row r="163" spans="1:8" ht="12.75" customHeight="1">
      <c r="A163" s="22">
        <v>42950</v>
      </c>
      <c r="B163" s="22"/>
      <c r="C163" s="26">
        <f>ROUND(8.205,5)</f>
        <v>8.205</v>
      </c>
      <c r="D163" s="26">
        <f>F163</f>
        <v>8.30931</v>
      </c>
      <c r="E163" s="26">
        <f>F163</f>
        <v>8.30931</v>
      </c>
      <c r="F163" s="26">
        <f>ROUND(8.30931,5)</f>
        <v>8.30931</v>
      </c>
      <c r="G163" s="24"/>
      <c r="H163" s="36"/>
    </row>
    <row r="164" spans="1:8" ht="12.75" customHeight="1">
      <c r="A164" s="22">
        <v>43041</v>
      </c>
      <c r="B164" s="22"/>
      <c r="C164" s="26">
        <f>ROUND(8.205,5)</f>
        <v>8.205</v>
      </c>
      <c r="D164" s="26">
        <f>F164</f>
        <v>8.28627</v>
      </c>
      <c r="E164" s="26">
        <f>F164</f>
        <v>8.28627</v>
      </c>
      <c r="F164" s="26">
        <f>ROUND(8.28627,5)</f>
        <v>8.28627</v>
      </c>
      <c r="G164" s="24"/>
      <c r="H164" s="36"/>
    </row>
    <row r="165" spans="1:8" ht="12.75" customHeight="1">
      <c r="A165" s="22">
        <v>43132</v>
      </c>
      <c r="B165" s="22"/>
      <c r="C165" s="26">
        <f>ROUND(8.205,5)</f>
        <v>8.205</v>
      </c>
      <c r="D165" s="26">
        <f>F165</f>
        <v>8.27182</v>
      </c>
      <c r="E165" s="26">
        <f>F165</f>
        <v>8.27182</v>
      </c>
      <c r="F165" s="26">
        <f>ROUND(8.27182,5)</f>
        <v>8.27182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ROUND(8.365,5)</f>
        <v>8.365</v>
      </c>
      <c r="D167" s="26">
        <f>F167</f>
        <v>8.3922</v>
      </c>
      <c r="E167" s="26">
        <f>F167</f>
        <v>8.3922</v>
      </c>
      <c r="F167" s="26">
        <f>ROUND(8.3922,5)</f>
        <v>8.3922</v>
      </c>
      <c r="G167" s="24"/>
      <c r="H167" s="36"/>
    </row>
    <row r="168" spans="1:8" ht="12.75" customHeight="1">
      <c r="A168" s="22">
        <v>42859</v>
      </c>
      <c r="B168" s="22"/>
      <c r="C168" s="26">
        <f>ROUND(8.365,5)</f>
        <v>8.365</v>
      </c>
      <c r="D168" s="26">
        <f>F168</f>
        <v>8.43432</v>
      </c>
      <c r="E168" s="26">
        <f>F168</f>
        <v>8.43432</v>
      </c>
      <c r="F168" s="26">
        <f>ROUND(8.43432,5)</f>
        <v>8.43432</v>
      </c>
      <c r="G168" s="24"/>
      <c r="H168" s="36"/>
    </row>
    <row r="169" spans="1:8" ht="12.75" customHeight="1">
      <c r="A169" s="22">
        <v>42950</v>
      </c>
      <c r="B169" s="22"/>
      <c r="C169" s="26">
        <f>ROUND(8.365,5)</f>
        <v>8.365</v>
      </c>
      <c r="D169" s="26">
        <f>F169</f>
        <v>8.46036</v>
      </c>
      <c r="E169" s="26">
        <f>F169</f>
        <v>8.46036</v>
      </c>
      <c r="F169" s="26">
        <f>ROUND(8.46036,5)</f>
        <v>8.46036</v>
      </c>
      <c r="G169" s="24"/>
      <c r="H169" s="36"/>
    </row>
    <row r="170" spans="1:8" ht="12.75" customHeight="1">
      <c r="A170" s="22">
        <v>43041</v>
      </c>
      <c r="B170" s="22"/>
      <c r="C170" s="26">
        <f>ROUND(8.365,5)</f>
        <v>8.365</v>
      </c>
      <c r="D170" s="26">
        <f>F170</f>
        <v>8.46298</v>
      </c>
      <c r="E170" s="26">
        <f>F170</f>
        <v>8.46298</v>
      </c>
      <c r="F170" s="26">
        <f>ROUND(8.46298,5)</f>
        <v>8.46298</v>
      </c>
      <c r="G170" s="24"/>
      <c r="H170" s="36"/>
    </row>
    <row r="171" spans="1:8" ht="12.75" customHeight="1">
      <c r="A171" s="22">
        <v>43132</v>
      </c>
      <c r="B171" s="22"/>
      <c r="C171" s="26">
        <f>ROUND(8.365,5)</f>
        <v>8.365</v>
      </c>
      <c r="D171" s="26">
        <f>F171</f>
        <v>8.47478</v>
      </c>
      <c r="E171" s="26">
        <f>F171</f>
        <v>8.47478</v>
      </c>
      <c r="F171" s="26">
        <f>ROUND(8.47478,5)</f>
        <v>8.47478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ROUND(9.57,5)</f>
        <v>9.57</v>
      </c>
      <c r="D173" s="26">
        <f>F173</f>
        <v>9.59601</v>
      </c>
      <c r="E173" s="26">
        <f>F173</f>
        <v>9.59601</v>
      </c>
      <c r="F173" s="26">
        <f>ROUND(9.59601,5)</f>
        <v>9.59601</v>
      </c>
      <c r="G173" s="24"/>
      <c r="H173" s="36"/>
    </row>
    <row r="174" spans="1:8" ht="12.75" customHeight="1">
      <c r="A174" s="22">
        <v>42859</v>
      </c>
      <c r="B174" s="22"/>
      <c r="C174" s="26">
        <f>ROUND(9.57,5)</f>
        <v>9.57</v>
      </c>
      <c r="D174" s="26">
        <f>F174</f>
        <v>9.64258</v>
      </c>
      <c r="E174" s="26">
        <f>F174</f>
        <v>9.64258</v>
      </c>
      <c r="F174" s="26">
        <f>ROUND(9.64258,5)</f>
        <v>9.64258</v>
      </c>
      <c r="G174" s="24"/>
      <c r="H174" s="36"/>
    </row>
    <row r="175" spans="1:8" ht="12.75" customHeight="1">
      <c r="A175" s="22">
        <v>42950</v>
      </c>
      <c r="B175" s="22"/>
      <c r="C175" s="26">
        <f>ROUND(9.57,5)</f>
        <v>9.57</v>
      </c>
      <c r="D175" s="26">
        <f>F175</f>
        <v>9.68304</v>
      </c>
      <c r="E175" s="26">
        <f>F175</f>
        <v>9.68304</v>
      </c>
      <c r="F175" s="26">
        <f>ROUND(9.68304,5)</f>
        <v>9.68304</v>
      </c>
      <c r="G175" s="24"/>
      <c r="H175" s="36"/>
    </row>
    <row r="176" spans="1:8" ht="12.75" customHeight="1">
      <c r="A176" s="22">
        <v>43041</v>
      </c>
      <c r="B176" s="22"/>
      <c r="C176" s="26">
        <f>ROUND(9.57,5)</f>
        <v>9.57</v>
      </c>
      <c r="D176" s="26">
        <f>F176</f>
        <v>9.71627</v>
      </c>
      <c r="E176" s="26">
        <f>F176</f>
        <v>9.71627</v>
      </c>
      <c r="F176" s="26">
        <f>ROUND(9.71627,5)</f>
        <v>9.71627</v>
      </c>
      <c r="G176" s="24"/>
      <c r="H176" s="36"/>
    </row>
    <row r="177" spans="1:8" ht="12.75" customHeight="1">
      <c r="A177" s="22">
        <v>43132</v>
      </c>
      <c r="B177" s="22"/>
      <c r="C177" s="26">
        <f>ROUND(9.57,5)</f>
        <v>9.57</v>
      </c>
      <c r="D177" s="26">
        <f>F177</f>
        <v>9.75326</v>
      </c>
      <c r="E177" s="26">
        <f>F177</f>
        <v>9.75326</v>
      </c>
      <c r="F177" s="26">
        <f>ROUND(9.75326,5)</f>
        <v>9.75326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ROUND(2.12,5)</f>
        <v>2.12</v>
      </c>
      <c r="D179" s="26">
        <f>F179</f>
        <v>185.92895</v>
      </c>
      <c r="E179" s="26">
        <f>F179</f>
        <v>185.92895</v>
      </c>
      <c r="F179" s="26">
        <f>ROUND(185.92895,5)</f>
        <v>185.92895</v>
      </c>
      <c r="G179" s="24"/>
      <c r="H179" s="36"/>
    </row>
    <row r="180" spans="1:8" ht="12.75" customHeight="1">
      <c r="A180" s="22">
        <v>42859</v>
      </c>
      <c r="B180" s="22"/>
      <c r="C180" s="26">
        <f>ROUND(2.12,5)</f>
        <v>2.12</v>
      </c>
      <c r="D180" s="26">
        <f>F180</f>
        <v>187.21542</v>
      </c>
      <c r="E180" s="26">
        <f>F180</f>
        <v>187.21542</v>
      </c>
      <c r="F180" s="26">
        <f>ROUND(187.21542,5)</f>
        <v>187.21542</v>
      </c>
      <c r="G180" s="24"/>
      <c r="H180" s="36"/>
    </row>
    <row r="181" spans="1:8" ht="12.75" customHeight="1">
      <c r="A181" s="22">
        <v>42950</v>
      </c>
      <c r="B181" s="22"/>
      <c r="C181" s="26">
        <f>ROUND(2.12,5)</f>
        <v>2.12</v>
      </c>
      <c r="D181" s="26">
        <f>F181</f>
        <v>190.95815</v>
      </c>
      <c r="E181" s="26">
        <f>F181</f>
        <v>190.95815</v>
      </c>
      <c r="F181" s="26">
        <f>ROUND(190.95815,5)</f>
        <v>190.95815</v>
      </c>
      <c r="G181" s="24"/>
      <c r="H181" s="36"/>
    </row>
    <row r="182" spans="1:8" ht="12.75" customHeight="1">
      <c r="A182" s="22">
        <v>43041</v>
      </c>
      <c r="B182" s="22"/>
      <c r="C182" s="26">
        <f>ROUND(2.12,5)</f>
        <v>2.12</v>
      </c>
      <c r="D182" s="26">
        <f>F182</f>
        <v>192.52112</v>
      </c>
      <c r="E182" s="26">
        <f>F182</f>
        <v>192.52112</v>
      </c>
      <c r="F182" s="26">
        <f>ROUND(192.52112,5)</f>
        <v>192.52112</v>
      </c>
      <c r="G182" s="24"/>
      <c r="H182" s="36"/>
    </row>
    <row r="183" spans="1:8" ht="12.75" customHeight="1">
      <c r="A183" s="22">
        <v>43132</v>
      </c>
      <c r="B183" s="22"/>
      <c r="C183" s="26">
        <f>ROUND(2.12,5)</f>
        <v>2.12</v>
      </c>
      <c r="D183" s="26">
        <f>F183</f>
        <v>196.42405</v>
      </c>
      <c r="E183" s="26">
        <f>F183</f>
        <v>196.42405</v>
      </c>
      <c r="F183" s="26">
        <f>ROUND(196.42405,5)</f>
        <v>196.42405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ROUND(2.13,5)</f>
        <v>2.13</v>
      </c>
      <c r="D185" s="26">
        <f>F185</f>
        <v>146.14093</v>
      </c>
      <c r="E185" s="26">
        <f>F185</f>
        <v>146.14093</v>
      </c>
      <c r="F185" s="26">
        <f>ROUND(146.14093,5)</f>
        <v>146.14093</v>
      </c>
      <c r="G185" s="24"/>
      <c r="H185" s="36"/>
    </row>
    <row r="186" spans="1:8" ht="12.75" customHeight="1">
      <c r="A186" s="22">
        <v>42859</v>
      </c>
      <c r="B186" s="22"/>
      <c r="C186" s="26">
        <f>ROUND(2.13,5)</f>
        <v>2.13</v>
      </c>
      <c r="D186" s="26">
        <f>F186</f>
        <v>148.97389</v>
      </c>
      <c r="E186" s="26">
        <f>F186</f>
        <v>148.97389</v>
      </c>
      <c r="F186" s="26">
        <f>ROUND(148.97389,5)</f>
        <v>148.97389</v>
      </c>
      <c r="G186" s="24"/>
      <c r="H186" s="36"/>
    </row>
    <row r="187" spans="1:8" ht="12.75" customHeight="1">
      <c r="A187" s="22">
        <v>42950</v>
      </c>
      <c r="B187" s="22"/>
      <c r="C187" s="26">
        <f>ROUND(2.13,5)</f>
        <v>2.13</v>
      </c>
      <c r="D187" s="26">
        <f>F187</f>
        <v>149.92045</v>
      </c>
      <c r="E187" s="26">
        <f>F187</f>
        <v>149.92045</v>
      </c>
      <c r="F187" s="26">
        <f>ROUND(149.92045,5)</f>
        <v>149.92045</v>
      </c>
      <c r="G187" s="24"/>
      <c r="H187" s="36"/>
    </row>
    <row r="188" spans="1:8" ht="12.75" customHeight="1">
      <c r="A188" s="22">
        <v>43041</v>
      </c>
      <c r="B188" s="22"/>
      <c r="C188" s="26">
        <f>ROUND(2.13,5)</f>
        <v>2.13</v>
      </c>
      <c r="D188" s="26">
        <f>F188</f>
        <v>153.04451</v>
      </c>
      <c r="E188" s="26">
        <f>F188</f>
        <v>153.04451</v>
      </c>
      <c r="F188" s="26">
        <f>ROUND(153.04451,5)</f>
        <v>153.04451</v>
      </c>
      <c r="G188" s="24"/>
      <c r="H188" s="36"/>
    </row>
    <row r="189" spans="1:8" ht="12.75" customHeight="1">
      <c r="A189" s="22">
        <v>43132</v>
      </c>
      <c r="B189" s="22"/>
      <c r="C189" s="26">
        <f>ROUND(2.13,5)</f>
        <v>2.13</v>
      </c>
      <c r="D189" s="26">
        <f>F189</f>
        <v>156.14739</v>
      </c>
      <c r="E189" s="26">
        <f>F189</f>
        <v>156.14739</v>
      </c>
      <c r="F189" s="26">
        <f>ROUND(156.14739,5)</f>
        <v>156.14739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ROUND(9.405,5)</f>
        <v>9.405</v>
      </c>
      <c r="D191" s="26">
        <f>F191</f>
        <v>9.43356</v>
      </c>
      <c r="E191" s="26">
        <f>F191</f>
        <v>9.43356</v>
      </c>
      <c r="F191" s="26">
        <f>ROUND(9.43356,5)</f>
        <v>9.43356</v>
      </c>
      <c r="G191" s="24"/>
      <c r="H191" s="36"/>
    </row>
    <row r="192" spans="1:8" ht="12.75" customHeight="1">
      <c r="A192" s="22">
        <v>42859</v>
      </c>
      <c r="B192" s="22"/>
      <c r="C192" s="26">
        <f>ROUND(9.405,5)</f>
        <v>9.405</v>
      </c>
      <c r="D192" s="26">
        <f>F192</f>
        <v>9.48087</v>
      </c>
      <c r="E192" s="26">
        <f>F192</f>
        <v>9.48087</v>
      </c>
      <c r="F192" s="26">
        <f>ROUND(9.48087,5)</f>
        <v>9.48087</v>
      </c>
      <c r="G192" s="24"/>
      <c r="H192" s="36"/>
    </row>
    <row r="193" spans="1:8" ht="12.75" customHeight="1">
      <c r="A193" s="22">
        <v>42950</v>
      </c>
      <c r="B193" s="22"/>
      <c r="C193" s="26">
        <f>ROUND(9.405,5)</f>
        <v>9.405</v>
      </c>
      <c r="D193" s="26">
        <f>F193</f>
        <v>9.52175</v>
      </c>
      <c r="E193" s="26">
        <f>F193</f>
        <v>9.52175</v>
      </c>
      <c r="F193" s="26">
        <f>ROUND(9.52175,5)</f>
        <v>9.52175</v>
      </c>
      <c r="G193" s="24"/>
      <c r="H193" s="36"/>
    </row>
    <row r="194" spans="1:8" ht="12.75" customHeight="1">
      <c r="A194" s="22">
        <v>43041</v>
      </c>
      <c r="B194" s="22"/>
      <c r="C194" s="26">
        <f>ROUND(9.405,5)</f>
        <v>9.405</v>
      </c>
      <c r="D194" s="26">
        <f>F194</f>
        <v>9.55667</v>
      </c>
      <c r="E194" s="26">
        <f>F194</f>
        <v>9.55667</v>
      </c>
      <c r="F194" s="26">
        <f>ROUND(9.55667,5)</f>
        <v>9.55667</v>
      </c>
      <c r="G194" s="24"/>
      <c r="H194" s="36"/>
    </row>
    <row r="195" spans="1:8" ht="12.75" customHeight="1">
      <c r="A195" s="22">
        <v>43132</v>
      </c>
      <c r="B195" s="22"/>
      <c r="C195" s="26">
        <f>ROUND(9.405,5)</f>
        <v>9.405</v>
      </c>
      <c r="D195" s="26">
        <f>F195</f>
        <v>9.5971</v>
      </c>
      <c r="E195" s="26">
        <f>F195</f>
        <v>9.5971</v>
      </c>
      <c r="F195" s="26">
        <f>ROUND(9.5971,5)</f>
        <v>9.5971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ROUND(9.615,5)</f>
        <v>9.615</v>
      </c>
      <c r="D197" s="26">
        <f>F197</f>
        <v>9.64124</v>
      </c>
      <c r="E197" s="26">
        <f>F197</f>
        <v>9.64124</v>
      </c>
      <c r="F197" s="26">
        <f>ROUND(9.64124,5)</f>
        <v>9.64124</v>
      </c>
      <c r="G197" s="24"/>
      <c r="H197" s="36"/>
    </row>
    <row r="198" spans="1:8" ht="12.75" customHeight="1">
      <c r="A198" s="22">
        <v>42859</v>
      </c>
      <c r="B198" s="22"/>
      <c r="C198" s="26">
        <f>ROUND(9.615,5)</f>
        <v>9.615</v>
      </c>
      <c r="D198" s="26">
        <f>F198</f>
        <v>9.68516</v>
      </c>
      <c r="E198" s="26">
        <f>F198</f>
        <v>9.68516</v>
      </c>
      <c r="F198" s="26">
        <f>ROUND(9.68516,5)</f>
        <v>9.68516</v>
      </c>
      <c r="G198" s="24"/>
      <c r="H198" s="36"/>
    </row>
    <row r="199" spans="1:8" ht="12.75" customHeight="1">
      <c r="A199" s="22">
        <v>42950</v>
      </c>
      <c r="B199" s="22"/>
      <c r="C199" s="26">
        <f>ROUND(9.615,5)</f>
        <v>9.615</v>
      </c>
      <c r="D199" s="26">
        <f>F199</f>
        <v>9.72362</v>
      </c>
      <c r="E199" s="26">
        <f>F199</f>
        <v>9.72362</v>
      </c>
      <c r="F199" s="26">
        <f>ROUND(9.72362,5)</f>
        <v>9.72362</v>
      </c>
      <c r="G199" s="24"/>
      <c r="H199" s="36"/>
    </row>
    <row r="200" spans="1:8" ht="12.75" customHeight="1">
      <c r="A200" s="22">
        <v>43041</v>
      </c>
      <c r="B200" s="22"/>
      <c r="C200" s="26">
        <f>ROUND(9.615,5)</f>
        <v>9.615</v>
      </c>
      <c r="D200" s="26">
        <f>F200</f>
        <v>9.75697</v>
      </c>
      <c r="E200" s="26">
        <f>F200</f>
        <v>9.75697</v>
      </c>
      <c r="F200" s="26">
        <f>ROUND(9.75697,5)</f>
        <v>9.75697</v>
      </c>
      <c r="G200" s="24"/>
      <c r="H200" s="36"/>
    </row>
    <row r="201" spans="1:8" ht="12.75" customHeight="1">
      <c r="A201" s="22">
        <v>43132</v>
      </c>
      <c r="B201" s="22"/>
      <c r="C201" s="26">
        <f>ROUND(9.615,5)</f>
        <v>9.615</v>
      </c>
      <c r="D201" s="26">
        <f>F201</f>
        <v>9.79468</v>
      </c>
      <c r="E201" s="26">
        <f>F201</f>
        <v>9.79468</v>
      </c>
      <c r="F201" s="26">
        <f>ROUND(9.79468,5)</f>
        <v>9.79468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ROUND(9.665,5)</f>
        <v>9.665</v>
      </c>
      <c r="D203" s="26">
        <f>F203</f>
        <v>9.69209</v>
      </c>
      <c r="E203" s="26">
        <f>F203</f>
        <v>9.69209</v>
      </c>
      <c r="F203" s="26">
        <f>ROUND(9.69209,5)</f>
        <v>9.69209</v>
      </c>
      <c r="G203" s="24"/>
      <c r="H203" s="36"/>
    </row>
    <row r="204" spans="1:8" ht="12.75" customHeight="1">
      <c r="A204" s="22">
        <v>42859</v>
      </c>
      <c r="B204" s="22"/>
      <c r="C204" s="26">
        <f>ROUND(9.665,5)</f>
        <v>9.665</v>
      </c>
      <c r="D204" s="26">
        <f>F204</f>
        <v>9.73759</v>
      </c>
      <c r="E204" s="26">
        <f>F204</f>
        <v>9.73759</v>
      </c>
      <c r="F204" s="26">
        <f>ROUND(9.73759,5)</f>
        <v>9.73759</v>
      </c>
      <c r="G204" s="24"/>
      <c r="H204" s="36"/>
    </row>
    <row r="205" spans="1:8" ht="12.75" customHeight="1">
      <c r="A205" s="22">
        <v>42950</v>
      </c>
      <c r="B205" s="22"/>
      <c r="C205" s="26">
        <f>ROUND(9.665,5)</f>
        <v>9.665</v>
      </c>
      <c r="D205" s="26">
        <f>F205</f>
        <v>9.77764</v>
      </c>
      <c r="E205" s="26">
        <f>F205</f>
        <v>9.77764</v>
      </c>
      <c r="F205" s="26">
        <f>ROUND(9.77764,5)</f>
        <v>9.77764</v>
      </c>
      <c r="G205" s="24"/>
      <c r="H205" s="36"/>
    </row>
    <row r="206" spans="1:8" ht="12.75" customHeight="1">
      <c r="A206" s="22">
        <v>43041</v>
      </c>
      <c r="B206" s="22"/>
      <c r="C206" s="26">
        <f>ROUND(9.665,5)</f>
        <v>9.665</v>
      </c>
      <c r="D206" s="26">
        <f>F206</f>
        <v>9.81257</v>
      </c>
      <c r="E206" s="26">
        <f>F206</f>
        <v>9.81257</v>
      </c>
      <c r="F206" s="26">
        <f>ROUND(9.81257,5)</f>
        <v>9.81257</v>
      </c>
      <c r="G206" s="24"/>
      <c r="H206" s="36"/>
    </row>
    <row r="207" spans="1:8" ht="12.75" customHeight="1">
      <c r="A207" s="22">
        <v>43132</v>
      </c>
      <c r="B207" s="22"/>
      <c r="C207" s="26">
        <f>ROUND(9.665,5)</f>
        <v>9.665</v>
      </c>
      <c r="D207" s="26">
        <f>F207</f>
        <v>9.85196</v>
      </c>
      <c r="E207" s="26">
        <f>F207</f>
        <v>9.85196</v>
      </c>
      <c r="F207" s="26">
        <f>ROUND(9.85196,5)</f>
        <v>9.85196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42724</v>
      </c>
      <c r="B209" s="22"/>
      <c r="C209" s="25">
        <f>ROUND(14.57843125,4)</f>
        <v>14.5784</v>
      </c>
      <c r="D209" s="25">
        <f>F209</f>
        <v>14.5784</v>
      </c>
      <c r="E209" s="25">
        <f>F209</f>
        <v>14.5784</v>
      </c>
      <c r="F209" s="25">
        <f>ROUND(14.5784,4)</f>
        <v>14.5784</v>
      </c>
      <c r="G209" s="24"/>
      <c r="H209" s="36"/>
    </row>
    <row r="210" spans="1:8" ht="12.75" customHeight="1">
      <c r="A210" s="22">
        <v>42758</v>
      </c>
      <c r="B210" s="22"/>
      <c r="C210" s="25">
        <f>ROUND(14.57843125,4)</f>
        <v>14.5784</v>
      </c>
      <c r="D210" s="25">
        <f>F210</f>
        <v>14.6959</v>
      </c>
      <c r="E210" s="25">
        <f>F210</f>
        <v>14.6959</v>
      </c>
      <c r="F210" s="25">
        <f>ROUND(14.6959,4)</f>
        <v>14.6959</v>
      </c>
      <c r="G210" s="24"/>
      <c r="H210" s="36"/>
    </row>
    <row r="211" spans="1:8" ht="12.75" customHeight="1">
      <c r="A211" s="22">
        <v>42760</v>
      </c>
      <c r="B211" s="22"/>
      <c r="C211" s="25">
        <f>ROUND(14.57843125,4)</f>
        <v>14.5784</v>
      </c>
      <c r="D211" s="25">
        <f>F211</f>
        <v>14.7041</v>
      </c>
      <c r="E211" s="25">
        <f>F211</f>
        <v>14.7041</v>
      </c>
      <c r="F211" s="25">
        <f>ROUND(14.7041,4)</f>
        <v>14.7041</v>
      </c>
      <c r="G211" s="24"/>
      <c r="H211" s="36"/>
    </row>
    <row r="212" spans="1:8" ht="12.75" customHeight="1">
      <c r="A212" s="22">
        <v>42766</v>
      </c>
      <c r="B212" s="22"/>
      <c r="C212" s="25">
        <f>ROUND(14.57843125,4)</f>
        <v>14.5784</v>
      </c>
      <c r="D212" s="25">
        <f>F212</f>
        <v>14.7258</v>
      </c>
      <c r="E212" s="25">
        <f>F212</f>
        <v>14.7258</v>
      </c>
      <c r="F212" s="25">
        <f>ROUND(14.7258,4)</f>
        <v>14.7258</v>
      </c>
      <c r="G212" s="24"/>
      <c r="H212" s="36"/>
    </row>
    <row r="213" spans="1:8" ht="12.75" customHeight="1">
      <c r="A213" s="22">
        <v>42790</v>
      </c>
      <c r="B213" s="22"/>
      <c r="C213" s="25">
        <f>ROUND(14.57843125,4)</f>
        <v>14.5784</v>
      </c>
      <c r="D213" s="25">
        <f>F213</f>
        <v>14.8121</v>
      </c>
      <c r="E213" s="25">
        <f>F213</f>
        <v>14.8121</v>
      </c>
      <c r="F213" s="25">
        <f>ROUND(14.8121,4)</f>
        <v>14.8121</v>
      </c>
      <c r="G213" s="24"/>
      <c r="H213" s="36"/>
    </row>
    <row r="214" spans="1:8" ht="12.75" customHeight="1">
      <c r="A214" s="22">
        <v>42794</v>
      </c>
      <c r="B214" s="22"/>
      <c r="C214" s="25">
        <f>ROUND(14.57843125,4)</f>
        <v>14.5784</v>
      </c>
      <c r="D214" s="25">
        <f>F214</f>
        <v>14.8258</v>
      </c>
      <c r="E214" s="25">
        <f>F214</f>
        <v>14.8258</v>
      </c>
      <c r="F214" s="25">
        <f>ROUND(14.8258,4)</f>
        <v>14.8258</v>
      </c>
      <c r="G214" s="24"/>
      <c r="H214" s="36"/>
    </row>
    <row r="215" spans="1:8" ht="12.75" customHeight="1">
      <c r="A215" s="22">
        <v>42809</v>
      </c>
      <c r="B215" s="22"/>
      <c r="C215" s="25">
        <f>ROUND(14.57843125,4)</f>
        <v>14.5784</v>
      </c>
      <c r="D215" s="25">
        <f>F215</f>
        <v>14.8773</v>
      </c>
      <c r="E215" s="25">
        <f>F215</f>
        <v>14.8773</v>
      </c>
      <c r="F215" s="25">
        <f>ROUND(14.8773,4)</f>
        <v>14.8773</v>
      </c>
      <c r="G215" s="24"/>
      <c r="H215" s="36"/>
    </row>
    <row r="216" spans="1:8" ht="12.75" customHeight="1">
      <c r="A216" s="22">
        <v>42825</v>
      </c>
      <c r="B216" s="22"/>
      <c r="C216" s="25">
        <f>ROUND(14.57843125,4)</f>
        <v>14.5784</v>
      </c>
      <c r="D216" s="25">
        <f>F216</f>
        <v>14.934</v>
      </c>
      <c r="E216" s="25">
        <f>F216</f>
        <v>14.934</v>
      </c>
      <c r="F216" s="25">
        <f>ROUND(14.934,4)</f>
        <v>14.934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42741</v>
      </c>
      <c r="B218" s="22"/>
      <c r="C218" s="25">
        <f>ROUND(17.32128405,4)</f>
        <v>17.3213</v>
      </c>
      <c r="D218" s="25">
        <f>F218</f>
        <v>17.3639</v>
      </c>
      <c r="E218" s="25">
        <f>F218</f>
        <v>17.3639</v>
      </c>
      <c r="F218" s="25">
        <f>ROUND(17.3639,4)</f>
        <v>17.3639</v>
      </c>
      <c r="G218" s="24"/>
      <c r="H218" s="36"/>
    </row>
    <row r="219" spans="1:8" ht="12.75" customHeight="1">
      <c r="A219" s="22">
        <v>42766</v>
      </c>
      <c r="B219" s="22"/>
      <c r="C219" s="25">
        <f>ROUND(17.32128405,4)</f>
        <v>17.3213</v>
      </c>
      <c r="D219" s="25">
        <f>F219</f>
        <v>17.4791</v>
      </c>
      <c r="E219" s="25">
        <f>F219</f>
        <v>17.4791</v>
      </c>
      <c r="F219" s="25">
        <f>ROUND(17.4791,4)</f>
        <v>17.4791</v>
      </c>
      <c r="G219" s="24"/>
      <c r="H219" s="36"/>
    </row>
    <row r="220" spans="1:8" ht="12.75" customHeight="1">
      <c r="A220" s="22">
        <v>42794</v>
      </c>
      <c r="B220" s="22"/>
      <c r="C220" s="25">
        <f>ROUND(17.32128405,4)</f>
        <v>17.3213</v>
      </c>
      <c r="D220" s="25">
        <f>F220</f>
        <v>17.5848</v>
      </c>
      <c r="E220" s="25">
        <f>F220</f>
        <v>17.5848</v>
      </c>
      <c r="F220" s="25">
        <f>ROUND(17.5848,4)</f>
        <v>17.5848</v>
      </c>
      <c r="G220" s="24"/>
      <c r="H220" s="36"/>
    </row>
    <row r="221" spans="1:8" ht="12.75" customHeight="1">
      <c r="A221" s="22">
        <v>42825</v>
      </c>
      <c r="B221" s="22"/>
      <c r="C221" s="25">
        <f>ROUND(17.32128405,4)</f>
        <v>17.3213</v>
      </c>
      <c r="D221" s="25">
        <f>F221</f>
        <v>17.6995</v>
      </c>
      <c r="E221" s="25">
        <f>F221</f>
        <v>17.6995</v>
      </c>
      <c r="F221" s="25">
        <f>ROUND(17.6995,4)</f>
        <v>17.6995</v>
      </c>
      <c r="G221" s="24"/>
      <c r="H221" s="36"/>
    </row>
    <row r="222" spans="1:8" ht="12.75" customHeight="1">
      <c r="A222" s="22">
        <v>42850</v>
      </c>
      <c r="B222" s="22"/>
      <c r="C222" s="25">
        <f>ROUND(17.32128405,4)</f>
        <v>17.3213</v>
      </c>
      <c r="D222" s="25">
        <f>F222</f>
        <v>17.7963</v>
      </c>
      <c r="E222" s="25">
        <f>F222</f>
        <v>17.7963</v>
      </c>
      <c r="F222" s="25">
        <f>ROUND(17.7963,4)</f>
        <v>17.7963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42725</v>
      </c>
      <c r="B224" s="22"/>
      <c r="C224" s="25">
        <f>ROUND(14.0515,4)</f>
        <v>14.0515</v>
      </c>
      <c r="D224" s="25">
        <f>F224</f>
        <v>14.0539</v>
      </c>
      <c r="E224" s="25">
        <f>F224</f>
        <v>14.0539</v>
      </c>
      <c r="F224" s="25">
        <f>ROUND(14.0539,4)</f>
        <v>14.0539</v>
      </c>
      <c r="G224" s="24"/>
      <c r="H224" s="36"/>
    </row>
    <row r="225" spans="1:8" ht="12.75" customHeight="1">
      <c r="A225" s="22">
        <v>42732</v>
      </c>
      <c r="B225" s="22"/>
      <c r="C225" s="25">
        <f>ROUND(14.0515,4)</f>
        <v>14.0515</v>
      </c>
      <c r="D225" s="25">
        <f>F225</f>
        <v>14.0608</v>
      </c>
      <c r="E225" s="25">
        <f>F225</f>
        <v>14.0608</v>
      </c>
      <c r="F225" s="25">
        <f>ROUND(14.0608,4)</f>
        <v>14.0608</v>
      </c>
      <c r="G225" s="24"/>
      <c r="H225" s="36"/>
    </row>
    <row r="226" spans="1:8" ht="12.75" customHeight="1">
      <c r="A226" s="22">
        <v>42733</v>
      </c>
      <c r="B226" s="22"/>
      <c r="C226" s="25">
        <f>ROUND(14.0515,4)</f>
        <v>14.0515</v>
      </c>
      <c r="D226" s="25">
        <f>F226</f>
        <v>14.0622</v>
      </c>
      <c r="E226" s="25">
        <f>F226</f>
        <v>14.0622</v>
      </c>
      <c r="F226" s="25">
        <f>ROUND(14.0622,4)</f>
        <v>14.0622</v>
      </c>
      <c r="G226" s="24"/>
      <c r="H226" s="36"/>
    </row>
    <row r="227" spans="1:8" ht="12.75" customHeight="1">
      <c r="A227" s="22">
        <v>42739</v>
      </c>
      <c r="B227" s="22"/>
      <c r="C227" s="25">
        <f>ROUND(14.0515,4)</f>
        <v>14.0515</v>
      </c>
      <c r="D227" s="25">
        <f>F227</f>
        <v>14.0725</v>
      </c>
      <c r="E227" s="25">
        <f>F227</f>
        <v>14.0725</v>
      </c>
      <c r="F227" s="25">
        <f>ROUND(14.0725,4)</f>
        <v>14.0725</v>
      </c>
      <c r="G227" s="24"/>
      <c r="H227" s="36"/>
    </row>
    <row r="228" spans="1:8" ht="12.75" customHeight="1">
      <c r="A228" s="22">
        <v>42746</v>
      </c>
      <c r="B228" s="22"/>
      <c r="C228" s="25">
        <f>ROUND(14.0515,4)</f>
        <v>14.0515</v>
      </c>
      <c r="D228" s="25">
        <f>F228</f>
        <v>14.0959</v>
      </c>
      <c r="E228" s="25">
        <f>F228</f>
        <v>14.0959</v>
      </c>
      <c r="F228" s="25">
        <f>ROUND(14.0959,4)</f>
        <v>14.0959</v>
      </c>
      <c r="G228" s="24"/>
      <c r="H228" s="36"/>
    </row>
    <row r="229" spans="1:8" ht="12.75" customHeight="1">
      <c r="A229" s="22">
        <v>42748</v>
      </c>
      <c r="B229" s="22"/>
      <c r="C229" s="25">
        <f>ROUND(14.0515,4)</f>
        <v>14.0515</v>
      </c>
      <c r="D229" s="25">
        <f>F229</f>
        <v>14.1026</v>
      </c>
      <c r="E229" s="25">
        <f>F229</f>
        <v>14.1026</v>
      </c>
      <c r="F229" s="25">
        <f>ROUND(14.1026,4)</f>
        <v>14.1026</v>
      </c>
      <c r="G229" s="24"/>
      <c r="H229" s="36"/>
    </row>
    <row r="230" spans="1:8" ht="12.75" customHeight="1">
      <c r="A230" s="22">
        <v>42752</v>
      </c>
      <c r="B230" s="22"/>
      <c r="C230" s="25">
        <f>ROUND(14.0515,4)</f>
        <v>14.0515</v>
      </c>
      <c r="D230" s="25">
        <f>F230</f>
        <v>14.116</v>
      </c>
      <c r="E230" s="25">
        <f>F230</f>
        <v>14.116</v>
      </c>
      <c r="F230" s="25">
        <f>ROUND(14.116,4)</f>
        <v>14.116</v>
      </c>
      <c r="G230" s="24"/>
      <c r="H230" s="36"/>
    </row>
    <row r="231" spans="1:8" ht="12.75" customHeight="1">
      <c r="A231" s="22">
        <v>42753</v>
      </c>
      <c r="B231" s="22"/>
      <c r="C231" s="25">
        <f>ROUND(14.0515,4)</f>
        <v>14.0515</v>
      </c>
      <c r="D231" s="25">
        <f>F231</f>
        <v>14.1193</v>
      </c>
      <c r="E231" s="25">
        <f>F231</f>
        <v>14.1193</v>
      </c>
      <c r="F231" s="25">
        <f>ROUND(14.1193,4)</f>
        <v>14.1193</v>
      </c>
      <c r="G231" s="24"/>
      <c r="H231" s="36"/>
    </row>
    <row r="232" spans="1:8" ht="12.75" customHeight="1">
      <c r="A232" s="22">
        <v>42755</v>
      </c>
      <c r="B232" s="22"/>
      <c r="C232" s="25">
        <f>ROUND(14.0515,4)</f>
        <v>14.0515</v>
      </c>
      <c r="D232" s="25">
        <f>F232</f>
        <v>14.126</v>
      </c>
      <c r="E232" s="25">
        <f>F232</f>
        <v>14.126</v>
      </c>
      <c r="F232" s="25">
        <f>ROUND(14.126,4)</f>
        <v>14.126</v>
      </c>
      <c r="G232" s="24"/>
      <c r="H232" s="36"/>
    </row>
    <row r="233" spans="1:8" ht="12.75" customHeight="1">
      <c r="A233" s="22">
        <v>42758</v>
      </c>
      <c r="B233" s="22"/>
      <c r="C233" s="25">
        <f>ROUND(14.0515,4)</f>
        <v>14.0515</v>
      </c>
      <c r="D233" s="25">
        <f>F233</f>
        <v>14.136</v>
      </c>
      <c r="E233" s="25">
        <f>F233</f>
        <v>14.136</v>
      </c>
      <c r="F233" s="25">
        <f>ROUND(14.136,4)</f>
        <v>14.136</v>
      </c>
      <c r="G233" s="24"/>
      <c r="H233" s="36"/>
    </row>
    <row r="234" spans="1:8" ht="12.75" customHeight="1">
      <c r="A234" s="22">
        <v>42760</v>
      </c>
      <c r="B234" s="22"/>
      <c r="C234" s="25">
        <f>ROUND(14.0515,4)</f>
        <v>14.0515</v>
      </c>
      <c r="D234" s="25">
        <f>F234</f>
        <v>14.1421</v>
      </c>
      <c r="E234" s="25">
        <f>F234</f>
        <v>14.1421</v>
      </c>
      <c r="F234" s="25">
        <f>ROUND(14.1421,4)</f>
        <v>14.1421</v>
      </c>
      <c r="G234" s="24"/>
      <c r="H234" s="36"/>
    </row>
    <row r="235" spans="1:8" ht="12.75" customHeight="1">
      <c r="A235" s="22">
        <v>42762</v>
      </c>
      <c r="B235" s="22"/>
      <c r="C235" s="25">
        <f>ROUND(14.0515,4)</f>
        <v>14.0515</v>
      </c>
      <c r="D235" s="25">
        <f>F235</f>
        <v>14.1477</v>
      </c>
      <c r="E235" s="25">
        <f>F235</f>
        <v>14.1477</v>
      </c>
      <c r="F235" s="25">
        <f>ROUND(14.1477,4)</f>
        <v>14.1477</v>
      </c>
      <c r="G235" s="24"/>
      <c r="H235" s="36"/>
    </row>
    <row r="236" spans="1:8" ht="12.75" customHeight="1">
      <c r="A236" s="22">
        <v>42766</v>
      </c>
      <c r="B236" s="22"/>
      <c r="C236" s="25">
        <f>ROUND(14.0515,4)</f>
        <v>14.0515</v>
      </c>
      <c r="D236" s="25">
        <f>F236</f>
        <v>14.1589</v>
      </c>
      <c r="E236" s="25">
        <f>F236</f>
        <v>14.1589</v>
      </c>
      <c r="F236" s="25">
        <f>ROUND(14.1589,4)</f>
        <v>14.1589</v>
      </c>
      <c r="G236" s="24"/>
      <c r="H236" s="36"/>
    </row>
    <row r="237" spans="1:8" ht="12.75" customHeight="1">
      <c r="A237" s="22">
        <v>42783</v>
      </c>
      <c r="B237" s="22"/>
      <c r="C237" s="25">
        <f>ROUND(14.0515,4)</f>
        <v>14.0515</v>
      </c>
      <c r="D237" s="25">
        <f>F237</f>
        <v>14.2063</v>
      </c>
      <c r="E237" s="25">
        <f>F237</f>
        <v>14.2063</v>
      </c>
      <c r="F237" s="25">
        <f>ROUND(14.2063,4)</f>
        <v>14.2063</v>
      </c>
      <c r="G237" s="24"/>
      <c r="H237" s="36"/>
    </row>
    <row r="238" spans="1:8" ht="12.75" customHeight="1">
      <c r="A238" s="22">
        <v>42793</v>
      </c>
      <c r="B238" s="22"/>
      <c r="C238" s="25">
        <f>ROUND(14.0515,4)</f>
        <v>14.0515</v>
      </c>
      <c r="D238" s="25">
        <f>F238</f>
        <v>14.2336</v>
      </c>
      <c r="E238" s="25">
        <f>F238</f>
        <v>14.2336</v>
      </c>
      <c r="F238" s="25">
        <f>ROUND(14.2336,4)</f>
        <v>14.2336</v>
      </c>
      <c r="G238" s="24"/>
      <c r="H238" s="36"/>
    </row>
    <row r="239" spans="1:8" ht="12.75" customHeight="1">
      <c r="A239" s="22">
        <v>42794</v>
      </c>
      <c r="B239" s="22"/>
      <c r="C239" s="25">
        <f>ROUND(14.0515,4)</f>
        <v>14.0515</v>
      </c>
      <c r="D239" s="25">
        <f>F239</f>
        <v>14.2362</v>
      </c>
      <c r="E239" s="25">
        <f>F239</f>
        <v>14.2362</v>
      </c>
      <c r="F239" s="25">
        <f>ROUND(14.2362,4)</f>
        <v>14.2362</v>
      </c>
      <c r="G239" s="24"/>
      <c r="H239" s="36"/>
    </row>
    <row r="240" spans="1:8" ht="12.75" customHeight="1">
      <c r="A240" s="22">
        <v>42795</v>
      </c>
      <c r="B240" s="22"/>
      <c r="C240" s="25">
        <f>ROUND(14.0515,4)</f>
        <v>14.0515</v>
      </c>
      <c r="D240" s="25">
        <f>F240</f>
        <v>14.2389</v>
      </c>
      <c r="E240" s="25">
        <f>F240</f>
        <v>14.2389</v>
      </c>
      <c r="F240" s="25">
        <f>ROUND(14.2389,4)</f>
        <v>14.2389</v>
      </c>
      <c r="G240" s="24"/>
      <c r="H240" s="36"/>
    </row>
    <row r="241" spans="1:8" ht="12.75" customHeight="1">
      <c r="A241" s="22">
        <v>42825</v>
      </c>
      <c r="B241" s="22"/>
      <c r="C241" s="25">
        <f>ROUND(14.0515,4)</f>
        <v>14.0515</v>
      </c>
      <c r="D241" s="25">
        <f>F241</f>
        <v>14.3191</v>
      </c>
      <c r="E241" s="25">
        <f>F241</f>
        <v>14.3191</v>
      </c>
      <c r="F241" s="25">
        <f>ROUND(14.3191,4)</f>
        <v>14.3191</v>
      </c>
      <c r="G241" s="24"/>
      <c r="H241" s="36"/>
    </row>
    <row r="242" spans="1:8" ht="12.75" customHeight="1">
      <c r="A242" s="22">
        <v>42836</v>
      </c>
      <c r="B242" s="22"/>
      <c r="C242" s="25">
        <f>ROUND(14.0515,4)</f>
        <v>14.0515</v>
      </c>
      <c r="D242" s="25">
        <f>F242</f>
        <v>14.349</v>
      </c>
      <c r="E242" s="25">
        <f>F242</f>
        <v>14.349</v>
      </c>
      <c r="F242" s="25">
        <f>ROUND(14.349,4)</f>
        <v>14.349</v>
      </c>
      <c r="G242" s="24"/>
      <c r="H242" s="36"/>
    </row>
    <row r="243" spans="1:8" ht="12.75" customHeight="1">
      <c r="A243" s="22">
        <v>42837</v>
      </c>
      <c r="B243" s="22"/>
      <c r="C243" s="25">
        <f>ROUND(14.0515,4)</f>
        <v>14.0515</v>
      </c>
      <c r="D243" s="25">
        <f>F243</f>
        <v>14.3517</v>
      </c>
      <c r="E243" s="25">
        <f>F243</f>
        <v>14.3517</v>
      </c>
      <c r="F243" s="25">
        <f>ROUND(14.3517,4)</f>
        <v>14.3517</v>
      </c>
      <c r="G243" s="24"/>
      <c r="H243" s="36"/>
    </row>
    <row r="244" spans="1:8" ht="12.75" customHeight="1">
      <c r="A244" s="22">
        <v>42838</v>
      </c>
      <c r="B244" s="22"/>
      <c r="C244" s="25">
        <f>ROUND(14.0515,4)</f>
        <v>14.0515</v>
      </c>
      <c r="D244" s="25">
        <f>F244</f>
        <v>14.3544</v>
      </c>
      <c r="E244" s="25">
        <f>F244</f>
        <v>14.3544</v>
      </c>
      <c r="F244" s="25">
        <f>ROUND(14.3544,4)</f>
        <v>14.3544</v>
      </c>
      <c r="G244" s="24"/>
      <c r="H244" s="36"/>
    </row>
    <row r="245" spans="1:8" ht="12.75" customHeight="1">
      <c r="A245" s="22">
        <v>42843</v>
      </c>
      <c r="B245" s="22"/>
      <c r="C245" s="25">
        <f>ROUND(14.0515,4)</f>
        <v>14.0515</v>
      </c>
      <c r="D245" s="25">
        <f>F245</f>
        <v>14.368</v>
      </c>
      <c r="E245" s="25">
        <f>F245</f>
        <v>14.368</v>
      </c>
      <c r="F245" s="25">
        <f>ROUND(14.368,4)</f>
        <v>14.368</v>
      </c>
      <c r="G245" s="24"/>
      <c r="H245" s="36"/>
    </row>
    <row r="246" spans="1:8" ht="12.75" customHeight="1">
      <c r="A246" s="22">
        <v>42846</v>
      </c>
      <c r="B246" s="22"/>
      <c r="C246" s="25">
        <f>ROUND(14.0515,4)</f>
        <v>14.0515</v>
      </c>
      <c r="D246" s="25">
        <f>F246</f>
        <v>14.3761</v>
      </c>
      <c r="E246" s="25">
        <f>F246</f>
        <v>14.3761</v>
      </c>
      <c r="F246" s="25">
        <f>ROUND(14.3761,4)</f>
        <v>14.3761</v>
      </c>
      <c r="G246" s="24"/>
      <c r="H246" s="36"/>
    </row>
    <row r="247" spans="1:8" ht="12.75" customHeight="1">
      <c r="A247" s="22">
        <v>42850</v>
      </c>
      <c r="B247" s="22"/>
      <c r="C247" s="25">
        <f>ROUND(14.0515,4)</f>
        <v>14.0515</v>
      </c>
      <c r="D247" s="25">
        <f>F247</f>
        <v>14.387</v>
      </c>
      <c r="E247" s="25">
        <f>F247</f>
        <v>14.387</v>
      </c>
      <c r="F247" s="25">
        <f>ROUND(14.387,4)</f>
        <v>14.387</v>
      </c>
      <c r="G247" s="24"/>
      <c r="H247" s="36"/>
    </row>
    <row r="248" spans="1:8" ht="12.75" customHeight="1">
      <c r="A248" s="22">
        <v>42928</v>
      </c>
      <c r="B248" s="22"/>
      <c r="C248" s="25">
        <f>ROUND(14.0515,4)</f>
        <v>14.0515</v>
      </c>
      <c r="D248" s="25">
        <f>F248</f>
        <v>14.5987</v>
      </c>
      <c r="E248" s="25">
        <f>F248</f>
        <v>14.5987</v>
      </c>
      <c r="F248" s="25">
        <f>ROUND(14.5987,4)</f>
        <v>14.5987</v>
      </c>
      <c r="G248" s="24"/>
      <c r="H248" s="36"/>
    </row>
    <row r="249" spans="1:8" ht="12.75" customHeight="1">
      <c r="A249" s="22">
        <v>42937</v>
      </c>
      <c r="B249" s="22"/>
      <c r="C249" s="25">
        <f>ROUND(14.0515,4)</f>
        <v>14.0515</v>
      </c>
      <c r="D249" s="25">
        <f>F249</f>
        <v>14.6231</v>
      </c>
      <c r="E249" s="25">
        <f>F249</f>
        <v>14.6231</v>
      </c>
      <c r="F249" s="25">
        <f>ROUND(14.6231,4)</f>
        <v>14.6231</v>
      </c>
      <c r="G249" s="24"/>
      <c r="H249" s="36"/>
    </row>
    <row r="250" spans="1:8" ht="12.75" customHeight="1">
      <c r="A250" s="22">
        <v>43031</v>
      </c>
      <c r="B250" s="22"/>
      <c r="C250" s="25">
        <f>ROUND(14.0515,4)</f>
        <v>14.0515</v>
      </c>
      <c r="D250" s="25">
        <f>F250</f>
        <v>14.8772</v>
      </c>
      <c r="E250" s="25">
        <f>F250</f>
        <v>14.8772</v>
      </c>
      <c r="F250" s="25">
        <f>ROUND(14.8772,4)</f>
        <v>14.8772</v>
      </c>
      <c r="G250" s="24"/>
      <c r="H250" s="36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6"/>
    </row>
    <row r="252" spans="1:8" ht="12.75" customHeight="1">
      <c r="A252" s="22">
        <v>42807</v>
      </c>
      <c r="B252" s="22"/>
      <c r="C252" s="25">
        <f>ROUND(1.0375,4)</f>
        <v>1.0375</v>
      </c>
      <c r="D252" s="25">
        <f>F252</f>
        <v>1.042</v>
      </c>
      <c r="E252" s="25">
        <f>F252</f>
        <v>1.042</v>
      </c>
      <c r="F252" s="25">
        <f>ROUND(1.042,4)</f>
        <v>1.042</v>
      </c>
      <c r="G252" s="24"/>
      <c r="H252" s="36"/>
    </row>
    <row r="253" spans="1:8" ht="12.75" customHeight="1">
      <c r="A253" s="22">
        <v>42905</v>
      </c>
      <c r="B253" s="22"/>
      <c r="C253" s="25">
        <f>ROUND(1.0375,4)</f>
        <v>1.0375</v>
      </c>
      <c r="D253" s="25">
        <f>F253</f>
        <v>1.0472</v>
      </c>
      <c r="E253" s="25">
        <f>F253</f>
        <v>1.0472</v>
      </c>
      <c r="F253" s="25">
        <f>ROUND(1.0472,4)</f>
        <v>1.0472</v>
      </c>
      <c r="G253" s="24"/>
      <c r="H253" s="36"/>
    </row>
    <row r="254" spans="1:8" ht="12.75" customHeight="1">
      <c r="A254" s="22">
        <v>42996</v>
      </c>
      <c r="B254" s="22"/>
      <c r="C254" s="25">
        <f>ROUND(1.0375,4)</f>
        <v>1.0375</v>
      </c>
      <c r="D254" s="25">
        <f>F254</f>
        <v>1.0524</v>
      </c>
      <c r="E254" s="25">
        <f>F254</f>
        <v>1.0524</v>
      </c>
      <c r="F254" s="25">
        <f>ROUND(1.0524,4)</f>
        <v>1.0524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42807</v>
      </c>
      <c r="B256" s="22"/>
      <c r="C256" s="25">
        <f>ROUND(1.2327,4)</f>
        <v>1.2327</v>
      </c>
      <c r="D256" s="25">
        <f>F256</f>
        <v>1.2355</v>
      </c>
      <c r="E256" s="25">
        <f>F256</f>
        <v>1.2355</v>
      </c>
      <c r="F256" s="25">
        <f>ROUND(1.2355,4)</f>
        <v>1.2355</v>
      </c>
      <c r="G256" s="24"/>
      <c r="H256" s="36"/>
    </row>
    <row r="257" spans="1:8" ht="12.75" customHeight="1">
      <c r="A257" s="22">
        <v>42905</v>
      </c>
      <c r="B257" s="22"/>
      <c r="C257" s="25">
        <f>ROUND(1.2327,4)</f>
        <v>1.2327</v>
      </c>
      <c r="D257" s="25">
        <f>F257</f>
        <v>1.2384</v>
      </c>
      <c r="E257" s="25">
        <f>F257</f>
        <v>1.2384</v>
      </c>
      <c r="F257" s="25">
        <f>ROUND(1.2384,4)</f>
        <v>1.2384</v>
      </c>
      <c r="G257" s="24"/>
      <c r="H257" s="36"/>
    </row>
    <row r="258" spans="1:8" ht="12.75" customHeight="1">
      <c r="A258" s="22">
        <v>42996</v>
      </c>
      <c r="B258" s="22"/>
      <c r="C258" s="25">
        <f>ROUND(1.2327,4)</f>
        <v>1.2327</v>
      </c>
      <c r="D258" s="25">
        <f>F258</f>
        <v>1.2414</v>
      </c>
      <c r="E258" s="25">
        <f>F258</f>
        <v>1.2414</v>
      </c>
      <c r="F258" s="25">
        <f>ROUND(1.2414,4)</f>
        <v>1.2414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42807</v>
      </c>
      <c r="B260" s="22"/>
      <c r="C260" s="25">
        <f>ROUND(10.16344995,4)</f>
        <v>10.1634</v>
      </c>
      <c r="D260" s="25">
        <f>F260</f>
        <v>10.302</v>
      </c>
      <c r="E260" s="25">
        <f>F260</f>
        <v>10.302</v>
      </c>
      <c r="F260" s="25">
        <f>ROUND(10.302,4)</f>
        <v>10.302</v>
      </c>
      <c r="G260" s="24"/>
      <c r="H260" s="36"/>
    </row>
    <row r="261" spans="1:8" ht="12.75" customHeight="1">
      <c r="A261" s="22">
        <v>42905</v>
      </c>
      <c r="B261" s="22"/>
      <c r="C261" s="25">
        <f>ROUND(10.16344995,4)</f>
        <v>10.1634</v>
      </c>
      <c r="D261" s="25">
        <f>F261</f>
        <v>10.4708</v>
      </c>
      <c r="E261" s="25">
        <f>F261</f>
        <v>10.4708</v>
      </c>
      <c r="F261" s="25">
        <f>ROUND(10.4708,4)</f>
        <v>10.4708</v>
      </c>
      <c r="G261" s="24"/>
      <c r="H261" s="36"/>
    </row>
    <row r="262" spans="1:8" ht="12.75" customHeight="1">
      <c r="A262" s="22">
        <v>42996</v>
      </c>
      <c r="B262" s="22"/>
      <c r="C262" s="25">
        <f>ROUND(10.16344995,4)</f>
        <v>10.1634</v>
      </c>
      <c r="D262" s="25">
        <f>F262</f>
        <v>10.6295</v>
      </c>
      <c r="E262" s="25">
        <f>F262</f>
        <v>10.6295</v>
      </c>
      <c r="F262" s="25">
        <f>ROUND(10.6295,4)</f>
        <v>10.6295</v>
      </c>
      <c r="G262" s="24"/>
      <c r="H262" s="36"/>
    </row>
    <row r="263" spans="1:8" ht="12.75" customHeight="1">
      <c r="A263" s="22">
        <v>43087</v>
      </c>
      <c r="B263" s="22"/>
      <c r="C263" s="25">
        <f>ROUND(10.16344995,4)</f>
        <v>10.1634</v>
      </c>
      <c r="D263" s="25">
        <f>F263</f>
        <v>10.7881</v>
      </c>
      <c r="E263" s="25">
        <f>F263</f>
        <v>10.7881</v>
      </c>
      <c r="F263" s="25">
        <f>ROUND(10.7881,4)</f>
        <v>10.7881</v>
      </c>
      <c r="G263" s="24"/>
      <c r="H263" s="36"/>
    </row>
    <row r="264" spans="1:8" ht="12.75" customHeight="1">
      <c r="A264" s="22">
        <v>43178</v>
      </c>
      <c r="B264" s="22"/>
      <c r="C264" s="25">
        <f>ROUND(10.16344995,4)</f>
        <v>10.1634</v>
      </c>
      <c r="D264" s="25">
        <f>F264</f>
        <v>10.9533</v>
      </c>
      <c r="E264" s="25">
        <f>F264</f>
        <v>10.9533</v>
      </c>
      <c r="F264" s="25">
        <f>ROUND(10.9533,4)</f>
        <v>10.9533</v>
      </c>
      <c r="G264" s="24"/>
      <c r="H264" s="36"/>
    </row>
    <row r="265" spans="1:8" ht="12.75" customHeight="1">
      <c r="A265" s="22">
        <v>43269</v>
      </c>
      <c r="B265" s="22"/>
      <c r="C265" s="25">
        <f>ROUND(10.16344995,4)</f>
        <v>10.1634</v>
      </c>
      <c r="D265" s="25">
        <f>F265</f>
        <v>11.1153</v>
      </c>
      <c r="E265" s="25">
        <f>F265</f>
        <v>11.1153</v>
      </c>
      <c r="F265" s="25">
        <f>ROUND(11.1153,4)</f>
        <v>11.1153</v>
      </c>
      <c r="G265" s="24"/>
      <c r="H265" s="36"/>
    </row>
    <row r="266" spans="1:8" ht="12.75" customHeight="1">
      <c r="A266" s="22" t="s">
        <v>65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42807</v>
      </c>
      <c r="B267" s="22"/>
      <c r="C267" s="25">
        <f>ROUND(3.82572354270468,4)</f>
        <v>3.8257</v>
      </c>
      <c r="D267" s="25">
        <f>F267</f>
        <v>4.2954</v>
      </c>
      <c r="E267" s="25">
        <f>F267</f>
        <v>4.2954</v>
      </c>
      <c r="F267" s="25">
        <f>ROUND(4.2954,4)</f>
        <v>4.2954</v>
      </c>
      <c r="G267" s="24"/>
      <c r="H267" s="36"/>
    </row>
    <row r="268" spans="1:8" ht="12.75" customHeight="1">
      <c r="A268" s="22">
        <v>42905</v>
      </c>
      <c r="B268" s="22"/>
      <c r="C268" s="25">
        <f>ROUND(3.82572354270468,4)</f>
        <v>3.8257</v>
      </c>
      <c r="D268" s="25">
        <f>F268</f>
        <v>4.3612</v>
      </c>
      <c r="E268" s="25">
        <f>F268</f>
        <v>4.3612</v>
      </c>
      <c r="F268" s="25">
        <f>ROUND(4.3612,4)</f>
        <v>4.3612</v>
      </c>
      <c r="G268" s="24"/>
      <c r="H268" s="36"/>
    </row>
    <row r="269" spans="1:8" ht="12.75" customHeight="1">
      <c r="A269" s="22" t="s">
        <v>66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42807</v>
      </c>
      <c r="B270" s="22"/>
      <c r="C270" s="25">
        <f>ROUND(1.29414315,4)</f>
        <v>1.2941</v>
      </c>
      <c r="D270" s="25">
        <f>F270</f>
        <v>1.3126</v>
      </c>
      <c r="E270" s="25">
        <f>F270</f>
        <v>1.3126</v>
      </c>
      <c r="F270" s="25">
        <f>ROUND(1.3126,4)</f>
        <v>1.3126</v>
      </c>
      <c r="G270" s="24"/>
      <c r="H270" s="36"/>
    </row>
    <row r="271" spans="1:8" ht="12.75" customHeight="1">
      <c r="A271" s="22">
        <v>42905</v>
      </c>
      <c r="B271" s="22"/>
      <c r="C271" s="25">
        <f>ROUND(1.29414315,4)</f>
        <v>1.2941</v>
      </c>
      <c r="D271" s="25">
        <f>F271</f>
        <v>1.3356</v>
      </c>
      <c r="E271" s="25">
        <f>F271</f>
        <v>1.3356</v>
      </c>
      <c r="F271" s="25">
        <f>ROUND(1.3356,4)</f>
        <v>1.3356</v>
      </c>
      <c r="G271" s="24"/>
      <c r="H271" s="36"/>
    </row>
    <row r="272" spans="1:8" ht="12.75" customHeight="1">
      <c r="A272" s="22">
        <v>42996</v>
      </c>
      <c r="B272" s="22"/>
      <c r="C272" s="25">
        <f>ROUND(1.29414315,4)</f>
        <v>1.2941</v>
      </c>
      <c r="D272" s="25">
        <f>F272</f>
        <v>1.3477</v>
      </c>
      <c r="E272" s="25">
        <f>F272</f>
        <v>1.3477</v>
      </c>
      <c r="F272" s="25">
        <f>ROUND(1.3477,4)</f>
        <v>1.3477</v>
      </c>
      <c r="G272" s="24"/>
      <c r="H272" s="36"/>
    </row>
    <row r="273" spans="1:8" ht="12.75" customHeight="1">
      <c r="A273" s="22" t="s">
        <v>67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42807</v>
      </c>
      <c r="B274" s="22"/>
      <c r="C274" s="25">
        <f>ROUND(10.4869766400478,4)</f>
        <v>10.487</v>
      </c>
      <c r="D274" s="25">
        <f>F274</f>
        <v>10.6626</v>
      </c>
      <c r="E274" s="25">
        <f>F274</f>
        <v>10.6626</v>
      </c>
      <c r="F274" s="25">
        <f>ROUND(10.6626,4)</f>
        <v>10.6626</v>
      </c>
      <c r="G274" s="24"/>
      <c r="H274" s="36"/>
    </row>
    <row r="275" spans="1:8" ht="12.75" customHeight="1">
      <c r="A275" s="22">
        <v>42905</v>
      </c>
      <c r="B275" s="22"/>
      <c r="C275" s="25">
        <f>ROUND(10.4869766400478,4)</f>
        <v>10.487</v>
      </c>
      <c r="D275" s="25">
        <f>F275</f>
        <v>10.8729</v>
      </c>
      <c r="E275" s="25">
        <f>F275</f>
        <v>10.8729</v>
      </c>
      <c r="F275" s="25">
        <f>ROUND(10.8729,4)</f>
        <v>10.8729</v>
      </c>
      <c r="G275" s="24"/>
      <c r="H275" s="36"/>
    </row>
    <row r="276" spans="1:8" ht="12.75" customHeight="1">
      <c r="A276" s="22">
        <v>42996</v>
      </c>
      <c r="B276" s="22"/>
      <c r="C276" s="25">
        <f>ROUND(10.4869766400478,4)</f>
        <v>10.487</v>
      </c>
      <c r="D276" s="25">
        <f>F276</f>
        <v>11.0702</v>
      </c>
      <c r="E276" s="25">
        <f>F276</f>
        <v>11.0702</v>
      </c>
      <c r="F276" s="25">
        <f>ROUND(11.0702,4)</f>
        <v>11.0702</v>
      </c>
      <c r="G276" s="24"/>
      <c r="H276" s="36"/>
    </row>
    <row r="277" spans="1:8" ht="12.75" customHeight="1">
      <c r="A277" s="22" t="s">
        <v>68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42807</v>
      </c>
      <c r="B278" s="22"/>
      <c r="C278" s="25">
        <f>ROUND(2.02377455215713,4)</f>
        <v>2.0238</v>
      </c>
      <c r="D278" s="25">
        <f>F278</f>
        <v>2.0243</v>
      </c>
      <c r="E278" s="25">
        <f>F278</f>
        <v>2.0243</v>
      </c>
      <c r="F278" s="25">
        <f>ROUND(2.0243,4)</f>
        <v>2.0243</v>
      </c>
      <c r="G278" s="24"/>
      <c r="H278" s="36"/>
    </row>
    <row r="279" spans="1:8" ht="12.75" customHeight="1">
      <c r="A279" s="22">
        <v>42905</v>
      </c>
      <c r="B279" s="22"/>
      <c r="C279" s="25">
        <f>ROUND(2.02377455215713,4)</f>
        <v>2.0238</v>
      </c>
      <c r="D279" s="25">
        <f>F279</f>
        <v>2.0414</v>
      </c>
      <c r="E279" s="25">
        <f>F279</f>
        <v>2.0414</v>
      </c>
      <c r="F279" s="25">
        <f>ROUND(2.0414,4)</f>
        <v>2.0414</v>
      </c>
      <c r="G279" s="24"/>
      <c r="H279" s="36"/>
    </row>
    <row r="280" spans="1:8" ht="12.75" customHeight="1">
      <c r="A280" s="22">
        <v>42996</v>
      </c>
      <c r="B280" s="22"/>
      <c r="C280" s="25">
        <f>ROUND(2.02377455215713,4)</f>
        <v>2.0238</v>
      </c>
      <c r="D280" s="25">
        <f>F280</f>
        <v>2.0589</v>
      </c>
      <c r="E280" s="25">
        <f>F280</f>
        <v>2.0589</v>
      </c>
      <c r="F280" s="25">
        <f>ROUND(2.0589,4)</f>
        <v>2.0589</v>
      </c>
      <c r="G280" s="24"/>
      <c r="H280" s="36"/>
    </row>
    <row r="281" spans="1:8" ht="12.75" customHeight="1">
      <c r="A281" s="22" t="s">
        <v>69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42807</v>
      </c>
      <c r="B282" s="22"/>
      <c r="C282" s="25">
        <f>ROUND(1.96104838597128,4)</f>
        <v>1.961</v>
      </c>
      <c r="D282" s="25">
        <f>F282</f>
        <v>2.003</v>
      </c>
      <c r="E282" s="25">
        <f>F282</f>
        <v>2.003</v>
      </c>
      <c r="F282" s="25">
        <f>ROUND(2.003,4)</f>
        <v>2.003</v>
      </c>
      <c r="G282" s="24"/>
      <c r="H282" s="36"/>
    </row>
    <row r="283" spans="1:8" ht="12.75" customHeight="1">
      <c r="A283" s="22">
        <v>42905</v>
      </c>
      <c r="B283" s="22"/>
      <c r="C283" s="25">
        <f>ROUND(1.96104838597128,4)</f>
        <v>1.961</v>
      </c>
      <c r="D283" s="25">
        <f>F283</f>
        <v>2.0514</v>
      </c>
      <c r="E283" s="25">
        <f>F283</f>
        <v>2.0514</v>
      </c>
      <c r="F283" s="25">
        <f>ROUND(2.0514,4)</f>
        <v>2.0514</v>
      </c>
      <c r="G283" s="24"/>
      <c r="H283" s="36"/>
    </row>
    <row r="284" spans="1:8" ht="12.75" customHeight="1">
      <c r="A284" s="22">
        <v>42996</v>
      </c>
      <c r="B284" s="22"/>
      <c r="C284" s="25">
        <f>ROUND(1.96104838597128,4)</f>
        <v>1.961</v>
      </c>
      <c r="D284" s="25">
        <f>F284</f>
        <v>2.0978</v>
      </c>
      <c r="E284" s="25">
        <f>F284</f>
        <v>2.0978</v>
      </c>
      <c r="F284" s="25">
        <f>ROUND(2.0978,4)</f>
        <v>2.0978</v>
      </c>
      <c r="G284" s="24"/>
      <c r="H284" s="36"/>
    </row>
    <row r="285" spans="1:8" ht="12.75" customHeight="1">
      <c r="A285" s="22" t="s">
        <v>70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42807</v>
      </c>
      <c r="B286" s="22"/>
      <c r="C286" s="25">
        <f>ROUND(14.57843125,4)</f>
        <v>14.5784</v>
      </c>
      <c r="D286" s="25">
        <f>F286</f>
        <v>14.8704</v>
      </c>
      <c r="E286" s="25">
        <f>F286</f>
        <v>14.8704</v>
      </c>
      <c r="F286" s="25">
        <f>ROUND(14.8704,4)</f>
        <v>14.8704</v>
      </c>
      <c r="G286" s="24"/>
      <c r="H286" s="36"/>
    </row>
    <row r="287" spans="1:8" ht="12.75" customHeight="1">
      <c r="A287" s="22">
        <v>42905</v>
      </c>
      <c r="B287" s="22"/>
      <c r="C287" s="25">
        <f>ROUND(14.57843125,4)</f>
        <v>14.5784</v>
      </c>
      <c r="D287" s="25">
        <f>F287</f>
        <v>15.2218</v>
      </c>
      <c r="E287" s="25">
        <f>F287</f>
        <v>15.2218</v>
      </c>
      <c r="F287" s="25">
        <f>ROUND(15.2218,4)</f>
        <v>15.2218</v>
      </c>
      <c r="G287" s="24"/>
      <c r="H287" s="36"/>
    </row>
    <row r="288" spans="1:8" ht="12.75" customHeight="1">
      <c r="A288" s="22">
        <v>42996</v>
      </c>
      <c r="B288" s="22"/>
      <c r="C288" s="25">
        <f>ROUND(14.57843125,4)</f>
        <v>14.5784</v>
      </c>
      <c r="D288" s="25">
        <f>F288</f>
        <v>15.5574</v>
      </c>
      <c r="E288" s="25">
        <f>F288</f>
        <v>15.5574</v>
      </c>
      <c r="F288" s="25">
        <f>ROUND(15.5574,4)</f>
        <v>15.5574</v>
      </c>
      <c r="G288" s="24"/>
      <c r="H288" s="36"/>
    </row>
    <row r="289" spans="1:8" ht="12.75" customHeight="1">
      <c r="A289" s="22">
        <v>43087</v>
      </c>
      <c r="B289" s="22"/>
      <c r="C289" s="25">
        <f>ROUND(14.57843125,4)</f>
        <v>14.5784</v>
      </c>
      <c r="D289" s="25">
        <f>F289</f>
        <v>15.9002</v>
      </c>
      <c r="E289" s="25">
        <f>F289</f>
        <v>15.9002</v>
      </c>
      <c r="F289" s="25">
        <f>ROUND(15.9002,4)</f>
        <v>15.9002</v>
      </c>
      <c r="G289" s="24"/>
      <c r="H289" s="36"/>
    </row>
    <row r="290" spans="1:8" ht="12.75" customHeight="1">
      <c r="A290" s="22">
        <v>43178</v>
      </c>
      <c r="B290" s="22"/>
      <c r="C290" s="25">
        <f>ROUND(14.57843125,4)</f>
        <v>14.5784</v>
      </c>
      <c r="D290" s="25">
        <f>F290</f>
        <v>16.2149</v>
      </c>
      <c r="E290" s="25">
        <f>F290</f>
        <v>16.2149</v>
      </c>
      <c r="F290" s="25">
        <f>ROUND(16.2149,4)</f>
        <v>16.2149</v>
      </c>
      <c r="G290" s="24"/>
      <c r="H290" s="36"/>
    </row>
    <row r="291" spans="1:8" ht="12.75" customHeight="1">
      <c r="A291" s="22">
        <v>43269</v>
      </c>
      <c r="B291" s="22"/>
      <c r="C291" s="25">
        <f>ROUND(14.57843125,4)</f>
        <v>14.5784</v>
      </c>
      <c r="D291" s="25">
        <f>F291</f>
        <v>16.6254</v>
      </c>
      <c r="E291" s="25">
        <f>F291</f>
        <v>16.6254</v>
      </c>
      <c r="F291" s="25">
        <f>ROUND(16.6254,4)</f>
        <v>16.6254</v>
      </c>
      <c r="G291" s="24"/>
      <c r="H291" s="36"/>
    </row>
    <row r="292" spans="1:8" ht="12.75" customHeight="1">
      <c r="A292" s="22" t="s">
        <v>71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42807</v>
      </c>
      <c r="B293" s="22"/>
      <c r="C293" s="25">
        <f>ROUND(13.6369371118012,4)</f>
        <v>13.6369</v>
      </c>
      <c r="D293" s="25">
        <f>F293</f>
        <v>13.9261</v>
      </c>
      <c r="E293" s="25">
        <f>F293</f>
        <v>13.9261</v>
      </c>
      <c r="F293" s="25">
        <f>ROUND(13.9261,4)</f>
        <v>13.9261</v>
      </c>
      <c r="G293" s="24"/>
      <c r="H293" s="36"/>
    </row>
    <row r="294" spans="1:8" ht="12.75" customHeight="1">
      <c r="A294" s="22">
        <v>42905</v>
      </c>
      <c r="B294" s="22"/>
      <c r="C294" s="25">
        <f>ROUND(13.6369371118012,4)</f>
        <v>13.6369</v>
      </c>
      <c r="D294" s="25">
        <f>F294</f>
        <v>14.2743</v>
      </c>
      <c r="E294" s="25">
        <f>F294</f>
        <v>14.2743</v>
      </c>
      <c r="F294" s="25">
        <f>ROUND(14.2743,4)</f>
        <v>14.2743</v>
      </c>
      <c r="G294" s="24"/>
      <c r="H294" s="36"/>
    </row>
    <row r="295" spans="1:8" ht="12.75" customHeight="1">
      <c r="A295" s="22">
        <v>42996</v>
      </c>
      <c r="B295" s="22"/>
      <c r="C295" s="25">
        <f>ROUND(13.6369371118012,4)</f>
        <v>13.6369</v>
      </c>
      <c r="D295" s="25">
        <f>F295</f>
        <v>14.6078</v>
      </c>
      <c r="E295" s="25">
        <f>F295</f>
        <v>14.6078</v>
      </c>
      <c r="F295" s="25">
        <f>ROUND(14.6078,4)</f>
        <v>14.6078</v>
      </c>
      <c r="G295" s="24"/>
      <c r="H295" s="36"/>
    </row>
    <row r="296" spans="1:8" ht="12.75" customHeight="1">
      <c r="A296" s="22">
        <v>43087</v>
      </c>
      <c r="B296" s="22"/>
      <c r="C296" s="25">
        <f>ROUND(13.6369371118012,4)</f>
        <v>13.6369</v>
      </c>
      <c r="D296" s="25">
        <f>F296</f>
        <v>14.9485</v>
      </c>
      <c r="E296" s="25">
        <f>F296</f>
        <v>14.9485</v>
      </c>
      <c r="F296" s="25">
        <f>ROUND(14.9485,4)</f>
        <v>14.9485</v>
      </c>
      <c r="G296" s="24"/>
      <c r="H296" s="36"/>
    </row>
    <row r="297" spans="1:8" ht="12.75" customHeight="1">
      <c r="A297" s="22" t="s">
        <v>72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42807</v>
      </c>
      <c r="B298" s="22"/>
      <c r="C298" s="25">
        <f>ROUND(17.32128405,4)</f>
        <v>17.3213</v>
      </c>
      <c r="D298" s="25">
        <f>F298</f>
        <v>17.632</v>
      </c>
      <c r="E298" s="25">
        <f>F298</f>
        <v>17.632</v>
      </c>
      <c r="F298" s="25">
        <f>ROUND(17.632,4)</f>
        <v>17.632</v>
      </c>
      <c r="G298" s="24"/>
      <c r="H298" s="36"/>
    </row>
    <row r="299" spans="1:8" ht="12.75" customHeight="1">
      <c r="A299" s="22">
        <v>42905</v>
      </c>
      <c r="B299" s="22"/>
      <c r="C299" s="25">
        <f>ROUND(17.32128405,4)</f>
        <v>17.3213</v>
      </c>
      <c r="D299" s="25">
        <f>F299</f>
        <v>18.0018</v>
      </c>
      <c r="E299" s="25">
        <f>F299</f>
        <v>18.0018</v>
      </c>
      <c r="F299" s="25">
        <f>ROUND(18.0018,4)</f>
        <v>18.0018</v>
      </c>
      <c r="G299" s="24"/>
      <c r="H299" s="36"/>
    </row>
    <row r="300" spans="1:8" ht="12.75" customHeight="1">
      <c r="A300" s="22">
        <v>42996</v>
      </c>
      <c r="B300" s="22"/>
      <c r="C300" s="25">
        <f>ROUND(17.32128405,4)</f>
        <v>17.3213</v>
      </c>
      <c r="D300" s="25">
        <f>F300</f>
        <v>18.3518</v>
      </c>
      <c r="E300" s="25">
        <f>F300</f>
        <v>18.3518</v>
      </c>
      <c r="F300" s="25">
        <f>ROUND(18.3518,4)</f>
        <v>18.3518</v>
      </c>
      <c r="G300" s="24"/>
      <c r="H300" s="36"/>
    </row>
    <row r="301" spans="1:8" ht="12.75" customHeight="1">
      <c r="A301" s="22">
        <v>43087</v>
      </c>
      <c r="B301" s="22"/>
      <c r="C301" s="25">
        <f>ROUND(17.32128405,4)</f>
        <v>17.3213</v>
      </c>
      <c r="D301" s="25">
        <f>F301</f>
        <v>18.704</v>
      </c>
      <c r="E301" s="25">
        <f>F301</f>
        <v>18.704</v>
      </c>
      <c r="F301" s="25">
        <f>ROUND(18.704,4)</f>
        <v>18.704</v>
      </c>
      <c r="G301" s="24"/>
      <c r="H301" s="36"/>
    </row>
    <row r="302" spans="1:8" ht="12.75" customHeight="1">
      <c r="A302" s="22">
        <v>43178</v>
      </c>
      <c r="B302" s="22"/>
      <c r="C302" s="25">
        <f>ROUND(17.32128405,4)</f>
        <v>17.3213</v>
      </c>
      <c r="D302" s="25">
        <f>F302</f>
        <v>19.0739</v>
      </c>
      <c r="E302" s="25">
        <f>F302</f>
        <v>19.0739</v>
      </c>
      <c r="F302" s="25">
        <f>ROUND(19.0739,4)</f>
        <v>19.0739</v>
      </c>
      <c r="G302" s="24"/>
      <c r="H302" s="36"/>
    </row>
    <row r="303" spans="1:8" ht="12.75" customHeight="1">
      <c r="A303" s="22">
        <v>43269</v>
      </c>
      <c r="B303" s="22"/>
      <c r="C303" s="25">
        <f>ROUND(17.32128405,4)</f>
        <v>17.3213</v>
      </c>
      <c r="D303" s="25">
        <f>F303</f>
        <v>19.134</v>
      </c>
      <c r="E303" s="25">
        <f>F303</f>
        <v>19.134</v>
      </c>
      <c r="F303" s="25">
        <f>ROUND(19.134,4)</f>
        <v>19.134</v>
      </c>
      <c r="G303" s="24"/>
      <c r="H303" s="36"/>
    </row>
    <row r="304" spans="1:8" ht="12.75" customHeight="1">
      <c r="A304" s="22" t="s">
        <v>73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42807</v>
      </c>
      <c r="B305" s="22"/>
      <c r="C305" s="25">
        <f>ROUND(1.8092215383823,4)</f>
        <v>1.8092</v>
      </c>
      <c r="D305" s="25">
        <f>F305</f>
        <v>1.8374</v>
      </c>
      <c r="E305" s="25">
        <f>F305</f>
        <v>1.8374</v>
      </c>
      <c r="F305" s="25">
        <f>ROUND(1.8374,4)</f>
        <v>1.8374</v>
      </c>
      <c r="G305" s="24"/>
      <c r="H305" s="36"/>
    </row>
    <row r="306" spans="1:8" ht="12.75" customHeight="1">
      <c r="A306" s="22">
        <v>42905</v>
      </c>
      <c r="B306" s="22"/>
      <c r="C306" s="25">
        <f>ROUND(1.8092215383823,4)</f>
        <v>1.8092</v>
      </c>
      <c r="D306" s="25">
        <f>F306</f>
        <v>1.8704</v>
      </c>
      <c r="E306" s="25">
        <f>F306</f>
        <v>1.8704</v>
      </c>
      <c r="F306" s="25">
        <f>ROUND(1.8704,4)</f>
        <v>1.8704</v>
      </c>
      <c r="G306" s="24"/>
      <c r="H306" s="36"/>
    </row>
    <row r="307" spans="1:8" ht="12.75" customHeight="1">
      <c r="A307" s="22">
        <v>42996</v>
      </c>
      <c r="B307" s="22"/>
      <c r="C307" s="25">
        <f>ROUND(1.8092215383823,4)</f>
        <v>1.8092</v>
      </c>
      <c r="D307" s="25">
        <f>F307</f>
        <v>1.9006</v>
      </c>
      <c r="E307" s="25">
        <f>F307</f>
        <v>1.9006</v>
      </c>
      <c r="F307" s="25">
        <f>ROUND(1.9006,4)</f>
        <v>1.9006</v>
      </c>
      <c r="G307" s="24"/>
      <c r="H307" s="36"/>
    </row>
    <row r="308" spans="1:8" ht="12.75" customHeight="1">
      <c r="A308" s="22" t="s">
        <v>74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42807</v>
      </c>
      <c r="B309" s="22"/>
      <c r="C309" s="28">
        <f>ROUND(0.119012933334463,6)</f>
        <v>0.119013</v>
      </c>
      <c r="D309" s="28">
        <f>F309</f>
        <v>0.121327</v>
      </c>
      <c r="E309" s="28">
        <f>F309</f>
        <v>0.121327</v>
      </c>
      <c r="F309" s="28">
        <f>ROUND(0.121327,6)</f>
        <v>0.121327</v>
      </c>
      <c r="G309" s="24"/>
      <c r="H309" s="36"/>
    </row>
    <row r="310" spans="1:8" ht="12.75" customHeight="1">
      <c r="A310" s="22">
        <v>42905</v>
      </c>
      <c r="B310" s="22"/>
      <c r="C310" s="28">
        <f>ROUND(0.119012933334463,6)</f>
        <v>0.119013</v>
      </c>
      <c r="D310" s="28">
        <f>F310</f>
        <v>0.124183</v>
      </c>
      <c r="E310" s="28">
        <f>F310</f>
        <v>0.124183</v>
      </c>
      <c r="F310" s="28">
        <f>ROUND(0.124183,6)</f>
        <v>0.124183</v>
      </c>
      <c r="G310" s="24"/>
      <c r="H310" s="36"/>
    </row>
    <row r="311" spans="1:8" ht="12.75" customHeight="1">
      <c r="A311" s="22">
        <v>42996</v>
      </c>
      <c r="B311" s="22"/>
      <c r="C311" s="28">
        <f>ROUND(0.119012933334463,6)</f>
        <v>0.119013</v>
      </c>
      <c r="D311" s="28">
        <f>F311</f>
        <v>0.12691</v>
      </c>
      <c r="E311" s="28">
        <f>F311</f>
        <v>0.12691</v>
      </c>
      <c r="F311" s="28">
        <f>ROUND(0.12691,6)</f>
        <v>0.12691</v>
      </c>
      <c r="G311" s="24"/>
      <c r="H311" s="36"/>
    </row>
    <row r="312" spans="1:8" ht="12.75" customHeight="1">
      <c r="A312" s="22">
        <v>43087</v>
      </c>
      <c r="B312" s="22"/>
      <c r="C312" s="28">
        <f>ROUND(0.119012933334463,6)</f>
        <v>0.119013</v>
      </c>
      <c r="D312" s="28">
        <f>F312</f>
        <v>0.129707</v>
      </c>
      <c r="E312" s="28">
        <f>F312</f>
        <v>0.129707</v>
      </c>
      <c r="F312" s="28">
        <f>ROUND(0.129707,6)</f>
        <v>0.129707</v>
      </c>
      <c r="G312" s="24"/>
      <c r="H312" s="36"/>
    </row>
    <row r="313" spans="1:8" ht="12.75" customHeight="1">
      <c r="A313" s="22" t="s">
        <v>75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42807</v>
      </c>
      <c r="B314" s="22"/>
      <c r="C314" s="25">
        <f>ROUND(0.137349103171888,4)</f>
        <v>0.1373</v>
      </c>
      <c r="D314" s="25">
        <f>F314</f>
        <v>0.1375</v>
      </c>
      <c r="E314" s="25">
        <f>F314</f>
        <v>0.1375</v>
      </c>
      <c r="F314" s="25">
        <f>ROUND(0.1375,4)</f>
        <v>0.1375</v>
      </c>
      <c r="G314" s="24"/>
      <c r="H314" s="36"/>
    </row>
    <row r="315" spans="1:8" ht="12.75" customHeight="1">
      <c r="A315" s="22">
        <v>42905</v>
      </c>
      <c r="B315" s="22"/>
      <c r="C315" s="25">
        <f>ROUND(0.137349103171888,4)</f>
        <v>0.1373</v>
      </c>
      <c r="D315" s="25">
        <f>F315</f>
        <v>0.1366</v>
      </c>
      <c r="E315" s="25">
        <f>F315</f>
        <v>0.1366</v>
      </c>
      <c r="F315" s="25">
        <f>ROUND(0.1366,4)</f>
        <v>0.1366</v>
      </c>
      <c r="G315" s="24"/>
      <c r="H315" s="36"/>
    </row>
    <row r="316" spans="1:8" ht="12.75" customHeight="1">
      <c r="A316" s="22">
        <v>42996</v>
      </c>
      <c r="B316" s="22"/>
      <c r="C316" s="25">
        <f>ROUND(0.137349103171888,4)</f>
        <v>0.1373</v>
      </c>
      <c r="D316" s="25">
        <f>F316</f>
        <v>0.1377</v>
      </c>
      <c r="E316" s="25">
        <f>F316</f>
        <v>0.1377</v>
      </c>
      <c r="F316" s="25">
        <f>ROUND(0.1377,4)</f>
        <v>0.1377</v>
      </c>
      <c r="G316" s="24"/>
      <c r="H316" s="36"/>
    </row>
    <row r="317" spans="1:8" ht="12.75" customHeight="1">
      <c r="A317" s="22" t="s">
        <v>76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42807</v>
      </c>
      <c r="B318" s="22"/>
      <c r="C318" s="25">
        <f>ROUND(9.6983453,4)</f>
        <v>9.6983</v>
      </c>
      <c r="D318" s="25">
        <f>F318</f>
        <v>9.8237</v>
      </c>
      <c r="E318" s="25">
        <f>F318</f>
        <v>9.8237</v>
      </c>
      <c r="F318" s="25">
        <f>ROUND(9.8237,4)</f>
        <v>9.8237</v>
      </c>
      <c r="G318" s="24"/>
      <c r="H318" s="36"/>
    </row>
    <row r="319" spans="1:8" ht="12.75" customHeight="1">
      <c r="A319" s="22">
        <v>42905</v>
      </c>
      <c r="B319" s="22"/>
      <c r="C319" s="25">
        <f>ROUND(9.6983453,4)</f>
        <v>9.6983</v>
      </c>
      <c r="D319" s="25">
        <f>F319</f>
        <v>9.9775</v>
      </c>
      <c r="E319" s="25">
        <f>F319</f>
        <v>9.9775</v>
      </c>
      <c r="F319" s="25">
        <f>ROUND(9.9775,4)</f>
        <v>9.9775</v>
      </c>
      <c r="G319" s="24"/>
      <c r="H319" s="36"/>
    </row>
    <row r="320" spans="1:8" ht="12.75" customHeight="1">
      <c r="A320" s="22">
        <v>42996</v>
      </c>
      <c r="B320" s="22"/>
      <c r="C320" s="25">
        <f>ROUND(9.6983453,4)</f>
        <v>9.6983</v>
      </c>
      <c r="D320" s="25">
        <f>F320</f>
        <v>10.1205</v>
      </c>
      <c r="E320" s="25">
        <f>F320</f>
        <v>10.1205</v>
      </c>
      <c r="F320" s="25">
        <f>ROUND(10.1205,4)</f>
        <v>10.1205</v>
      </c>
      <c r="G320" s="24"/>
      <c r="H320" s="36"/>
    </row>
    <row r="321" spans="1:8" ht="12.75" customHeight="1">
      <c r="A321" s="22" t="s">
        <v>77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42807</v>
      </c>
      <c r="B322" s="22"/>
      <c r="C322" s="25">
        <f>ROUND(9.71413757345316,4)</f>
        <v>9.7141</v>
      </c>
      <c r="D322" s="25">
        <f>F322</f>
        <v>9.8629</v>
      </c>
      <c r="E322" s="25">
        <f>F322</f>
        <v>9.8629</v>
      </c>
      <c r="F322" s="25">
        <f>ROUND(9.8629,4)</f>
        <v>9.8629</v>
      </c>
      <c r="G322" s="24"/>
      <c r="H322" s="36"/>
    </row>
    <row r="323" spans="1:8" ht="12.75" customHeight="1">
      <c r="A323" s="22">
        <v>42905</v>
      </c>
      <c r="B323" s="22"/>
      <c r="C323" s="25">
        <f>ROUND(9.71413757345316,4)</f>
        <v>9.7141</v>
      </c>
      <c r="D323" s="25">
        <f>F323</f>
        <v>10.0447</v>
      </c>
      <c r="E323" s="25">
        <f>F323</f>
        <v>10.0447</v>
      </c>
      <c r="F323" s="25">
        <f>ROUND(10.0447,4)</f>
        <v>10.0447</v>
      </c>
      <c r="G323" s="24"/>
      <c r="H323" s="36"/>
    </row>
    <row r="324" spans="1:8" ht="12.75" customHeight="1">
      <c r="A324" s="22">
        <v>42996</v>
      </c>
      <c r="B324" s="22"/>
      <c r="C324" s="25">
        <f>ROUND(9.71413757345316,4)</f>
        <v>9.7141</v>
      </c>
      <c r="D324" s="25">
        <f>F324</f>
        <v>10.2147</v>
      </c>
      <c r="E324" s="25">
        <f>F324</f>
        <v>10.2147</v>
      </c>
      <c r="F324" s="25">
        <f>ROUND(10.2147,4)</f>
        <v>10.2147</v>
      </c>
      <c r="G324" s="24"/>
      <c r="H324" s="36"/>
    </row>
    <row r="325" spans="1:8" ht="12.75" customHeight="1">
      <c r="A325" s="22" t="s">
        <v>78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42807</v>
      </c>
      <c r="B326" s="22"/>
      <c r="C326" s="25">
        <f>ROUND(3.9963311623674,4)</f>
        <v>3.9963</v>
      </c>
      <c r="D326" s="25">
        <f>F326</f>
        <v>3.9869</v>
      </c>
      <c r="E326" s="25">
        <f>F326</f>
        <v>3.9869</v>
      </c>
      <c r="F326" s="25">
        <f>ROUND(3.9869,4)</f>
        <v>3.9869</v>
      </c>
      <c r="G326" s="24"/>
      <c r="H326" s="36"/>
    </row>
    <row r="327" spans="1:8" ht="12.75" customHeight="1">
      <c r="A327" s="22">
        <v>42905</v>
      </c>
      <c r="B327" s="22"/>
      <c r="C327" s="25">
        <f>ROUND(3.9963311623674,4)</f>
        <v>3.9963</v>
      </c>
      <c r="D327" s="25">
        <f>F327</f>
        <v>3.9649</v>
      </c>
      <c r="E327" s="25">
        <f>F327</f>
        <v>3.9649</v>
      </c>
      <c r="F327" s="25">
        <f>ROUND(3.9649,4)</f>
        <v>3.9649</v>
      </c>
      <c r="G327" s="24"/>
      <c r="H327" s="36"/>
    </row>
    <row r="328" spans="1:8" ht="12.75" customHeight="1">
      <c r="A328" s="22" t="s">
        <v>79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42807</v>
      </c>
      <c r="B329" s="22"/>
      <c r="C329" s="25">
        <f>ROUND(14.0515,4)</f>
        <v>14.0515</v>
      </c>
      <c r="D329" s="25">
        <f>F329</f>
        <v>14.2708</v>
      </c>
      <c r="E329" s="25">
        <f>F329</f>
        <v>14.2708</v>
      </c>
      <c r="F329" s="25">
        <f>ROUND(14.2708,4)</f>
        <v>14.2708</v>
      </c>
      <c r="G329" s="24"/>
      <c r="H329" s="36"/>
    </row>
    <row r="330" spans="1:8" ht="12.75" customHeight="1">
      <c r="A330" s="22">
        <v>42905</v>
      </c>
      <c r="B330" s="22"/>
      <c r="C330" s="25">
        <f>ROUND(14.0515,4)</f>
        <v>14.0515</v>
      </c>
      <c r="D330" s="25">
        <f>F330</f>
        <v>14.5363</v>
      </c>
      <c r="E330" s="25">
        <f>F330</f>
        <v>14.5363</v>
      </c>
      <c r="F330" s="25">
        <f>ROUND(14.5363,4)</f>
        <v>14.5363</v>
      </c>
      <c r="G330" s="24"/>
      <c r="H330" s="36"/>
    </row>
    <row r="331" spans="1:8" ht="12.75" customHeight="1">
      <c r="A331" s="22">
        <v>42996</v>
      </c>
      <c r="B331" s="22"/>
      <c r="C331" s="25">
        <f>ROUND(14.0515,4)</f>
        <v>14.0515</v>
      </c>
      <c r="D331" s="25">
        <f>F331</f>
        <v>14.7832</v>
      </c>
      <c r="E331" s="25">
        <f>F331</f>
        <v>14.7832</v>
      </c>
      <c r="F331" s="25">
        <f>ROUND(14.7832,4)</f>
        <v>14.7832</v>
      </c>
      <c r="G331" s="24"/>
      <c r="H331" s="36"/>
    </row>
    <row r="332" spans="1:8" ht="12.75" customHeight="1">
      <c r="A332" s="22">
        <v>43087</v>
      </c>
      <c r="B332" s="22"/>
      <c r="C332" s="25">
        <f>ROUND(14.0515,4)</f>
        <v>14.0515</v>
      </c>
      <c r="D332" s="25">
        <f>F332</f>
        <v>15.0274</v>
      </c>
      <c r="E332" s="25">
        <f>F332</f>
        <v>15.0274</v>
      </c>
      <c r="F332" s="25">
        <f>ROUND(15.0274,4)</f>
        <v>15.0274</v>
      </c>
      <c r="G332" s="24"/>
      <c r="H332" s="36"/>
    </row>
    <row r="333" spans="1:8" ht="12.75" customHeight="1">
      <c r="A333" s="22" t="s">
        <v>80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42807</v>
      </c>
      <c r="B334" s="22"/>
      <c r="C334" s="25">
        <f>ROUND(14.0515,4)</f>
        <v>14.0515</v>
      </c>
      <c r="D334" s="25">
        <f>F334</f>
        <v>14.2708</v>
      </c>
      <c r="E334" s="25">
        <f>F334</f>
        <v>14.2708</v>
      </c>
      <c r="F334" s="25">
        <f>ROUND(14.2708,4)</f>
        <v>14.2708</v>
      </c>
      <c r="G334" s="24"/>
      <c r="H334" s="36"/>
    </row>
    <row r="335" spans="1:8" ht="12.75" customHeight="1">
      <c r="A335" s="22">
        <v>42905</v>
      </c>
      <c r="B335" s="22"/>
      <c r="C335" s="25">
        <f>ROUND(14.0515,4)</f>
        <v>14.0515</v>
      </c>
      <c r="D335" s="25">
        <f>F335</f>
        <v>14.5363</v>
      </c>
      <c r="E335" s="25">
        <f>F335</f>
        <v>14.5363</v>
      </c>
      <c r="F335" s="25">
        <f>ROUND(14.5363,4)</f>
        <v>14.5363</v>
      </c>
      <c r="G335" s="24"/>
      <c r="H335" s="36"/>
    </row>
    <row r="336" spans="1:8" ht="12.75" customHeight="1">
      <c r="A336" s="22">
        <v>42996</v>
      </c>
      <c r="B336" s="22"/>
      <c r="C336" s="25">
        <f>ROUND(14.0515,4)</f>
        <v>14.0515</v>
      </c>
      <c r="D336" s="25">
        <f>F336</f>
        <v>14.7832</v>
      </c>
      <c r="E336" s="25">
        <f>F336</f>
        <v>14.7832</v>
      </c>
      <c r="F336" s="25">
        <f>ROUND(14.7832,4)</f>
        <v>14.7832</v>
      </c>
      <c r="G336" s="24"/>
      <c r="H336" s="36"/>
    </row>
    <row r="337" spans="1:8" ht="12.75" customHeight="1">
      <c r="A337" s="22">
        <v>43087</v>
      </c>
      <c r="B337" s="22"/>
      <c r="C337" s="25">
        <f>ROUND(14.0515,4)</f>
        <v>14.0515</v>
      </c>
      <c r="D337" s="25">
        <f>F337</f>
        <v>15.0274</v>
      </c>
      <c r="E337" s="25">
        <f>F337</f>
        <v>15.0274</v>
      </c>
      <c r="F337" s="25">
        <f>ROUND(15.0274,4)</f>
        <v>15.0274</v>
      </c>
      <c r="G337" s="24"/>
      <c r="H337" s="36"/>
    </row>
    <row r="338" spans="1:8" ht="12.75" customHeight="1">
      <c r="A338" s="22">
        <v>43178</v>
      </c>
      <c r="B338" s="22"/>
      <c r="C338" s="25">
        <f>ROUND(14.0515,4)</f>
        <v>14.0515</v>
      </c>
      <c r="D338" s="25">
        <f>F338</f>
        <v>15.2769</v>
      </c>
      <c r="E338" s="25">
        <f>F338</f>
        <v>15.2769</v>
      </c>
      <c r="F338" s="25">
        <f>ROUND(15.2769,4)</f>
        <v>15.2769</v>
      </c>
      <c r="G338" s="24"/>
      <c r="H338" s="36"/>
    </row>
    <row r="339" spans="1:8" ht="12.75" customHeight="1">
      <c r="A339" s="22">
        <v>43269</v>
      </c>
      <c r="B339" s="22"/>
      <c r="C339" s="25">
        <f>ROUND(14.0515,4)</f>
        <v>14.0515</v>
      </c>
      <c r="D339" s="25">
        <f>F339</f>
        <v>15.5267</v>
      </c>
      <c r="E339" s="25">
        <f>F339</f>
        <v>15.5267</v>
      </c>
      <c r="F339" s="25">
        <f>ROUND(15.5267,4)</f>
        <v>15.5267</v>
      </c>
      <c r="G339" s="24"/>
      <c r="H339" s="36"/>
    </row>
    <row r="340" spans="1:8" ht="12.75" customHeight="1">
      <c r="A340" s="22">
        <v>43360</v>
      </c>
      <c r="B340" s="22"/>
      <c r="C340" s="25">
        <f>ROUND(14.0515,4)</f>
        <v>14.0515</v>
      </c>
      <c r="D340" s="25">
        <f>F340</f>
        <v>15.7765</v>
      </c>
      <c r="E340" s="25">
        <f>F340</f>
        <v>15.7765</v>
      </c>
      <c r="F340" s="25">
        <f>ROUND(15.7765,4)</f>
        <v>15.7765</v>
      </c>
      <c r="G340" s="24"/>
      <c r="H340" s="36"/>
    </row>
    <row r="341" spans="1:8" ht="12.75" customHeight="1">
      <c r="A341" s="22">
        <v>43448</v>
      </c>
      <c r="B341" s="22"/>
      <c r="C341" s="25">
        <f>ROUND(14.0515,4)</f>
        <v>14.0515</v>
      </c>
      <c r="D341" s="25">
        <f>F341</f>
        <v>16.0181</v>
      </c>
      <c r="E341" s="25">
        <f>F341</f>
        <v>16.0181</v>
      </c>
      <c r="F341" s="25">
        <f>ROUND(16.0181,4)</f>
        <v>16.0181</v>
      </c>
      <c r="G341" s="24"/>
      <c r="H341" s="36"/>
    </row>
    <row r="342" spans="1:8" ht="12.75" customHeight="1">
      <c r="A342" s="22">
        <v>43542</v>
      </c>
      <c r="B342" s="22"/>
      <c r="C342" s="25">
        <f>ROUND(14.0515,4)</f>
        <v>14.0515</v>
      </c>
      <c r="D342" s="25">
        <f>F342</f>
        <v>16.3456</v>
      </c>
      <c r="E342" s="25">
        <f>F342</f>
        <v>16.3456</v>
      </c>
      <c r="F342" s="25">
        <f>ROUND(16.3456,4)</f>
        <v>16.3456</v>
      </c>
      <c r="G342" s="24"/>
      <c r="H342" s="36"/>
    </row>
    <row r="343" spans="1:8" ht="12.75" customHeight="1">
      <c r="A343" s="22">
        <v>43630</v>
      </c>
      <c r="B343" s="22"/>
      <c r="C343" s="25">
        <f>ROUND(14.0515,4)</f>
        <v>14.0515</v>
      </c>
      <c r="D343" s="25">
        <f>F343</f>
        <v>16.66</v>
      </c>
      <c r="E343" s="25">
        <f>F343</f>
        <v>16.66</v>
      </c>
      <c r="F343" s="25">
        <f>ROUND(16.66,4)</f>
        <v>16.66</v>
      </c>
      <c r="G343" s="24"/>
      <c r="H343" s="36"/>
    </row>
    <row r="344" spans="1:8" ht="12.75" customHeight="1">
      <c r="A344" s="22">
        <v>43724</v>
      </c>
      <c r="B344" s="22"/>
      <c r="C344" s="25">
        <f>ROUND(14.0515,4)</f>
        <v>14.0515</v>
      </c>
      <c r="D344" s="25">
        <f>F344</f>
        <v>16.9959</v>
      </c>
      <c r="E344" s="25">
        <f>F344</f>
        <v>16.9959</v>
      </c>
      <c r="F344" s="25">
        <f>ROUND(16.9959,4)</f>
        <v>16.9959</v>
      </c>
      <c r="G344" s="24"/>
      <c r="H344" s="36"/>
    </row>
    <row r="345" spans="1:8" ht="12.75" customHeight="1">
      <c r="A345" s="22">
        <v>43812</v>
      </c>
      <c r="B345" s="22"/>
      <c r="C345" s="25">
        <f>ROUND(14.0515,4)</f>
        <v>14.0515</v>
      </c>
      <c r="D345" s="25">
        <f>F345</f>
        <v>17.3103</v>
      </c>
      <c r="E345" s="25">
        <f>F345</f>
        <v>17.3103</v>
      </c>
      <c r="F345" s="25">
        <f>ROUND(17.3103,4)</f>
        <v>17.3103</v>
      </c>
      <c r="G345" s="24"/>
      <c r="H345" s="36"/>
    </row>
    <row r="346" spans="1:8" ht="12.75" customHeight="1">
      <c r="A346" s="22" t="s">
        <v>81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42807</v>
      </c>
      <c r="B347" s="22"/>
      <c r="C347" s="25">
        <f>ROUND(1.42539054574964,4)</f>
        <v>1.4254</v>
      </c>
      <c r="D347" s="25">
        <f>F347</f>
        <v>1.3857</v>
      </c>
      <c r="E347" s="25">
        <f>F347</f>
        <v>1.3857</v>
      </c>
      <c r="F347" s="25">
        <f>ROUND(1.3857,4)</f>
        <v>1.3857</v>
      </c>
      <c r="G347" s="24"/>
      <c r="H347" s="36"/>
    </row>
    <row r="348" spans="1:8" ht="12.75" customHeight="1">
      <c r="A348" s="22">
        <v>42905</v>
      </c>
      <c r="B348" s="22"/>
      <c r="C348" s="25">
        <f>ROUND(1.42539054574964,4)</f>
        <v>1.4254</v>
      </c>
      <c r="D348" s="25">
        <f>F348</f>
        <v>1.3245</v>
      </c>
      <c r="E348" s="25">
        <f>F348</f>
        <v>1.3245</v>
      </c>
      <c r="F348" s="25">
        <f>ROUND(1.3245,4)</f>
        <v>1.3245</v>
      </c>
      <c r="G348" s="24"/>
      <c r="H348" s="36"/>
    </row>
    <row r="349" spans="1:8" ht="12.75" customHeight="1">
      <c r="A349" s="22">
        <v>42996</v>
      </c>
      <c r="B349" s="22"/>
      <c r="C349" s="25">
        <f>ROUND(1.42539054574964,4)</f>
        <v>1.4254</v>
      </c>
      <c r="D349" s="25">
        <f>F349</f>
        <v>1.2739</v>
      </c>
      <c r="E349" s="25">
        <f>F349</f>
        <v>1.2739</v>
      </c>
      <c r="F349" s="25">
        <f>ROUND(1.2739,4)</f>
        <v>1.2739</v>
      </c>
      <c r="G349" s="24"/>
      <c r="H349" s="36"/>
    </row>
    <row r="350" spans="1:8" ht="12.75" customHeight="1">
      <c r="A350" s="22" t="s">
        <v>82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42768</v>
      </c>
      <c r="B351" s="22"/>
      <c r="C351" s="27">
        <f>ROUND(578.56,3)</f>
        <v>578.56</v>
      </c>
      <c r="D351" s="27">
        <f>F351</f>
        <v>583.799</v>
      </c>
      <c r="E351" s="27">
        <f>F351</f>
        <v>583.799</v>
      </c>
      <c r="F351" s="27">
        <f>ROUND(583.799,3)</f>
        <v>583.799</v>
      </c>
      <c r="G351" s="24"/>
      <c r="H351" s="36"/>
    </row>
    <row r="352" spans="1:8" ht="12.75" customHeight="1">
      <c r="A352" s="22">
        <v>42859</v>
      </c>
      <c r="B352" s="22"/>
      <c r="C352" s="27">
        <f>ROUND(578.56,3)</f>
        <v>578.56</v>
      </c>
      <c r="D352" s="27">
        <f>F352</f>
        <v>595.078</v>
      </c>
      <c r="E352" s="27">
        <f>F352</f>
        <v>595.078</v>
      </c>
      <c r="F352" s="27">
        <f>ROUND(595.078,3)</f>
        <v>595.078</v>
      </c>
      <c r="G352" s="24"/>
      <c r="H352" s="36"/>
    </row>
    <row r="353" spans="1:8" ht="12.75" customHeight="1">
      <c r="A353" s="22">
        <v>42950</v>
      </c>
      <c r="B353" s="22"/>
      <c r="C353" s="27">
        <f>ROUND(578.56,3)</f>
        <v>578.56</v>
      </c>
      <c r="D353" s="27">
        <f>F353</f>
        <v>606.937</v>
      </c>
      <c r="E353" s="27">
        <f>F353</f>
        <v>606.937</v>
      </c>
      <c r="F353" s="27">
        <f>ROUND(606.937,3)</f>
        <v>606.937</v>
      </c>
      <c r="G353" s="24"/>
      <c r="H353" s="36"/>
    </row>
    <row r="354" spans="1:8" ht="12.75" customHeight="1">
      <c r="A354" s="22">
        <v>43041</v>
      </c>
      <c r="B354" s="22"/>
      <c r="C354" s="27">
        <f>ROUND(578.56,3)</f>
        <v>578.56</v>
      </c>
      <c r="D354" s="27">
        <f>F354</f>
        <v>619.544</v>
      </c>
      <c r="E354" s="27">
        <f>F354</f>
        <v>619.544</v>
      </c>
      <c r="F354" s="27">
        <f>ROUND(619.544,3)</f>
        <v>619.544</v>
      </c>
      <c r="G354" s="24"/>
      <c r="H354" s="36"/>
    </row>
    <row r="355" spans="1:8" ht="12.75" customHeight="1">
      <c r="A355" s="22" t="s">
        <v>83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42768</v>
      </c>
      <c r="B356" s="22"/>
      <c r="C356" s="27">
        <f>ROUND(506.012,3)</f>
        <v>506.012</v>
      </c>
      <c r="D356" s="27">
        <f>F356</f>
        <v>510.594</v>
      </c>
      <c r="E356" s="27">
        <f>F356</f>
        <v>510.594</v>
      </c>
      <c r="F356" s="27">
        <f>ROUND(510.594,3)</f>
        <v>510.594</v>
      </c>
      <c r="G356" s="24"/>
      <c r="H356" s="36"/>
    </row>
    <row r="357" spans="1:8" ht="12.75" customHeight="1">
      <c r="A357" s="22">
        <v>42859</v>
      </c>
      <c r="B357" s="22"/>
      <c r="C357" s="27">
        <f>ROUND(506.012,3)</f>
        <v>506.012</v>
      </c>
      <c r="D357" s="27">
        <f>F357</f>
        <v>520.459</v>
      </c>
      <c r="E357" s="27">
        <f>F357</f>
        <v>520.459</v>
      </c>
      <c r="F357" s="27">
        <f>ROUND(520.459,3)</f>
        <v>520.459</v>
      </c>
      <c r="G357" s="24"/>
      <c r="H357" s="36"/>
    </row>
    <row r="358" spans="1:8" ht="12.75" customHeight="1">
      <c r="A358" s="22">
        <v>42950</v>
      </c>
      <c r="B358" s="22"/>
      <c r="C358" s="27">
        <f>ROUND(506.012,3)</f>
        <v>506.012</v>
      </c>
      <c r="D358" s="27">
        <f>F358</f>
        <v>530.831</v>
      </c>
      <c r="E358" s="27">
        <f>F358</f>
        <v>530.831</v>
      </c>
      <c r="F358" s="27">
        <f>ROUND(530.831,3)</f>
        <v>530.831</v>
      </c>
      <c r="G358" s="24"/>
      <c r="H358" s="36"/>
    </row>
    <row r="359" spans="1:8" ht="12.75" customHeight="1">
      <c r="A359" s="22">
        <v>43041</v>
      </c>
      <c r="B359" s="22"/>
      <c r="C359" s="27">
        <f>ROUND(506.012,3)</f>
        <v>506.012</v>
      </c>
      <c r="D359" s="27">
        <f>F359</f>
        <v>541.857</v>
      </c>
      <c r="E359" s="27">
        <f>F359</f>
        <v>541.857</v>
      </c>
      <c r="F359" s="27">
        <f>ROUND(541.857,3)</f>
        <v>541.857</v>
      </c>
      <c r="G359" s="24"/>
      <c r="H359" s="36"/>
    </row>
    <row r="360" spans="1:8" ht="12.75" customHeight="1">
      <c r="A360" s="22" t="s">
        <v>84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42768</v>
      </c>
      <c r="B361" s="22"/>
      <c r="C361" s="27">
        <f>ROUND(583.472,3)</f>
        <v>583.472</v>
      </c>
      <c r="D361" s="27">
        <f>F361</f>
        <v>588.755</v>
      </c>
      <c r="E361" s="27">
        <f>F361</f>
        <v>588.755</v>
      </c>
      <c r="F361" s="27">
        <f>ROUND(588.755,3)</f>
        <v>588.755</v>
      </c>
      <c r="G361" s="24"/>
      <c r="H361" s="36"/>
    </row>
    <row r="362" spans="1:8" ht="12.75" customHeight="1">
      <c r="A362" s="22">
        <v>42859</v>
      </c>
      <c r="B362" s="22"/>
      <c r="C362" s="27">
        <f>ROUND(583.472,3)</f>
        <v>583.472</v>
      </c>
      <c r="D362" s="27">
        <f>F362</f>
        <v>600.13</v>
      </c>
      <c r="E362" s="27">
        <f>F362</f>
        <v>600.13</v>
      </c>
      <c r="F362" s="27">
        <f>ROUND(600.13,3)</f>
        <v>600.13</v>
      </c>
      <c r="G362" s="24"/>
      <c r="H362" s="36"/>
    </row>
    <row r="363" spans="1:8" ht="12.75" customHeight="1">
      <c r="A363" s="22">
        <v>42950</v>
      </c>
      <c r="B363" s="22"/>
      <c r="C363" s="27">
        <f>ROUND(583.472,3)</f>
        <v>583.472</v>
      </c>
      <c r="D363" s="27">
        <f>F363</f>
        <v>612.09</v>
      </c>
      <c r="E363" s="27">
        <f>F363</f>
        <v>612.09</v>
      </c>
      <c r="F363" s="27">
        <f>ROUND(612.09,3)</f>
        <v>612.09</v>
      </c>
      <c r="G363" s="24"/>
      <c r="H363" s="36"/>
    </row>
    <row r="364" spans="1:8" ht="12.75" customHeight="1">
      <c r="A364" s="22">
        <v>43041</v>
      </c>
      <c r="B364" s="22"/>
      <c r="C364" s="27">
        <f>ROUND(583.472,3)</f>
        <v>583.472</v>
      </c>
      <c r="D364" s="27">
        <f>F364</f>
        <v>624.804</v>
      </c>
      <c r="E364" s="27">
        <f>F364</f>
        <v>624.804</v>
      </c>
      <c r="F364" s="27">
        <f>ROUND(624.804,3)</f>
        <v>624.804</v>
      </c>
      <c r="G364" s="24"/>
      <c r="H364" s="36"/>
    </row>
    <row r="365" spans="1:8" ht="12.75" customHeight="1">
      <c r="A365" s="22" t="s">
        <v>85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42768</v>
      </c>
      <c r="B366" s="22"/>
      <c r="C366" s="27">
        <f>ROUND(529.948,3)</f>
        <v>529.948</v>
      </c>
      <c r="D366" s="27">
        <f>F366</f>
        <v>534.747</v>
      </c>
      <c r="E366" s="27">
        <f>F366</f>
        <v>534.747</v>
      </c>
      <c r="F366" s="27">
        <f>ROUND(534.747,3)</f>
        <v>534.747</v>
      </c>
      <c r="G366" s="24"/>
      <c r="H366" s="36"/>
    </row>
    <row r="367" spans="1:8" ht="12.75" customHeight="1">
      <c r="A367" s="22">
        <v>42859</v>
      </c>
      <c r="B367" s="22"/>
      <c r="C367" s="27">
        <f>ROUND(529.948,3)</f>
        <v>529.948</v>
      </c>
      <c r="D367" s="27">
        <f>F367</f>
        <v>545.078</v>
      </c>
      <c r="E367" s="27">
        <f>F367</f>
        <v>545.078</v>
      </c>
      <c r="F367" s="27">
        <f>ROUND(545.078,3)</f>
        <v>545.078</v>
      </c>
      <c r="G367" s="24"/>
      <c r="H367" s="36"/>
    </row>
    <row r="368" spans="1:8" ht="12.75" customHeight="1">
      <c r="A368" s="22">
        <v>42950</v>
      </c>
      <c r="B368" s="22"/>
      <c r="C368" s="27">
        <f>ROUND(529.948,3)</f>
        <v>529.948</v>
      </c>
      <c r="D368" s="27">
        <f>F368</f>
        <v>555.941</v>
      </c>
      <c r="E368" s="27">
        <f>F368</f>
        <v>555.941</v>
      </c>
      <c r="F368" s="27">
        <f>ROUND(555.941,3)</f>
        <v>555.941</v>
      </c>
      <c r="G368" s="24"/>
      <c r="H368" s="36"/>
    </row>
    <row r="369" spans="1:8" ht="12.75" customHeight="1">
      <c r="A369" s="22">
        <v>43041</v>
      </c>
      <c r="B369" s="22"/>
      <c r="C369" s="27">
        <f>ROUND(529.948,3)</f>
        <v>529.948</v>
      </c>
      <c r="D369" s="27">
        <f>F369</f>
        <v>567.489</v>
      </c>
      <c r="E369" s="27">
        <f>F369</f>
        <v>567.489</v>
      </c>
      <c r="F369" s="27">
        <f>ROUND(567.489,3)</f>
        <v>567.489</v>
      </c>
      <c r="G369" s="24"/>
      <c r="H369" s="36"/>
    </row>
    <row r="370" spans="1:8" ht="12.75" customHeight="1">
      <c r="A370" s="22" t="s">
        <v>86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42768</v>
      </c>
      <c r="B371" s="22"/>
      <c r="C371" s="27">
        <f>ROUND(245.223588251469,3)</f>
        <v>245.224</v>
      </c>
      <c r="D371" s="27">
        <f>F371</f>
        <v>247.451</v>
      </c>
      <c r="E371" s="27">
        <f>F371</f>
        <v>247.451</v>
      </c>
      <c r="F371" s="27">
        <f>ROUND(247.451,3)</f>
        <v>247.451</v>
      </c>
      <c r="G371" s="24"/>
      <c r="H371" s="36"/>
    </row>
    <row r="372" spans="1:8" ht="12.75" customHeight="1">
      <c r="A372" s="22">
        <v>42859</v>
      </c>
      <c r="B372" s="22"/>
      <c r="C372" s="27">
        <f>ROUND(245.223588251469,3)</f>
        <v>245.224</v>
      </c>
      <c r="D372" s="27">
        <f>F372</f>
        <v>252.247</v>
      </c>
      <c r="E372" s="27">
        <f>F372</f>
        <v>252.247</v>
      </c>
      <c r="F372" s="27">
        <f>ROUND(252.247,3)</f>
        <v>252.247</v>
      </c>
      <c r="G372" s="24"/>
      <c r="H372" s="36"/>
    </row>
    <row r="373" spans="1:8" ht="12.75" customHeight="1">
      <c r="A373" s="22">
        <v>42950</v>
      </c>
      <c r="B373" s="22"/>
      <c r="C373" s="27">
        <f>ROUND(245.223588251469,3)</f>
        <v>245.224</v>
      </c>
      <c r="D373" s="27">
        <f>F373</f>
        <v>257.289</v>
      </c>
      <c r="E373" s="27">
        <f>F373</f>
        <v>257.289</v>
      </c>
      <c r="F373" s="27">
        <f>ROUND(257.289,3)</f>
        <v>257.289</v>
      </c>
      <c r="G373" s="24"/>
      <c r="H373" s="36"/>
    </row>
    <row r="374" spans="1:8" ht="12.75" customHeight="1">
      <c r="A374" s="22">
        <v>43041</v>
      </c>
      <c r="B374" s="22"/>
      <c r="C374" s="27">
        <f>ROUND(245.223588251469,3)</f>
        <v>245.224</v>
      </c>
      <c r="D374" s="27">
        <f>F374</f>
        <v>262.648</v>
      </c>
      <c r="E374" s="27">
        <f>F374</f>
        <v>262.648</v>
      </c>
      <c r="F374" s="27">
        <f>ROUND(262.648,3)</f>
        <v>262.648</v>
      </c>
      <c r="G374" s="24"/>
      <c r="H374" s="36"/>
    </row>
    <row r="375" spans="1:8" ht="12.75" customHeight="1">
      <c r="A375" s="22" t="s">
        <v>87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42768</v>
      </c>
      <c r="B376" s="22"/>
      <c r="C376" s="27">
        <f>ROUND(665.584075856287,3)</f>
        <v>665.584</v>
      </c>
      <c r="D376" s="27">
        <f>F376</f>
        <v>671.919</v>
      </c>
      <c r="E376" s="27">
        <f>F376</f>
        <v>671.919</v>
      </c>
      <c r="F376" s="27">
        <f>ROUND(671.919,3)</f>
        <v>671.919</v>
      </c>
      <c r="G376" s="24"/>
      <c r="H376" s="36"/>
    </row>
    <row r="377" spans="1:8" ht="12.75" customHeight="1">
      <c r="A377" s="22">
        <v>42859</v>
      </c>
      <c r="B377" s="22"/>
      <c r="C377" s="27">
        <f>ROUND(665.584075856287,3)</f>
        <v>665.584</v>
      </c>
      <c r="D377" s="27">
        <f>F377</f>
        <v>684.95</v>
      </c>
      <c r="E377" s="27">
        <f>F377</f>
        <v>684.95</v>
      </c>
      <c r="F377" s="27">
        <f>ROUND(684.95,3)</f>
        <v>684.95</v>
      </c>
      <c r="G377" s="24"/>
      <c r="H377" s="36"/>
    </row>
    <row r="378" spans="1:8" ht="12.75" customHeight="1">
      <c r="A378" s="22">
        <v>42950</v>
      </c>
      <c r="B378" s="22"/>
      <c r="C378" s="27">
        <f>ROUND(665.584075856287,3)</f>
        <v>665.584</v>
      </c>
      <c r="D378" s="27">
        <f>F378</f>
        <v>698.434</v>
      </c>
      <c r="E378" s="27">
        <f>F378</f>
        <v>698.434</v>
      </c>
      <c r="F378" s="27">
        <f>ROUND(698.434,3)</f>
        <v>698.434</v>
      </c>
      <c r="G378" s="24"/>
      <c r="H378" s="36"/>
    </row>
    <row r="379" spans="1:8" ht="12.75" customHeight="1">
      <c r="A379" s="22">
        <v>43041</v>
      </c>
      <c r="B379" s="22"/>
      <c r="C379" s="27">
        <f>ROUND(665.584075856287,3)</f>
        <v>665.584</v>
      </c>
      <c r="D379" s="27">
        <f>F379</f>
        <v>712.122</v>
      </c>
      <c r="E379" s="27">
        <f>F379</f>
        <v>712.122</v>
      </c>
      <c r="F379" s="27">
        <f>ROUND(712.122,3)</f>
        <v>712.122</v>
      </c>
      <c r="G379" s="24"/>
      <c r="H379" s="36"/>
    </row>
    <row r="380" spans="1:8" ht="12.75" customHeight="1">
      <c r="A380" s="22" t="s">
        <v>88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42807</v>
      </c>
      <c r="B381" s="22"/>
      <c r="C381" s="24">
        <f>ROUND(23107.19,2)</f>
        <v>23107.19</v>
      </c>
      <c r="D381" s="24">
        <f>F381</f>
        <v>23466.12</v>
      </c>
      <c r="E381" s="24">
        <f>F381</f>
        <v>23466.12</v>
      </c>
      <c r="F381" s="24">
        <f>ROUND(23466.12,2)</f>
        <v>23466.12</v>
      </c>
      <c r="G381" s="24"/>
      <c r="H381" s="36"/>
    </row>
    <row r="382" spans="1:8" ht="12.75" customHeight="1">
      <c r="A382" s="22">
        <v>42905</v>
      </c>
      <c r="B382" s="22"/>
      <c r="C382" s="24">
        <f>ROUND(23107.19,2)</f>
        <v>23107.19</v>
      </c>
      <c r="D382" s="24">
        <f>F382</f>
        <v>23902.01</v>
      </c>
      <c r="E382" s="24">
        <f>F382</f>
        <v>23902.01</v>
      </c>
      <c r="F382" s="24">
        <f>ROUND(23902.01,2)</f>
        <v>23902.01</v>
      </c>
      <c r="G382" s="24"/>
      <c r="H382" s="36"/>
    </row>
    <row r="383" spans="1:8" ht="12.75" customHeight="1">
      <c r="A383" s="22" t="s">
        <v>89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42725</v>
      </c>
      <c r="B384" s="22"/>
      <c r="C384" s="27">
        <f>ROUND(7.358,3)</f>
        <v>7.358</v>
      </c>
      <c r="D384" s="27">
        <f>ROUND(7.42,3)</f>
        <v>7.42</v>
      </c>
      <c r="E384" s="27">
        <f>ROUND(7.32,3)</f>
        <v>7.32</v>
      </c>
      <c r="F384" s="27">
        <f>ROUND(7.37,3)</f>
        <v>7.37</v>
      </c>
      <c r="G384" s="24"/>
      <c r="H384" s="36"/>
    </row>
    <row r="385" spans="1:8" ht="12.75" customHeight="1">
      <c r="A385" s="22">
        <v>42753</v>
      </c>
      <c r="B385" s="22"/>
      <c r="C385" s="27">
        <f>ROUND(7.358,3)</f>
        <v>7.358</v>
      </c>
      <c r="D385" s="27">
        <f>ROUND(7.44,3)</f>
        <v>7.44</v>
      </c>
      <c r="E385" s="27">
        <f>ROUND(7.34,3)</f>
        <v>7.34</v>
      </c>
      <c r="F385" s="27">
        <f>ROUND(7.39,3)</f>
        <v>7.39</v>
      </c>
      <c r="G385" s="24"/>
      <c r="H385" s="36"/>
    </row>
    <row r="386" spans="1:8" ht="12.75" customHeight="1">
      <c r="A386" s="22">
        <v>42781</v>
      </c>
      <c r="B386" s="22"/>
      <c r="C386" s="27">
        <f>ROUND(7.358,3)</f>
        <v>7.358</v>
      </c>
      <c r="D386" s="27">
        <f>ROUND(7.47,3)</f>
        <v>7.47</v>
      </c>
      <c r="E386" s="27">
        <f>ROUND(7.37,3)</f>
        <v>7.37</v>
      </c>
      <c r="F386" s="27">
        <f>ROUND(7.42,3)</f>
        <v>7.42</v>
      </c>
      <c r="G386" s="24"/>
      <c r="H386" s="36"/>
    </row>
    <row r="387" spans="1:8" ht="12.75" customHeight="1">
      <c r="A387" s="22">
        <v>42809</v>
      </c>
      <c r="B387" s="22"/>
      <c r="C387" s="27">
        <f>ROUND(7.358,3)</f>
        <v>7.358</v>
      </c>
      <c r="D387" s="27">
        <f>ROUND(7.48,3)</f>
        <v>7.48</v>
      </c>
      <c r="E387" s="27">
        <f>ROUND(7.38,3)</f>
        <v>7.38</v>
      </c>
      <c r="F387" s="27">
        <f>ROUND(7.43,3)</f>
        <v>7.43</v>
      </c>
      <c r="G387" s="24"/>
      <c r="H387" s="36"/>
    </row>
    <row r="388" spans="1:8" ht="12.75" customHeight="1">
      <c r="A388" s="22">
        <v>42844</v>
      </c>
      <c r="B388" s="22"/>
      <c r="C388" s="27">
        <f>ROUND(7.358,3)</f>
        <v>7.358</v>
      </c>
      <c r="D388" s="27">
        <f>ROUND(7.5,3)</f>
        <v>7.5</v>
      </c>
      <c r="E388" s="27">
        <f>ROUND(7.4,3)</f>
        <v>7.4</v>
      </c>
      <c r="F388" s="27">
        <f>ROUND(7.45,3)</f>
        <v>7.45</v>
      </c>
      <c r="G388" s="24"/>
      <c r="H388" s="36"/>
    </row>
    <row r="389" spans="1:8" ht="12.75" customHeight="1">
      <c r="A389" s="22">
        <v>42872</v>
      </c>
      <c r="B389" s="22"/>
      <c r="C389" s="27">
        <f>ROUND(7.358,3)</f>
        <v>7.358</v>
      </c>
      <c r="D389" s="27">
        <f>ROUND(7.52,3)</f>
        <v>7.52</v>
      </c>
      <c r="E389" s="27">
        <f>ROUND(7.42,3)</f>
        <v>7.42</v>
      </c>
      <c r="F389" s="27">
        <f>ROUND(7.47,3)</f>
        <v>7.47</v>
      </c>
      <c r="G389" s="24"/>
      <c r="H389" s="36"/>
    </row>
    <row r="390" spans="1:8" ht="12.75" customHeight="1">
      <c r="A390" s="22">
        <v>42907</v>
      </c>
      <c r="B390" s="22"/>
      <c r="C390" s="27">
        <f>ROUND(7.358,3)</f>
        <v>7.358</v>
      </c>
      <c r="D390" s="27">
        <f>ROUND(7.54,3)</f>
        <v>7.54</v>
      </c>
      <c r="E390" s="27">
        <f>ROUND(7.44,3)</f>
        <v>7.44</v>
      </c>
      <c r="F390" s="27">
        <f>ROUND(7.49,3)</f>
        <v>7.49</v>
      </c>
      <c r="G390" s="24"/>
      <c r="H390" s="36"/>
    </row>
    <row r="391" spans="1:8" ht="12.75" customHeight="1">
      <c r="A391" s="22">
        <v>42998</v>
      </c>
      <c r="B391" s="22"/>
      <c r="C391" s="27">
        <f>ROUND(7.358,3)</f>
        <v>7.358</v>
      </c>
      <c r="D391" s="27">
        <f>ROUND(7.58,3)</f>
        <v>7.58</v>
      </c>
      <c r="E391" s="27">
        <f>ROUND(7.48,3)</f>
        <v>7.48</v>
      </c>
      <c r="F391" s="27">
        <f>ROUND(7.53,3)</f>
        <v>7.53</v>
      </c>
      <c r="G391" s="24"/>
      <c r="H391" s="36"/>
    </row>
    <row r="392" spans="1:8" ht="12.75" customHeight="1">
      <c r="A392" s="22">
        <v>43089</v>
      </c>
      <c r="B392" s="22"/>
      <c r="C392" s="27">
        <f>ROUND(7.358,3)</f>
        <v>7.358</v>
      </c>
      <c r="D392" s="27">
        <f>ROUND(7.61,3)</f>
        <v>7.61</v>
      </c>
      <c r="E392" s="27">
        <f>ROUND(7.51,3)</f>
        <v>7.51</v>
      </c>
      <c r="F392" s="27">
        <f>ROUND(7.56,3)</f>
        <v>7.56</v>
      </c>
      <c r="G392" s="24"/>
      <c r="H392" s="36"/>
    </row>
    <row r="393" spans="1:8" ht="12.75" customHeight="1">
      <c r="A393" s="22">
        <v>43179</v>
      </c>
      <c r="B393" s="22"/>
      <c r="C393" s="27">
        <f>ROUND(7.358,3)</f>
        <v>7.358</v>
      </c>
      <c r="D393" s="27">
        <f>ROUND(7.64,3)</f>
        <v>7.64</v>
      </c>
      <c r="E393" s="27">
        <f>ROUND(7.54,3)</f>
        <v>7.54</v>
      </c>
      <c r="F393" s="27">
        <f>ROUND(7.59,3)</f>
        <v>7.59</v>
      </c>
      <c r="G393" s="24"/>
      <c r="H393" s="36"/>
    </row>
    <row r="394" spans="1:8" ht="12.75" customHeight="1">
      <c r="A394" s="22">
        <v>43269</v>
      </c>
      <c r="B394" s="22"/>
      <c r="C394" s="27">
        <f>ROUND(7.358,3)</f>
        <v>7.358</v>
      </c>
      <c r="D394" s="27">
        <f>ROUND(7.51,3)</f>
        <v>7.51</v>
      </c>
      <c r="E394" s="27">
        <f>ROUND(7.41,3)</f>
        <v>7.41</v>
      </c>
      <c r="F394" s="27">
        <f>ROUND(7.46,3)</f>
        <v>7.46</v>
      </c>
      <c r="G394" s="24"/>
      <c r="H394" s="36"/>
    </row>
    <row r="395" spans="1:8" ht="12.75" customHeight="1">
      <c r="A395" s="22">
        <v>43271</v>
      </c>
      <c r="B395" s="22"/>
      <c r="C395" s="27">
        <f>ROUND(7.358,3)</f>
        <v>7.358</v>
      </c>
      <c r="D395" s="27">
        <f>ROUND(7.67,3)</f>
        <v>7.67</v>
      </c>
      <c r="E395" s="27">
        <f>ROUND(7.57,3)</f>
        <v>7.57</v>
      </c>
      <c r="F395" s="27">
        <f>ROUND(7.62,3)</f>
        <v>7.62</v>
      </c>
      <c r="G395" s="24"/>
      <c r="H395" s="36"/>
    </row>
    <row r="396" spans="1:8" ht="12.75" customHeight="1">
      <c r="A396" s="22">
        <v>43362</v>
      </c>
      <c r="B396" s="22"/>
      <c r="C396" s="27">
        <f>ROUND(7.358,3)</f>
        <v>7.358</v>
      </c>
      <c r="D396" s="27">
        <f>ROUND(7.69,3)</f>
        <v>7.69</v>
      </c>
      <c r="E396" s="27">
        <f>ROUND(7.59,3)</f>
        <v>7.59</v>
      </c>
      <c r="F396" s="27">
        <f>ROUND(7.64,3)</f>
        <v>7.64</v>
      </c>
      <c r="G396" s="24"/>
      <c r="H396" s="36"/>
    </row>
    <row r="397" spans="1:8" ht="12.75" customHeight="1">
      <c r="A397" s="22" t="s">
        <v>90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42768</v>
      </c>
      <c r="B398" s="22"/>
      <c r="C398" s="27">
        <f>ROUND(527.846,3)</f>
        <v>527.846</v>
      </c>
      <c r="D398" s="27">
        <f>F398</f>
        <v>532.626</v>
      </c>
      <c r="E398" s="27">
        <f>F398</f>
        <v>532.626</v>
      </c>
      <c r="F398" s="27">
        <f>ROUND(532.626,3)</f>
        <v>532.626</v>
      </c>
      <c r="G398" s="24"/>
      <c r="H398" s="36"/>
    </row>
    <row r="399" spans="1:8" ht="12.75" customHeight="1">
      <c r="A399" s="22">
        <v>42859</v>
      </c>
      <c r="B399" s="22"/>
      <c r="C399" s="27">
        <f>ROUND(527.846,3)</f>
        <v>527.846</v>
      </c>
      <c r="D399" s="27">
        <f>F399</f>
        <v>542.916</v>
      </c>
      <c r="E399" s="27">
        <f>F399</f>
        <v>542.916</v>
      </c>
      <c r="F399" s="27">
        <f>ROUND(542.916,3)</f>
        <v>542.916</v>
      </c>
      <c r="G399" s="24"/>
      <c r="H399" s="36"/>
    </row>
    <row r="400" spans="1:8" ht="12.75" customHeight="1">
      <c r="A400" s="22">
        <v>42950</v>
      </c>
      <c r="B400" s="22"/>
      <c r="C400" s="27">
        <f>ROUND(527.846,3)</f>
        <v>527.846</v>
      </c>
      <c r="D400" s="27">
        <f>F400</f>
        <v>553.736</v>
      </c>
      <c r="E400" s="27">
        <f>F400</f>
        <v>553.736</v>
      </c>
      <c r="F400" s="27">
        <f>ROUND(553.736,3)</f>
        <v>553.736</v>
      </c>
      <c r="G400" s="24"/>
      <c r="H400" s="36"/>
    </row>
    <row r="401" spans="1:8" ht="12.75" customHeight="1">
      <c r="A401" s="22">
        <v>43041</v>
      </c>
      <c r="B401" s="22"/>
      <c r="C401" s="27">
        <f>ROUND(527.846,3)</f>
        <v>527.846</v>
      </c>
      <c r="D401" s="27">
        <f>F401</f>
        <v>565.238</v>
      </c>
      <c r="E401" s="27">
        <f>F401</f>
        <v>565.238</v>
      </c>
      <c r="F401" s="27">
        <f>ROUND(565.238,3)</f>
        <v>565.238</v>
      </c>
      <c r="G401" s="24"/>
      <c r="H401" s="36"/>
    </row>
    <row r="402" spans="1:8" ht="12.75" customHeight="1">
      <c r="A402" s="22" t="s">
        <v>91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42810</v>
      </c>
      <c r="B403" s="22"/>
      <c r="C403" s="26">
        <f>ROUND(100.001134733217,5)</f>
        <v>100.00113</v>
      </c>
      <c r="D403" s="26">
        <f>F403</f>
        <v>100.0027</v>
      </c>
      <c r="E403" s="26">
        <f>F403</f>
        <v>100.0027</v>
      </c>
      <c r="F403" s="26">
        <f>ROUND(100.002702043399,5)</f>
        <v>100.0027</v>
      </c>
      <c r="G403" s="24"/>
      <c r="H403" s="36"/>
    </row>
    <row r="404" spans="1:8" ht="12.75" customHeight="1">
      <c r="A404" s="22" t="s">
        <v>92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42901</v>
      </c>
      <c r="B405" s="22"/>
      <c r="C405" s="26">
        <f>ROUND(100.001134733217,5)</f>
        <v>100.00113</v>
      </c>
      <c r="D405" s="26">
        <f>F405</f>
        <v>99.62625</v>
      </c>
      <c r="E405" s="26">
        <f>F405</f>
        <v>99.62625</v>
      </c>
      <c r="F405" s="26">
        <f>ROUND(99.6262485128042,5)</f>
        <v>99.62625</v>
      </c>
      <c r="G405" s="24"/>
      <c r="H405" s="36"/>
    </row>
    <row r="406" spans="1:8" ht="12.75" customHeight="1">
      <c r="A406" s="22" t="s">
        <v>93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42999</v>
      </c>
      <c r="B407" s="22"/>
      <c r="C407" s="26">
        <f>ROUND(100.001134733217,5)</f>
        <v>100.00113</v>
      </c>
      <c r="D407" s="26">
        <f>F407</f>
        <v>99.67668</v>
      </c>
      <c r="E407" s="26">
        <f>F407</f>
        <v>99.67668</v>
      </c>
      <c r="F407" s="26">
        <f>ROUND(99.6766801223075,5)</f>
        <v>99.67668</v>
      </c>
      <c r="G407" s="24"/>
      <c r="H407" s="36"/>
    </row>
    <row r="408" spans="1:8" ht="12.75" customHeight="1">
      <c r="A408" s="22" t="s">
        <v>94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43090</v>
      </c>
      <c r="B409" s="22"/>
      <c r="C409" s="26">
        <f>ROUND(100.001134733217,5)</f>
        <v>100.00113</v>
      </c>
      <c r="D409" s="26">
        <f>F409</f>
        <v>99.95391</v>
      </c>
      <c r="E409" s="26">
        <f>F409</f>
        <v>99.95391</v>
      </c>
      <c r="F409" s="26">
        <f>ROUND(99.9539075761246,5)</f>
        <v>99.95391</v>
      </c>
      <c r="G409" s="24"/>
      <c r="H409" s="36"/>
    </row>
    <row r="410" spans="1:8" ht="12.75" customHeight="1">
      <c r="A410" s="22" t="s">
        <v>95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43174</v>
      </c>
      <c r="B411" s="22"/>
      <c r="C411" s="26">
        <f>ROUND(100.001134733217,5)</f>
        <v>100.00113</v>
      </c>
      <c r="D411" s="26">
        <f>F411</f>
        <v>100.00113</v>
      </c>
      <c r="E411" s="26">
        <f>F411</f>
        <v>100.00113</v>
      </c>
      <c r="F411" s="26">
        <f>ROUND(100.001134733217,5)</f>
        <v>100.00113</v>
      </c>
      <c r="G411" s="24"/>
      <c r="H411" s="36"/>
    </row>
    <row r="412" spans="1:8" ht="12.75" customHeight="1">
      <c r="A412" s="22" t="s">
        <v>96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ROUND(100.153219682698,5)</f>
        <v>100.15322</v>
      </c>
      <c r="D413" s="26">
        <f>F413</f>
        <v>99.97749</v>
      </c>
      <c r="E413" s="26">
        <f>F413</f>
        <v>99.97749</v>
      </c>
      <c r="F413" s="26">
        <f>ROUND(99.9774885233612,5)</f>
        <v>99.97749</v>
      </c>
      <c r="G413" s="24"/>
      <c r="H413" s="36"/>
    </row>
    <row r="414" spans="1:8" ht="12.75" customHeight="1">
      <c r="A414" s="22" t="s">
        <v>97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43175</v>
      </c>
      <c r="B415" s="22"/>
      <c r="C415" s="26">
        <f>ROUND(100.153219682698,5)</f>
        <v>100.15322</v>
      </c>
      <c r="D415" s="26">
        <f>F415</f>
        <v>99.28774</v>
      </c>
      <c r="E415" s="26">
        <f>F415</f>
        <v>99.28774</v>
      </c>
      <c r="F415" s="26">
        <f>ROUND(99.2877407326524,5)</f>
        <v>99.28774</v>
      </c>
      <c r="G415" s="24"/>
      <c r="H415" s="36"/>
    </row>
    <row r="416" spans="1:8" ht="12.75" customHeight="1">
      <c r="A416" s="22" t="s">
        <v>98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43266</v>
      </c>
      <c r="B417" s="22"/>
      <c r="C417" s="26">
        <f>ROUND(100.153219682698,5)</f>
        <v>100.15322</v>
      </c>
      <c r="D417" s="26">
        <f>F417</f>
        <v>98.98387</v>
      </c>
      <c r="E417" s="26">
        <f>F417</f>
        <v>98.98387</v>
      </c>
      <c r="F417" s="26">
        <f>ROUND(98.9838716614746,5)</f>
        <v>98.98387</v>
      </c>
      <c r="G417" s="24"/>
      <c r="H417" s="36"/>
    </row>
    <row r="418" spans="1:8" ht="12.75" customHeight="1">
      <c r="A418" s="22" t="s">
        <v>99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43364</v>
      </c>
      <c r="B419" s="22"/>
      <c r="C419" s="26">
        <f>ROUND(100.153219682698,5)</f>
        <v>100.15322</v>
      </c>
      <c r="D419" s="26">
        <f>F419</f>
        <v>99.0869</v>
      </c>
      <c r="E419" s="26">
        <f>F419</f>
        <v>99.0869</v>
      </c>
      <c r="F419" s="26">
        <f>ROUND(99.0868964750329,5)</f>
        <v>99.0869</v>
      </c>
      <c r="G419" s="24"/>
      <c r="H419" s="36"/>
    </row>
    <row r="420" spans="1:8" ht="12.75" customHeight="1">
      <c r="A420" s="22" t="s">
        <v>100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43455</v>
      </c>
      <c r="B421" s="22"/>
      <c r="C421" s="24">
        <f>ROUND(100.153219682698,2)</f>
        <v>100.15</v>
      </c>
      <c r="D421" s="24">
        <f>F421</f>
        <v>99.62</v>
      </c>
      <c r="E421" s="24">
        <f>F421</f>
        <v>99.62</v>
      </c>
      <c r="F421" s="24">
        <f>ROUND(99.6198072132391,2)</f>
        <v>99.62</v>
      </c>
      <c r="G421" s="24"/>
      <c r="H421" s="36"/>
    </row>
    <row r="422" spans="1:8" ht="12.75" customHeight="1">
      <c r="A422" s="22" t="s">
        <v>101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43539</v>
      </c>
      <c r="B423" s="22"/>
      <c r="C423" s="26">
        <f>ROUND(100.153219682698,5)</f>
        <v>100.15322</v>
      </c>
      <c r="D423" s="26">
        <f>F423</f>
        <v>100.15322</v>
      </c>
      <c r="E423" s="26">
        <f>F423</f>
        <v>100.15322</v>
      </c>
      <c r="F423" s="26">
        <f>ROUND(100.153219682698,5)</f>
        <v>100.15322</v>
      </c>
      <c r="G423" s="24"/>
      <c r="H423" s="36"/>
    </row>
    <row r="424" spans="1:8" ht="12.75" customHeight="1">
      <c r="A424" s="22" t="s">
        <v>102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44182</v>
      </c>
      <c r="B425" s="22"/>
      <c r="C425" s="26">
        <f>ROUND(99.9045557128818,5)</f>
        <v>99.90456</v>
      </c>
      <c r="D425" s="26">
        <f>F425</f>
        <v>98.29898</v>
      </c>
      <c r="E425" s="26">
        <f>F425</f>
        <v>98.29898</v>
      </c>
      <c r="F425" s="26">
        <f>ROUND(98.2989778702445,5)</f>
        <v>98.29898</v>
      </c>
      <c r="G425" s="24"/>
      <c r="H425" s="36"/>
    </row>
    <row r="426" spans="1:8" ht="12.75" customHeight="1">
      <c r="A426" s="22" t="s">
        <v>103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44271</v>
      </c>
      <c r="B427" s="22"/>
      <c r="C427" s="26">
        <f>ROUND(99.9045557128818,5)</f>
        <v>99.90456</v>
      </c>
      <c r="D427" s="26">
        <f>F427</f>
        <v>97.68302</v>
      </c>
      <c r="E427" s="26">
        <f>F427</f>
        <v>97.68302</v>
      </c>
      <c r="F427" s="26">
        <f>ROUND(97.683022709174,5)</f>
        <v>97.68302</v>
      </c>
      <c r="G427" s="24"/>
      <c r="H427" s="36"/>
    </row>
    <row r="428" spans="1:8" ht="12.75" customHeight="1">
      <c r="A428" s="22" t="s">
        <v>104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44362</v>
      </c>
      <c r="B429" s="22"/>
      <c r="C429" s="26">
        <f>ROUND(99.9045557128818,5)</f>
        <v>99.90456</v>
      </c>
      <c r="D429" s="26">
        <f>F429</f>
        <v>97.03692</v>
      </c>
      <c r="E429" s="26">
        <f>F429</f>
        <v>97.03692</v>
      </c>
      <c r="F429" s="26">
        <f>ROUND(97.0369174169758,5)</f>
        <v>97.03692</v>
      </c>
      <c r="G429" s="24"/>
      <c r="H429" s="36"/>
    </row>
    <row r="430" spans="1:8" ht="12.75" customHeight="1">
      <c r="A430" s="22" t="s">
        <v>105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44460</v>
      </c>
      <c r="B431" s="22"/>
      <c r="C431" s="26">
        <f>ROUND(99.9045557128818,5)</f>
        <v>99.90456</v>
      </c>
      <c r="D431" s="26">
        <f>F431</f>
        <v>97.36755</v>
      </c>
      <c r="E431" s="26">
        <f>F431</f>
        <v>97.36755</v>
      </c>
      <c r="F431" s="26">
        <f>ROUND(97.3675546486652,5)</f>
        <v>97.36755</v>
      </c>
      <c r="G431" s="24"/>
      <c r="H431" s="36"/>
    </row>
    <row r="432" spans="1:8" ht="12.75" customHeight="1">
      <c r="A432" s="22" t="s">
        <v>106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44551</v>
      </c>
      <c r="B433" s="22"/>
      <c r="C433" s="26">
        <f>ROUND(99.9045557128818,5)</f>
        <v>99.90456</v>
      </c>
      <c r="D433" s="26">
        <f>F433</f>
        <v>99.65756</v>
      </c>
      <c r="E433" s="26">
        <f>F433</f>
        <v>99.65756</v>
      </c>
      <c r="F433" s="26">
        <f>ROUND(99.6575636697526,5)</f>
        <v>99.65756</v>
      </c>
      <c r="G433" s="24"/>
      <c r="H433" s="36"/>
    </row>
    <row r="434" spans="1:8" ht="12.75" customHeight="1">
      <c r="A434" s="22" t="s">
        <v>107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44635</v>
      </c>
      <c r="B435" s="22"/>
      <c r="C435" s="26">
        <f>ROUND(99.9045557128818,5)</f>
        <v>99.90456</v>
      </c>
      <c r="D435" s="26">
        <f>F435</f>
        <v>99.90456</v>
      </c>
      <c r="E435" s="26">
        <f>F435</f>
        <v>99.90456</v>
      </c>
      <c r="F435" s="26">
        <f>ROUND(99.9045557128818,5)</f>
        <v>99.90456</v>
      </c>
      <c r="G435" s="24"/>
      <c r="H435" s="36"/>
    </row>
    <row r="436" spans="1:8" ht="12.75" customHeight="1">
      <c r="A436" s="22" t="s">
        <v>108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46008</v>
      </c>
      <c r="B437" s="22"/>
      <c r="C437" s="26">
        <f>ROUND(99.9143215601182,5)</f>
        <v>99.91432</v>
      </c>
      <c r="D437" s="26">
        <f>F437</f>
        <v>99.38642</v>
      </c>
      <c r="E437" s="26">
        <f>F437</f>
        <v>99.38642</v>
      </c>
      <c r="F437" s="26">
        <f>ROUND(99.3864153144945,5)</f>
        <v>99.38642</v>
      </c>
      <c r="G437" s="24"/>
      <c r="H437" s="36"/>
    </row>
    <row r="438" spans="1:8" ht="12.75" customHeight="1">
      <c r="A438" s="22" t="s">
        <v>109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46097</v>
      </c>
      <c r="B439" s="22"/>
      <c r="C439" s="26">
        <f>ROUND(99.9143215601182,5)</f>
        <v>99.91432</v>
      </c>
      <c r="D439" s="26">
        <f>F439</f>
        <v>96.54946</v>
      </c>
      <c r="E439" s="26">
        <f>F439</f>
        <v>96.54946</v>
      </c>
      <c r="F439" s="26">
        <f>ROUND(96.5494611729381,5)</f>
        <v>96.54946</v>
      </c>
      <c r="G439" s="24"/>
      <c r="H439" s="36"/>
    </row>
    <row r="440" spans="1:8" ht="12.75" customHeight="1">
      <c r="A440" s="22" t="s">
        <v>110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46188</v>
      </c>
      <c r="B441" s="22"/>
      <c r="C441" s="26">
        <f>ROUND(99.9143215601182,5)</f>
        <v>99.91432</v>
      </c>
      <c r="D441" s="26">
        <f>F441</f>
        <v>95.39978</v>
      </c>
      <c r="E441" s="26">
        <f>F441</f>
        <v>95.39978</v>
      </c>
      <c r="F441" s="26">
        <f>ROUND(95.3997828647386,5)</f>
        <v>95.39978</v>
      </c>
      <c r="G441" s="24"/>
      <c r="H441" s="36"/>
    </row>
    <row r="442" spans="1:8" ht="12.75" customHeight="1">
      <c r="A442" s="22" t="s">
        <v>111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46286</v>
      </c>
      <c r="B443" s="22"/>
      <c r="C443" s="26">
        <f>ROUND(99.9143215601182,5)</f>
        <v>99.91432</v>
      </c>
      <c r="D443" s="26">
        <f>F443</f>
        <v>97.55615</v>
      </c>
      <c r="E443" s="26">
        <f>F443</f>
        <v>97.55615</v>
      </c>
      <c r="F443" s="26">
        <f>ROUND(97.5561549738803,5)</f>
        <v>97.55615</v>
      </c>
      <c r="G443" s="24"/>
      <c r="H443" s="36"/>
    </row>
    <row r="444" spans="1:8" ht="12.75" customHeight="1">
      <c r="A444" s="22" t="s">
        <v>112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46377</v>
      </c>
      <c r="B445" s="22"/>
      <c r="C445" s="26">
        <f>ROUND(99.9143215601182,5)</f>
        <v>99.91432</v>
      </c>
      <c r="D445" s="26">
        <f>F445</f>
        <v>101.25712</v>
      </c>
      <c r="E445" s="26">
        <f>F445</f>
        <v>101.25712</v>
      </c>
      <c r="F445" s="26">
        <f>ROUND(101.257117607179,5)</f>
        <v>101.25712</v>
      </c>
      <c r="G445" s="24"/>
      <c r="H445" s="36"/>
    </row>
    <row r="446" spans="1:8" ht="12.75" customHeight="1">
      <c r="A446" s="22" t="s">
        <v>113</v>
      </c>
      <c r="B446" s="22"/>
      <c r="C446" s="23"/>
      <c r="D446" s="23"/>
      <c r="E446" s="23"/>
      <c r="F446" s="23"/>
      <c r="G446" s="24"/>
      <c r="H446" s="36"/>
    </row>
    <row r="447" spans="1:8" ht="12.75" customHeight="1" thickBot="1">
      <c r="A447" s="32">
        <v>46461</v>
      </c>
      <c r="B447" s="32"/>
      <c r="C447" s="33">
        <f>ROUND(99.9143215601182,5)</f>
        <v>99.91432</v>
      </c>
      <c r="D447" s="33">
        <f>F447</f>
        <v>99.91432</v>
      </c>
      <c r="E447" s="33">
        <f>F447</f>
        <v>99.91432</v>
      </c>
      <c r="F447" s="33">
        <f>ROUND(99.9143215601182,5)</f>
        <v>99.91432</v>
      </c>
      <c r="G447" s="34"/>
      <c r="H447" s="37"/>
    </row>
  </sheetData>
  <sheetProtection/>
  <mergeCells count="446">
    <mergeCell ref="A446:B446"/>
    <mergeCell ref="A447:B447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3:B333"/>
    <mergeCell ref="A334:B334"/>
    <mergeCell ref="A335:B335"/>
    <mergeCell ref="A336:B336"/>
    <mergeCell ref="A337:B337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7:B317"/>
    <mergeCell ref="A318:B318"/>
    <mergeCell ref="A319:B319"/>
    <mergeCell ref="A320:B320"/>
    <mergeCell ref="A313:B313"/>
    <mergeCell ref="A314:B314"/>
    <mergeCell ref="A315:B315"/>
    <mergeCell ref="A316:B316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2016-12-20T15:54:53Z</dcterms:modified>
  <cp:category/>
  <cp:version/>
  <cp:contentType/>
  <cp:contentStatus/>
</cp:coreProperties>
</file>