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'Jerry'!$A$1:$H$448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<sst xmlns="http://schemas.openxmlformats.org/spreadsheetml/2006/main" count="114" uniqueCount="114">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</sst>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42725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ROUND(10.555,5)</f>
        <v>10.555</v>
      </c>
      <c r="D14" s="26">
        <f>F14</f>
        <v>10.555</v>
      </c>
      <c r="E14" s="26">
        <f>F14</f>
        <v>10.555</v>
      </c>
      <c r="F14" s="26">
        <f>ROUND(10.555,5)</f>
        <v>10.555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ROUND(8.685,5)</f>
        <v>8.685</v>
      </c>
      <c r="D16" s="26">
        <f>F16</f>
        <v>8.685</v>
      </c>
      <c r="E16" s="26">
        <f>F16</f>
        <v>8.685</v>
      </c>
      <c r="F16" s="26">
        <f>ROUND(8.685,5)</f>
        <v>8.685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ROUND(8.97,3)</f>
        <v>8.97</v>
      </c>
      <c r="D18" s="27">
        <f>F18</f>
        <v>8.97</v>
      </c>
      <c r="E18" s="27">
        <f>F18</f>
        <v>8.97</v>
      </c>
      <c r="F18" s="27">
        <f>ROUND(8.97,3)</f>
        <v>8.97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ROUND(7.765,3)</f>
        <v>7.765</v>
      </c>
      <c r="D24" s="27">
        <f>F24</f>
        <v>7.765</v>
      </c>
      <c r="E24" s="27">
        <f>F24</f>
        <v>7.765</v>
      </c>
      <c r="F24" s="27">
        <f>ROUND(7.765,3)</f>
        <v>7.765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ROUND(7.98,3)</f>
        <v>7.98</v>
      </c>
      <c r="D26" s="27">
        <f>F26</f>
        <v>7.98</v>
      </c>
      <c r="E26" s="27">
        <f>F26</f>
        <v>7.98</v>
      </c>
      <c r="F26" s="27">
        <f>ROUND(7.98,3)</f>
        <v>7.98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ROUND(8.195,3)</f>
        <v>8.195</v>
      </c>
      <c r="D28" s="27">
        <f>F28</f>
        <v>8.195</v>
      </c>
      <c r="E28" s="27">
        <f>F28</f>
        <v>8.195</v>
      </c>
      <c r="F28" s="27">
        <f>ROUND(8.195,3)</f>
        <v>8.195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ROUND(8.355,3)</f>
        <v>8.355</v>
      </c>
      <c r="D30" s="27">
        <f>F30</f>
        <v>8.355</v>
      </c>
      <c r="E30" s="27">
        <f>F30</f>
        <v>8.355</v>
      </c>
      <c r="F30" s="27">
        <f>ROUND(8.355,3)</f>
        <v>8.355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ROUND(9.56,3)</f>
        <v>9.56</v>
      </c>
      <c r="D32" s="27">
        <f>F32</f>
        <v>9.56</v>
      </c>
      <c r="E32" s="27">
        <f>F32</f>
        <v>9.56</v>
      </c>
      <c r="F32" s="27">
        <f>ROUND(9.56,3)</f>
        <v>9.56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ROUND(9.395,3)</f>
        <v>9.395</v>
      </c>
      <c r="D40" s="27">
        <f>F40</f>
        <v>9.395</v>
      </c>
      <c r="E40" s="27">
        <f>F40</f>
        <v>9.395</v>
      </c>
      <c r="F40" s="27">
        <f>ROUND(9.395,3)</f>
        <v>9.395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127.13395</v>
      </c>
      <c r="E42" s="26">
        <f>F42</f>
        <v>127.13395</v>
      </c>
      <c r="F42" s="26">
        <f>ROUND(127.13395,5)</f>
        <v>127.13395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129.59681</v>
      </c>
      <c r="E43" s="26">
        <f>F43</f>
        <v>129.59681</v>
      </c>
      <c r="F43" s="26">
        <f>ROUND(129.59681,5)</f>
        <v>129.59681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130.85338</v>
      </c>
      <c r="E44" s="26">
        <f>F44</f>
        <v>130.85338</v>
      </c>
      <c r="F44" s="26">
        <f>ROUND(130.85338,5)</f>
        <v>130.85338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133.57719</v>
      </c>
      <c r="E45" s="26">
        <f>F45</f>
        <v>133.57719</v>
      </c>
      <c r="F45" s="26">
        <f>ROUND(133.57719,5)</f>
        <v>133.57719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136.28911</v>
      </c>
      <c r="E46" s="26">
        <f>F46</f>
        <v>136.28911</v>
      </c>
      <c r="F46" s="26">
        <f>ROUND(136.28911,5)</f>
        <v>136.28911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ROUND(9.38,5)</f>
        <v>9.38</v>
      </c>
      <c r="D48" s="26">
        <f>F48</f>
        <v>9.40499</v>
      </c>
      <c r="E48" s="26">
        <f>F48</f>
        <v>9.40499</v>
      </c>
      <c r="F48" s="26">
        <f>ROUND(9.40499,5)</f>
        <v>9.40499</v>
      </c>
      <c r="G48" s="24"/>
      <c r="H48" s="36"/>
    </row>
    <row r="49" spans="1:8" ht="12.75" customHeight="1">
      <c r="A49" s="22">
        <v>42859</v>
      </c>
      <c r="B49" s="22"/>
      <c r="C49" s="26">
        <f>ROUND(9.38,5)</f>
        <v>9.38</v>
      </c>
      <c r="D49" s="26">
        <f>F49</f>
        <v>9.45868</v>
      </c>
      <c r="E49" s="26">
        <f>F49</f>
        <v>9.45868</v>
      </c>
      <c r="F49" s="26">
        <f>ROUND(9.45868,5)</f>
        <v>9.45868</v>
      </c>
      <c r="G49" s="24"/>
      <c r="H49" s="36"/>
    </row>
    <row r="50" spans="1:8" ht="12.75" customHeight="1">
      <c r="A50" s="22">
        <v>42950</v>
      </c>
      <c r="B50" s="22"/>
      <c r="C50" s="26">
        <f>ROUND(9.38,5)</f>
        <v>9.38</v>
      </c>
      <c r="D50" s="26">
        <f>F50</f>
        <v>9.50701</v>
      </c>
      <c r="E50" s="26">
        <f>F50</f>
        <v>9.50701</v>
      </c>
      <c r="F50" s="26">
        <f>ROUND(9.50701,5)</f>
        <v>9.50701</v>
      </c>
      <c r="G50" s="24"/>
      <c r="H50" s="36"/>
    </row>
    <row r="51" spans="1:8" ht="12.75" customHeight="1">
      <c r="A51" s="22">
        <v>43041</v>
      </c>
      <c r="B51" s="22"/>
      <c r="C51" s="26">
        <f>ROUND(9.38,5)</f>
        <v>9.38</v>
      </c>
      <c r="D51" s="26">
        <f>F51</f>
        <v>9.54028</v>
      </c>
      <c r="E51" s="26">
        <f>F51</f>
        <v>9.54028</v>
      </c>
      <c r="F51" s="26">
        <f>ROUND(9.54028,5)</f>
        <v>9.54028</v>
      </c>
      <c r="G51" s="24"/>
      <c r="H51" s="36"/>
    </row>
    <row r="52" spans="1:8" ht="12.75" customHeight="1">
      <c r="A52" s="22">
        <v>43132</v>
      </c>
      <c r="B52" s="22"/>
      <c r="C52" s="26">
        <f>ROUND(9.38,5)</f>
        <v>9.38</v>
      </c>
      <c r="D52" s="26">
        <f>F52</f>
        <v>9.57804</v>
      </c>
      <c r="E52" s="26">
        <f>F52</f>
        <v>9.57804</v>
      </c>
      <c r="F52" s="26">
        <f>ROUND(9.57804,5)</f>
        <v>9.57804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ROUND(9.53,5)</f>
        <v>9.53</v>
      </c>
      <c r="D54" s="26">
        <f>F54</f>
        <v>9.55641</v>
      </c>
      <c r="E54" s="26">
        <f>F54</f>
        <v>9.55641</v>
      </c>
      <c r="F54" s="26">
        <f>ROUND(9.55641,5)</f>
        <v>9.55641</v>
      </c>
      <c r="G54" s="24"/>
      <c r="H54" s="36"/>
    </row>
    <row r="55" spans="1:8" ht="12.75" customHeight="1">
      <c r="A55" s="22">
        <v>42859</v>
      </c>
      <c r="B55" s="22"/>
      <c r="C55" s="26">
        <f>ROUND(9.53,5)</f>
        <v>9.53</v>
      </c>
      <c r="D55" s="26">
        <f>F55</f>
        <v>9.60965</v>
      </c>
      <c r="E55" s="26">
        <f>F55</f>
        <v>9.60965</v>
      </c>
      <c r="F55" s="26">
        <f>ROUND(9.60965,5)</f>
        <v>9.60965</v>
      </c>
      <c r="G55" s="24"/>
      <c r="H55" s="36"/>
    </row>
    <row r="56" spans="1:8" ht="12.75" customHeight="1">
      <c r="A56" s="22">
        <v>42950</v>
      </c>
      <c r="B56" s="22"/>
      <c r="C56" s="26">
        <f>ROUND(9.53,5)</f>
        <v>9.53</v>
      </c>
      <c r="D56" s="26">
        <f>F56</f>
        <v>9.65603</v>
      </c>
      <c r="E56" s="26">
        <f>F56</f>
        <v>9.65603</v>
      </c>
      <c r="F56" s="26">
        <f>ROUND(9.65603,5)</f>
        <v>9.65603</v>
      </c>
      <c r="G56" s="24"/>
      <c r="H56" s="36"/>
    </row>
    <row r="57" spans="1:8" ht="12.75" customHeight="1">
      <c r="A57" s="22">
        <v>43041</v>
      </c>
      <c r="B57" s="22"/>
      <c r="C57" s="26">
        <f>ROUND(9.53,5)</f>
        <v>9.53</v>
      </c>
      <c r="D57" s="26">
        <f>F57</f>
        <v>9.69446</v>
      </c>
      <c r="E57" s="26">
        <f>F57</f>
        <v>9.69446</v>
      </c>
      <c r="F57" s="26">
        <f>ROUND(9.69446,5)</f>
        <v>9.69446</v>
      </c>
      <c r="G57" s="24"/>
      <c r="H57" s="36"/>
    </row>
    <row r="58" spans="1:8" ht="12.75" customHeight="1">
      <c r="A58" s="22">
        <v>43132</v>
      </c>
      <c r="B58" s="22"/>
      <c r="C58" s="26">
        <f>ROUND(9.53,5)</f>
        <v>9.53</v>
      </c>
      <c r="D58" s="26">
        <f>F58</f>
        <v>9.73701</v>
      </c>
      <c r="E58" s="26">
        <f>F58</f>
        <v>9.73701</v>
      </c>
      <c r="F58" s="26">
        <f>ROUND(9.73701,5)</f>
        <v>9.73701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ROUND(104.94087,5)</f>
        <v>104.94087</v>
      </c>
      <c r="D60" s="26">
        <f>F60</f>
        <v>105.82878</v>
      </c>
      <c r="E60" s="26">
        <f>F60</f>
        <v>105.82878</v>
      </c>
      <c r="F60" s="26">
        <f>ROUND(105.82878,5)</f>
        <v>105.82878</v>
      </c>
      <c r="G60" s="24"/>
      <c r="H60" s="36"/>
    </row>
    <row r="61" spans="1:8" ht="12.75" customHeight="1">
      <c r="A61" s="22">
        <v>42859</v>
      </c>
      <c r="B61" s="22"/>
      <c r="C61" s="26">
        <f>ROUND(104.94087,5)</f>
        <v>104.94087</v>
      </c>
      <c r="D61" s="26">
        <f>F61</f>
        <v>106.83908</v>
      </c>
      <c r="E61" s="26">
        <f>F61</f>
        <v>106.83908</v>
      </c>
      <c r="F61" s="26">
        <f>ROUND(106.83908,5)</f>
        <v>106.83908</v>
      </c>
      <c r="G61" s="24"/>
      <c r="H61" s="36"/>
    </row>
    <row r="62" spans="1:8" ht="12.75" customHeight="1">
      <c r="A62" s="22">
        <v>42950</v>
      </c>
      <c r="B62" s="22"/>
      <c r="C62" s="26">
        <f>ROUND(104.94087,5)</f>
        <v>104.94087</v>
      </c>
      <c r="D62" s="26">
        <f>F62</f>
        <v>108.97433</v>
      </c>
      <c r="E62" s="26">
        <f>F62</f>
        <v>108.97433</v>
      </c>
      <c r="F62" s="26">
        <f>ROUND(108.97433,5)</f>
        <v>108.97433</v>
      </c>
      <c r="G62" s="24"/>
      <c r="H62" s="36"/>
    </row>
    <row r="63" spans="1:8" ht="12.75" customHeight="1">
      <c r="A63" s="22">
        <v>43041</v>
      </c>
      <c r="B63" s="22"/>
      <c r="C63" s="26">
        <f>ROUND(104.94087,5)</f>
        <v>104.94087</v>
      </c>
      <c r="D63" s="26">
        <f>F63</f>
        <v>110.16028</v>
      </c>
      <c r="E63" s="26">
        <f>F63</f>
        <v>110.16028</v>
      </c>
      <c r="F63" s="26">
        <f>ROUND(110.16028,5)</f>
        <v>110.16028</v>
      </c>
      <c r="G63" s="24"/>
      <c r="H63" s="36"/>
    </row>
    <row r="64" spans="1:8" ht="12.75" customHeight="1">
      <c r="A64" s="22">
        <v>43132</v>
      </c>
      <c r="B64" s="22"/>
      <c r="C64" s="26">
        <f>ROUND(104.94087,5)</f>
        <v>104.94087</v>
      </c>
      <c r="D64" s="26">
        <f>F64</f>
        <v>112.39672</v>
      </c>
      <c r="E64" s="26">
        <f>F64</f>
        <v>112.39672</v>
      </c>
      <c r="F64" s="26">
        <f>ROUND(112.39672,5)</f>
        <v>112.39672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ROUND(9.67,5)</f>
        <v>9.67</v>
      </c>
      <c r="D66" s="26">
        <f>F66</f>
        <v>9.69496</v>
      </c>
      <c r="E66" s="26">
        <f>F66</f>
        <v>9.69496</v>
      </c>
      <c r="F66" s="26">
        <f>ROUND(9.69496,5)</f>
        <v>9.69496</v>
      </c>
      <c r="G66" s="24"/>
      <c r="H66" s="36"/>
    </row>
    <row r="67" spans="1:8" ht="12.75" customHeight="1">
      <c r="A67" s="22">
        <v>42859</v>
      </c>
      <c r="B67" s="22"/>
      <c r="C67" s="26">
        <f>ROUND(9.67,5)</f>
        <v>9.67</v>
      </c>
      <c r="D67" s="26">
        <f>F67</f>
        <v>9.74861</v>
      </c>
      <c r="E67" s="26">
        <f>F67</f>
        <v>9.74861</v>
      </c>
      <c r="F67" s="26">
        <f>ROUND(9.74861,5)</f>
        <v>9.74861</v>
      </c>
      <c r="G67" s="24"/>
      <c r="H67" s="36"/>
    </row>
    <row r="68" spans="1:8" ht="12.75" customHeight="1">
      <c r="A68" s="22">
        <v>42950</v>
      </c>
      <c r="B68" s="22"/>
      <c r="C68" s="26">
        <f>ROUND(9.67,5)</f>
        <v>9.67</v>
      </c>
      <c r="D68" s="26">
        <f>F68</f>
        <v>9.79771</v>
      </c>
      <c r="E68" s="26">
        <f>F68</f>
        <v>9.79771</v>
      </c>
      <c r="F68" s="26">
        <f>ROUND(9.79771,5)</f>
        <v>9.79771</v>
      </c>
      <c r="G68" s="24"/>
      <c r="H68" s="36"/>
    </row>
    <row r="69" spans="1:8" ht="12.75" customHeight="1">
      <c r="A69" s="22">
        <v>43041</v>
      </c>
      <c r="B69" s="22"/>
      <c r="C69" s="26">
        <f>ROUND(9.67,5)</f>
        <v>9.67</v>
      </c>
      <c r="D69" s="26">
        <f>F69</f>
        <v>9.83367</v>
      </c>
      <c r="E69" s="26">
        <f>F69</f>
        <v>9.83367</v>
      </c>
      <c r="F69" s="26">
        <f>ROUND(9.83367,5)</f>
        <v>9.83367</v>
      </c>
      <c r="G69" s="24"/>
      <c r="H69" s="36"/>
    </row>
    <row r="70" spans="1:8" ht="12.75" customHeight="1">
      <c r="A70" s="22">
        <v>43132</v>
      </c>
      <c r="B70" s="22"/>
      <c r="C70" s="26">
        <f>ROUND(9.67,5)</f>
        <v>9.67</v>
      </c>
      <c r="D70" s="26">
        <f>F70</f>
        <v>9.87356</v>
      </c>
      <c r="E70" s="26">
        <f>F70</f>
        <v>9.87356</v>
      </c>
      <c r="F70" s="26">
        <f>ROUND(9.87356,5)</f>
        <v>9.87356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130.66014</v>
      </c>
      <c r="E72" s="26">
        <f>F72</f>
        <v>130.66014</v>
      </c>
      <c r="F72" s="26">
        <f>ROUND(130.66014,5)</f>
        <v>130.66014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133.19152</v>
      </c>
      <c r="E73" s="26">
        <f>F73</f>
        <v>133.19152</v>
      </c>
      <c r="F73" s="26">
        <f>ROUND(133.19152,5)</f>
        <v>133.19152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134.35314</v>
      </c>
      <c r="E74" s="26">
        <f>F74</f>
        <v>134.35314</v>
      </c>
      <c r="F74" s="26">
        <f>ROUND(134.35314,5)</f>
        <v>134.35314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137.14988</v>
      </c>
      <c r="E75" s="26">
        <f>F75</f>
        <v>137.14988</v>
      </c>
      <c r="F75" s="26">
        <f>ROUND(137.14988,5)</f>
        <v>137.14988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139.9343</v>
      </c>
      <c r="E76" s="26">
        <f>F76</f>
        <v>139.9343</v>
      </c>
      <c r="F76" s="26">
        <f>ROUND(139.9343,5)</f>
        <v>139.9343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ROUND(9.675,5)</f>
        <v>9.675</v>
      </c>
      <c r="D78" s="26">
        <f>F78</f>
        <v>9.69928</v>
      </c>
      <c r="E78" s="26">
        <f>F78</f>
        <v>9.69928</v>
      </c>
      <c r="F78" s="26">
        <f>ROUND(9.69928,5)</f>
        <v>9.69928</v>
      </c>
      <c r="G78" s="24"/>
      <c r="H78" s="36"/>
    </row>
    <row r="79" spans="1:8" ht="12.75" customHeight="1">
      <c r="A79" s="22">
        <v>42859</v>
      </c>
      <c r="B79" s="22"/>
      <c r="C79" s="26">
        <f>ROUND(9.675,5)</f>
        <v>9.675</v>
      </c>
      <c r="D79" s="26">
        <f>F79</f>
        <v>9.75138</v>
      </c>
      <c r="E79" s="26">
        <f>F79</f>
        <v>9.75138</v>
      </c>
      <c r="F79" s="26">
        <f>ROUND(9.75138,5)</f>
        <v>9.75138</v>
      </c>
      <c r="G79" s="24"/>
      <c r="H79" s="36"/>
    </row>
    <row r="80" spans="1:8" ht="12.75" customHeight="1">
      <c r="A80" s="22">
        <v>42950</v>
      </c>
      <c r="B80" s="22"/>
      <c r="C80" s="26">
        <f>ROUND(9.675,5)</f>
        <v>9.675</v>
      </c>
      <c r="D80" s="26">
        <f>F80</f>
        <v>9.79903</v>
      </c>
      <c r="E80" s="26">
        <f>F80</f>
        <v>9.79903</v>
      </c>
      <c r="F80" s="26">
        <f>ROUND(9.79903,5)</f>
        <v>9.79903</v>
      </c>
      <c r="G80" s="24"/>
      <c r="H80" s="36"/>
    </row>
    <row r="81" spans="1:8" ht="12.75" customHeight="1">
      <c r="A81" s="22">
        <v>43041</v>
      </c>
      <c r="B81" s="22"/>
      <c r="C81" s="26">
        <f>ROUND(9.675,5)</f>
        <v>9.675</v>
      </c>
      <c r="D81" s="26">
        <f>F81</f>
        <v>9.83384</v>
      </c>
      <c r="E81" s="26">
        <f>F81</f>
        <v>9.83384</v>
      </c>
      <c r="F81" s="26">
        <f>ROUND(9.83384,5)</f>
        <v>9.83384</v>
      </c>
      <c r="G81" s="24"/>
      <c r="H81" s="36"/>
    </row>
    <row r="82" spans="1:8" ht="12.75" customHeight="1">
      <c r="A82" s="22">
        <v>43132</v>
      </c>
      <c r="B82" s="22"/>
      <c r="C82" s="26">
        <f>ROUND(9.675,5)</f>
        <v>9.675</v>
      </c>
      <c r="D82" s="26">
        <f>F82</f>
        <v>9.87241</v>
      </c>
      <c r="E82" s="26">
        <f>F82</f>
        <v>9.87241</v>
      </c>
      <c r="F82" s="26">
        <f>ROUND(9.87241,5)</f>
        <v>9.87241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ROUND(9.675,5)</f>
        <v>9.675</v>
      </c>
      <c r="D84" s="26">
        <f>F84</f>
        <v>9.69828</v>
      </c>
      <c r="E84" s="26">
        <f>F84</f>
        <v>9.69828</v>
      </c>
      <c r="F84" s="26">
        <f>ROUND(9.69828,5)</f>
        <v>9.69828</v>
      </c>
      <c r="G84" s="24"/>
      <c r="H84" s="36"/>
    </row>
    <row r="85" spans="1:8" ht="12.75" customHeight="1">
      <c r="A85" s="22">
        <v>42859</v>
      </c>
      <c r="B85" s="22"/>
      <c r="C85" s="26">
        <f>ROUND(9.675,5)</f>
        <v>9.675</v>
      </c>
      <c r="D85" s="26">
        <f>F85</f>
        <v>9.7482</v>
      </c>
      <c r="E85" s="26">
        <f>F85</f>
        <v>9.7482</v>
      </c>
      <c r="F85" s="26">
        <f>ROUND(9.7482,5)</f>
        <v>9.7482</v>
      </c>
      <c r="G85" s="24"/>
      <c r="H85" s="36"/>
    </row>
    <row r="86" spans="1:8" ht="12.75" customHeight="1">
      <c r="A86" s="22">
        <v>42950</v>
      </c>
      <c r="B86" s="22"/>
      <c r="C86" s="26">
        <f>ROUND(9.675,5)</f>
        <v>9.675</v>
      </c>
      <c r="D86" s="26">
        <f>F86</f>
        <v>9.79374</v>
      </c>
      <c r="E86" s="26">
        <f>F86</f>
        <v>9.79374</v>
      </c>
      <c r="F86" s="26">
        <f>ROUND(9.79374,5)</f>
        <v>9.79374</v>
      </c>
      <c r="G86" s="24"/>
      <c r="H86" s="36"/>
    </row>
    <row r="87" spans="1:8" ht="12.75" customHeight="1">
      <c r="A87" s="22">
        <v>43041</v>
      </c>
      <c r="B87" s="22"/>
      <c r="C87" s="26">
        <f>ROUND(9.675,5)</f>
        <v>9.675</v>
      </c>
      <c r="D87" s="26">
        <f>F87</f>
        <v>9.82691</v>
      </c>
      <c r="E87" s="26">
        <f>F87</f>
        <v>9.82691</v>
      </c>
      <c r="F87" s="26">
        <f>ROUND(9.82691,5)</f>
        <v>9.82691</v>
      </c>
      <c r="G87" s="24"/>
      <c r="H87" s="36"/>
    </row>
    <row r="88" spans="1:8" ht="12.75" customHeight="1">
      <c r="A88" s="22">
        <v>43132</v>
      </c>
      <c r="B88" s="22"/>
      <c r="C88" s="26">
        <f>ROUND(9.675,5)</f>
        <v>9.675</v>
      </c>
      <c r="D88" s="26">
        <f>F88</f>
        <v>9.8636</v>
      </c>
      <c r="E88" s="26">
        <f>F88</f>
        <v>9.8636</v>
      </c>
      <c r="F88" s="26">
        <f>ROUND(9.8636,5)</f>
        <v>9.8636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ROUND(131.65685,5)</f>
        <v>131.65685</v>
      </c>
      <c r="D90" s="26">
        <f>F90</f>
        <v>132.77074</v>
      </c>
      <c r="E90" s="26">
        <f>F90</f>
        <v>132.77074</v>
      </c>
      <c r="F90" s="26">
        <f>ROUND(132.77074,5)</f>
        <v>132.77074</v>
      </c>
      <c r="G90" s="24"/>
      <c r="H90" s="36"/>
    </row>
    <row r="91" spans="1:8" ht="12.75" customHeight="1">
      <c r="A91" s="22">
        <v>42859</v>
      </c>
      <c r="B91" s="22"/>
      <c r="C91" s="26">
        <f>ROUND(131.65685,5)</f>
        <v>131.65685</v>
      </c>
      <c r="D91" s="26">
        <f>F91</f>
        <v>133.81375</v>
      </c>
      <c r="E91" s="26">
        <f>F91</f>
        <v>133.81375</v>
      </c>
      <c r="F91" s="26">
        <f>ROUND(133.81375,5)</f>
        <v>133.81375</v>
      </c>
      <c r="G91" s="24"/>
      <c r="H91" s="36"/>
    </row>
    <row r="92" spans="1:8" ht="12.75" customHeight="1">
      <c r="A92" s="22">
        <v>42950</v>
      </c>
      <c r="B92" s="22"/>
      <c r="C92" s="26">
        <f>ROUND(131.65685,5)</f>
        <v>131.65685</v>
      </c>
      <c r="D92" s="26">
        <f>F92</f>
        <v>136.48834</v>
      </c>
      <c r="E92" s="26">
        <f>F92</f>
        <v>136.48834</v>
      </c>
      <c r="F92" s="26">
        <f>ROUND(136.48834,5)</f>
        <v>136.48834</v>
      </c>
      <c r="G92" s="24"/>
      <c r="H92" s="36"/>
    </row>
    <row r="93" spans="1:8" ht="12.75" customHeight="1">
      <c r="A93" s="22">
        <v>43041</v>
      </c>
      <c r="B93" s="22"/>
      <c r="C93" s="26">
        <f>ROUND(131.65685,5)</f>
        <v>131.65685</v>
      </c>
      <c r="D93" s="26">
        <f>F93</f>
        <v>137.73554</v>
      </c>
      <c r="E93" s="26">
        <f>F93</f>
        <v>137.73554</v>
      </c>
      <c r="F93" s="26">
        <f>ROUND(137.73554,5)</f>
        <v>137.73554</v>
      </c>
      <c r="G93" s="24"/>
      <c r="H93" s="36"/>
    </row>
    <row r="94" spans="1:8" ht="12.75" customHeight="1">
      <c r="A94" s="22">
        <v>43132</v>
      </c>
      <c r="B94" s="22"/>
      <c r="C94" s="26">
        <f>ROUND(131.65685,5)</f>
        <v>131.65685</v>
      </c>
      <c r="D94" s="26">
        <f>F94</f>
        <v>140.5316</v>
      </c>
      <c r="E94" s="26">
        <f>F94</f>
        <v>140.5316</v>
      </c>
      <c r="F94" s="26">
        <f>ROUND(140.5316,5)</f>
        <v>140.5316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139.2859</v>
      </c>
      <c r="E96" s="26">
        <f>F96</f>
        <v>139.2859</v>
      </c>
      <c r="F96" s="26">
        <f>ROUND(139.2859,5)</f>
        <v>139.2859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141.98394</v>
      </c>
      <c r="E97" s="26">
        <f>F97</f>
        <v>141.98394</v>
      </c>
      <c r="F97" s="26">
        <f>ROUND(141.98394,5)</f>
        <v>141.98394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143.1587</v>
      </c>
      <c r="E98" s="26">
        <f>F98</f>
        <v>143.1587</v>
      </c>
      <c r="F98" s="26">
        <f>ROUND(143.1587,5)</f>
        <v>143.1587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146.13862</v>
      </c>
      <c r="E99" s="26">
        <f>F99</f>
        <v>146.13862</v>
      </c>
      <c r="F99" s="26">
        <f>ROUND(146.13862,5)</f>
        <v>146.13862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149.10565</v>
      </c>
      <c r="E100" s="26">
        <f>F100</f>
        <v>149.10565</v>
      </c>
      <c r="F100" s="26">
        <f>ROUND(149.10565,5)</f>
        <v>149.10565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127.95967</v>
      </c>
      <c r="E102" s="26">
        <f>F102</f>
        <v>127.95967</v>
      </c>
      <c r="F102" s="26">
        <f>ROUND(127.95967,5)</f>
        <v>127.95967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128.75538</v>
      </c>
      <c r="E103" s="26">
        <f>F103</f>
        <v>128.75538</v>
      </c>
      <c r="F103" s="26">
        <f>ROUND(128.75538,5)</f>
        <v>128.75538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131.32885</v>
      </c>
      <c r="E104" s="26">
        <f>F104</f>
        <v>131.32885</v>
      </c>
      <c r="F104" s="26">
        <f>ROUND(131.32885,5)</f>
        <v>131.32885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134.0623</v>
      </c>
      <c r="E105" s="26">
        <f>F105</f>
        <v>134.0623</v>
      </c>
      <c r="F105" s="26">
        <f>ROUND(134.0623,5)</f>
        <v>134.0623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136.78422</v>
      </c>
      <c r="E106" s="26">
        <f>F106</f>
        <v>136.78422</v>
      </c>
      <c r="F106" s="26">
        <f>ROUND(136.78422,5)</f>
        <v>136.78422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ROUND(10.555,5)</f>
        <v>10.555</v>
      </c>
      <c r="D108" s="26">
        <f>F108</f>
        <v>10.59571</v>
      </c>
      <c r="E108" s="26">
        <f>F108</f>
        <v>10.59571</v>
      </c>
      <c r="F108" s="26">
        <f>ROUND(10.59571,5)</f>
        <v>10.59571</v>
      </c>
      <c r="G108" s="24"/>
      <c r="H108" s="36"/>
    </row>
    <row r="109" spans="1:8" ht="12.75" customHeight="1">
      <c r="A109" s="22">
        <v>42859</v>
      </c>
      <c r="B109" s="22"/>
      <c r="C109" s="26">
        <f>ROUND(10.555,5)</f>
        <v>10.555</v>
      </c>
      <c r="D109" s="26">
        <f>F109</f>
        <v>10.6783</v>
      </c>
      <c r="E109" s="26">
        <f>F109</f>
        <v>10.6783</v>
      </c>
      <c r="F109" s="26">
        <f>ROUND(10.6783,5)</f>
        <v>10.6783</v>
      </c>
      <c r="G109" s="24"/>
      <c r="H109" s="36"/>
    </row>
    <row r="110" spans="1:8" ht="12.75" customHeight="1">
      <c r="A110" s="22">
        <v>42950</v>
      </c>
      <c r="B110" s="22"/>
      <c r="C110" s="26">
        <f>ROUND(10.555,5)</f>
        <v>10.555</v>
      </c>
      <c r="D110" s="26">
        <f>F110</f>
        <v>10.75453</v>
      </c>
      <c r="E110" s="26">
        <f>F110</f>
        <v>10.75453</v>
      </c>
      <c r="F110" s="26">
        <f>ROUND(10.75453,5)</f>
        <v>10.75453</v>
      </c>
      <c r="G110" s="24"/>
      <c r="H110" s="36"/>
    </row>
    <row r="111" spans="1:8" ht="12.75" customHeight="1">
      <c r="A111" s="22">
        <v>43041</v>
      </c>
      <c r="B111" s="22"/>
      <c r="C111" s="26">
        <f>ROUND(10.555,5)</f>
        <v>10.555</v>
      </c>
      <c r="D111" s="26">
        <f>F111</f>
        <v>10.82604</v>
      </c>
      <c r="E111" s="26">
        <f>F111</f>
        <v>10.82604</v>
      </c>
      <c r="F111" s="26">
        <f>ROUND(10.82604,5)</f>
        <v>10.82604</v>
      </c>
      <c r="G111" s="24"/>
      <c r="H111" s="36"/>
    </row>
    <row r="112" spans="1:8" ht="12.75" customHeight="1">
      <c r="A112" s="22">
        <v>43132</v>
      </c>
      <c r="B112" s="22"/>
      <c r="C112" s="26">
        <f>ROUND(10.555,5)</f>
        <v>10.555</v>
      </c>
      <c r="D112" s="26">
        <f>F112</f>
        <v>10.90479</v>
      </c>
      <c r="E112" s="26">
        <f>F112</f>
        <v>10.90479</v>
      </c>
      <c r="F112" s="26">
        <f>ROUND(10.90479,5)</f>
        <v>10.90479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ROUND(10.685,5)</f>
        <v>10.685</v>
      </c>
      <c r="D114" s="26">
        <f>F114</f>
        <v>10.72328</v>
      </c>
      <c r="E114" s="26">
        <f>F114</f>
        <v>10.72328</v>
      </c>
      <c r="F114" s="26">
        <f>ROUND(10.72328,5)</f>
        <v>10.72328</v>
      </c>
      <c r="G114" s="24"/>
      <c r="H114" s="36"/>
    </row>
    <row r="115" spans="1:8" ht="12.75" customHeight="1">
      <c r="A115" s="22">
        <v>42859</v>
      </c>
      <c r="B115" s="22"/>
      <c r="C115" s="26">
        <f>ROUND(10.685,5)</f>
        <v>10.685</v>
      </c>
      <c r="D115" s="26">
        <f>F115</f>
        <v>10.80539</v>
      </c>
      <c r="E115" s="26">
        <f>F115</f>
        <v>10.80539</v>
      </c>
      <c r="F115" s="26">
        <f>ROUND(10.80539,5)</f>
        <v>10.80539</v>
      </c>
      <c r="G115" s="24"/>
      <c r="H115" s="36"/>
    </row>
    <row r="116" spans="1:8" ht="12.75" customHeight="1">
      <c r="A116" s="22">
        <v>42950</v>
      </c>
      <c r="B116" s="22"/>
      <c r="C116" s="26">
        <f>ROUND(10.685,5)</f>
        <v>10.685</v>
      </c>
      <c r="D116" s="26">
        <f>F116</f>
        <v>10.88026</v>
      </c>
      <c r="E116" s="26">
        <f>F116</f>
        <v>10.88026</v>
      </c>
      <c r="F116" s="26">
        <f>ROUND(10.88026,5)</f>
        <v>10.88026</v>
      </c>
      <c r="G116" s="24"/>
      <c r="H116" s="36"/>
    </row>
    <row r="117" spans="1:8" ht="12.75" customHeight="1">
      <c r="A117" s="22">
        <v>43041</v>
      </c>
      <c r="B117" s="22"/>
      <c r="C117" s="26">
        <f>ROUND(10.685,5)</f>
        <v>10.685</v>
      </c>
      <c r="D117" s="26">
        <f>F117</f>
        <v>10.94962</v>
      </c>
      <c r="E117" s="26">
        <f>F117</f>
        <v>10.94962</v>
      </c>
      <c r="F117" s="26">
        <f>ROUND(10.94962,5)</f>
        <v>10.94962</v>
      </c>
      <c r="G117" s="24"/>
      <c r="H117" s="36"/>
    </row>
    <row r="118" spans="1:8" ht="12.75" customHeight="1">
      <c r="A118" s="22">
        <v>43132</v>
      </c>
      <c r="B118" s="22"/>
      <c r="C118" s="26">
        <f>ROUND(10.685,5)</f>
        <v>10.685</v>
      </c>
      <c r="D118" s="26">
        <f>F118</f>
        <v>11.02308</v>
      </c>
      <c r="E118" s="26">
        <f>F118</f>
        <v>11.02308</v>
      </c>
      <c r="F118" s="26">
        <f>ROUND(11.02308,5)</f>
        <v>11.02308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ROUND(8.685,5)</f>
        <v>8.685</v>
      </c>
      <c r="D122" s="26">
        <f>F122</f>
        <v>8.71206</v>
      </c>
      <c r="E122" s="26">
        <f>F122</f>
        <v>8.71206</v>
      </c>
      <c r="F122" s="26">
        <f>ROUND(8.71206,5)</f>
        <v>8.71206</v>
      </c>
      <c r="G122" s="24"/>
      <c r="H122" s="36"/>
    </row>
    <row r="123" spans="1:8" ht="12.75" customHeight="1">
      <c r="A123" s="22">
        <v>42859</v>
      </c>
      <c r="B123" s="22"/>
      <c r="C123" s="26">
        <f>ROUND(8.685,5)</f>
        <v>8.685</v>
      </c>
      <c r="D123" s="26">
        <f>F123</f>
        <v>8.75796</v>
      </c>
      <c r="E123" s="26">
        <f>F123</f>
        <v>8.75796</v>
      </c>
      <c r="F123" s="26">
        <f>ROUND(8.75796,5)</f>
        <v>8.75796</v>
      </c>
      <c r="G123" s="24"/>
      <c r="H123" s="36"/>
    </row>
    <row r="124" spans="1:8" ht="12.75" customHeight="1">
      <c r="A124" s="22">
        <v>42950</v>
      </c>
      <c r="B124" s="22"/>
      <c r="C124" s="26">
        <f>ROUND(8.685,5)</f>
        <v>8.685</v>
      </c>
      <c r="D124" s="26">
        <f>F124</f>
        <v>8.79235</v>
      </c>
      <c r="E124" s="26">
        <f>F124</f>
        <v>8.79235</v>
      </c>
      <c r="F124" s="26">
        <f>ROUND(8.79235,5)</f>
        <v>8.79235</v>
      </c>
      <c r="G124" s="24"/>
      <c r="H124" s="36"/>
    </row>
    <row r="125" spans="1:8" ht="12.75" customHeight="1">
      <c r="A125" s="22">
        <v>43041</v>
      </c>
      <c r="B125" s="22"/>
      <c r="C125" s="26">
        <f>ROUND(8.685,5)</f>
        <v>8.685</v>
      </c>
      <c r="D125" s="26">
        <f>F125</f>
        <v>8.81603</v>
      </c>
      <c r="E125" s="26">
        <f>F125</f>
        <v>8.81603</v>
      </c>
      <c r="F125" s="26">
        <f>ROUND(8.81603,5)</f>
        <v>8.81603</v>
      </c>
      <c r="G125" s="24"/>
      <c r="H125" s="36"/>
    </row>
    <row r="126" spans="1:8" ht="12.75" customHeight="1">
      <c r="A126" s="22">
        <v>43132</v>
      </c>
      <c r="B126" s="22"/>
      <c r="C126" s="26">
        <f>ROUND(8.685,5)</f>
        <v>8.685</v>
      </c>
      <c r="D126" s="26">
        <f>F126</f>
        <v>8.84801</v>
      </c>
      <c r="E126" s="26">
        <f>F126</f>
        <v>8.84801</v>
      </c>
      <c r="F126" s="26">
        <f>ROUND(8.84801,5)</f>
        <v>8.84801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ROUND(9.615,5)</f>
        <v>9.615</v>
      </c>
      <c r="D128" s="26">
        <f>F128</f>
        <v>9.64206</v>
      </c>
      <c r="E128" s="26">
        <f>F128</f>
        <v>9.64206</v>
      </c>
      <c r="F128" s="26">
        <f>ROUND(9.64206,5)</f>
        <v>9.64206</v>
      </c>
      <c r="G128" s="24"/>
      <c r="H128" s="36"/>
    </row>
    <row r="129" spans="1:8" ht="12.75" customHeight="1">
      <c r="A129" s="22">
        <v>42859</v>
      </c>
      <c r="B129" s="22"/>
      <c r="C129" s="26">
        <f>ROUND(9.615,5)</f>
        <v>9.615</v>
      </c>
      <c r="D129" s="26">
        <f>F129</f>
        <v>9.69315</v>
      </c>
      <c r="E129" s="26">
        <f>F129</f>
        <v>9.69315</v>
      </c>
      <c r="F129" s="26">
        <f>ROUND(9.69315,5)</f>
        <v>9.69315</v>
      </c>
      <c r="G129" s="24"/>
      <c r="H129" s="36"/>
    </row>
    <row r="130" spans="1:8" ht="12.75" customHeight="1">
      <c r="A130" s="22">
        <v>42950</v>
      </c>
      <c r="B130" s="22"/>
      <c r="C130" s="26">
        <f>ROUND(9.615,5)</f>
        <v>9.615</v>
      </c>
      <c r="D130" s="26">
        <f>F130</f>
        <v>9.73818</v>
      </c>
      <c r="E130" s="26">
        <f>F130</f>
        <v>9.73818</v>
      </c>
      <c r="F130" s="26">
        <f>ROUND(9.73818,5)</f>
        <v>9.73818</v>
      </c>
      <c r="G130" s="24"/>
      <c r="H130" s="36"/>
    </row>
    <row r="131" spans="1:8" ht="12.75" customHeight="1">
      <c r="A131" s="22">
        <v>43041</v>
      </c>
      <c r="B131" s="22"/>
      <c r="C131" s="26">
        <f>ROUND(9.615,5)</f>
        <v>9.615</v>
      </c>
      <c r="D131" s="26">
        <f>F131</f>
        <v>9.77774</v>
      </c>
      <c r="E131" s="26">
        <f>F131</f>
        <v>9.77774</v>
      </c>
      <c r="F131" s="26">
        <f>ROUND(9.77774,5)</f>
        <v>9.77774</v>
      </c>
      <c r="G131" s="24"/>
      <c r="H131" s="36"/>
    </row>
    <row r="132" spans="1:8" ht="12.75" customHeight="1">
      <c r="A132" s="22">
        <v>43132</v>
      </c>
      <c r="B132" s="22"/>
      <c r="C132" s="26">
        <f>ROUND(9.615,5)</f>
        <v>9.615</v>
      </c>
      <c r="D132" s="26">
        <f>F132</f>
        <v>9.8222</v>
      </c>
      <c r="E132" s="26">
        <f>F132</f>
        <v>9.8222</v>
      </c>
      <c r="F132" s="26">
        <f>ROUND(9.8222,5)</f>
        <v>9.8222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ROUND(8.97,5)</f>
        <v>8.97</v>
      </c>
      <c r="D134" s="26">
        <f>F134</f>
        <v>8.99401</v>
      </c>
      <c r="E134" s="26">
        <f>F134</f>
        <v>8.99401</v>
      </c>
      <c r="F134" s="26">
        <f>ROUND(8.99401,5)</f>
        <v>8.99401</v>
      </c>
      <c r="G134" s="24"/>
      <c r="H134" s="36"/>
    </row>
    <row r="135" spans="1:8" ht="12.75" customHeight="1">
      <c r="A135" s="22">
        <v>42859</v>
      </c>
      <c r="B135" s="22"/>
      <c r="C135" s="26">
        <f>ROUND(8.97,5)</f>
        <v>8.97</v>
      </c>
      <c r="D135" s="26">
        <f>F135</f>
        <v>9.04227</v>
      </c>
      <c r="E135" s="26">
        <f>F135</f>
        <v>9.04227</v>
      </c>
      <c r="F135" s="26">
        <f>ROUND(9.04227,5)</f>
        <v>9.04227</v>
      </c>
      <c r="G135" s="24"/>
      <c r="H135" s="36"/>
    </row>
    <row r="136" spans="1:8" ht="12.75" customHeight="1">
      <c r="A136" s="22">
        <v>42950</v>
      </c>
      <c r="B136" s="22"/>
      <c r="C136" s="26">
        <f>ROUND(8.97,5)</f>
        <v>8.97</v>
      </c>
      <c r="D136" s="26">
        <f>F136</f>
        <v>9.08188</v>
      </c>
      <c r="E136" s="26">
        <f>F136</f>
        <v>9.08188</v>
      </c>
      <c r="F136" s="26">
        <f>ROUND(9.08188,5)</f>
        <v>9.08188</v>
      </c>
      <c r="G136" s="24"/>
      <c r="H136" s="36"/>
    </row>
    <row r="137" spans="1:8" ht="12.75" customHeight="1">
      <c r="A137" s="22">
        <v>43041</v>
      </c>
      <c r="B137" s="22"/>
      <c r="C137" s="26">
        <f>ROUND(8.97,5)</f>
        <v>8.97</v>
      </c>
      <c r="D137" s="26">
        <f>F137</f>
        <v>9.10846</v>
      </c>
      <c r="E137" s="26">
        <f>F137</f>
        <v>9.10846</v>
      </c>
      <c r="F137" s="26">
        <f>ROUND(9.10846,5)</f>
        <v>9.10846</v>
      </c>
      <c r="G137" s="24"/>
      <c r="H137" s="36"/>
    </row>
    <row r="138" spans="1:8" ht="12.75" customHeight="1">
      <c r="A138" s="22">
        <v>43132</v>
      </c>
      <c r="B138" s="22"/>
      <c r="C138" s="26">
        <f>ROUND(8.97,5)</f>
        <v>8.97</v>
      </c>
      <c r="D138" s="26">
        <f>F138</f>
        <v>9.14013</v>
      </c>
      <c r="E138" s="26">
        <f>F138</f>
        <v>9.14013</v>
      </c>
      <c r="F138" s="26">
        <f>ROUND(9.14013,5)</f>
        <v>9.14013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295.06152</v>
      </c>
      <c r="E140" s="26">
        <f>F140</f>
        <v>295.06152</v>
      </c>
      <c r="F140" s="26">
        <f>ROUND(295.06152,5)</f>
        <v>295.06152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300.77731</v>
      </c>
      <c r="E141" s="26">
        <f>F141</f>
        <v>300.77731</v>
      </c>
      <c r="F141" s="26">
        <f>ROUND(300.77731,5)</f>
        <v>300.77731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299.885</v>
      </c>
      <c r="E142" s="26">
        <f>F142</f>
        <v>299.885</v>
      </c>
      <c r="F142" s="26">
        <f>ROUND(299.885,5)</f>
        <v>299.885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306.12791</v>
      </c>
      <c r="E143" s="26">
        <f>F143</f>
        <v>306.12791</v>
      </c>
      <c r="F143" s="26">
        <f>ROUND(306.12791,5)</f>
        <v>306.12791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312.34259</v>
      </c>
      <c r="E144" s="26">
        <f>F144</f>
        <v>312.34259</v>
      </c>
      <c r="F144" s="26">
        <f>ROUND(312.34259,5)</f>
        <v>312.34259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242.9194</v>
      </c>
      <c r="E146" s="26">
        <f>F146</f>
        <v>242.9194</v>
      </c>
      <c r="F146" s="26">
        <f>ROUND(242.9194,5)</f>
        <v>242.9194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247.62523</v>
      </c>
      <c r="E147" s="26">
        <f>F147</f>
        <v>247.62523</v>
      </c>
      <c r="F147" s="26">
        <f>ROUND(247.62523,5)</f>
        <v>247.62523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248.90705</v>
      </c>
      <c r="E148" s="26">
        <f>F148</f>
        <v>248.90705</v>
      </c>
      <c r="F148" s="26">
        <f>ROUND(248.90705,5)</f>
        <v>248.90705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254.08831</v>
      </c>
      <c r="E149" s="26">
        <f>F149</f>
        <v>254.08831</v>
      </c>
      <c r="F149" s="26">
        <f>ROUND(254.08831,5)</f>
        <v>254.08831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259.24694</v>
      </c>
      <c r="E150" s="26">
        <f>F150</f>
        <v>259.24694</v>
      </c>
      <c r="F150" s="26">
        <f>ROUND(259.24694,5)</f>
        <v>259.24694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ROUND(7.765,5)</f>
        <v>7.765</v>
      </c>
      <c r="D152" s="26">
        <f>F152</f>
        <v>7.80632</v>
      </c>
      <c r="E152" s="26">
        <f>F152</f>
        <v>7.80632</v>
      </c>
      <c r="F152" s="26">
        <f>ROUND(7.80632,5)</f>
        <v>7.80632</v>
      </c>
      <c r="G152" s="24"/>
      <c r="H152" s="36"/>
    </row>
    <row r="153" spans="1:8" ht="12.75" customHeight="1">
      <c r="A153" s="22">
        <v>42859</v>
      </c>
      <c r="B153" s="22"/>
      <c r="C153" s="26">
        <f>ROUND(7.765,5)</f>
        <v>7.765</v>
      </c>
      <c r="D153" s="26">
        <f>F153</f>
        <v>7.67978</v>
      </c>
      <c r="E153" s="26">
        <f>F153</f>
        <v>7.67978</v>
      </c>
      <c r="F153" s="26">
        <f>ROUND(7.67978,5)</f>
        <v>7.67978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ROUND(7.98,5)</f>
        <v>7.98</v>
      </c>
      <c r="D155" s="26">
        <f>F155</f>
        <v>8.00465</v>
      </c>
      <c r="E155" s="26">
        <f>F155</f>
        <v>8.00465</v>
      </c>
      <c r="F155" s="26">
        <f>ROUND(8.00465,5)</f>
        <v>8.00465</v>
      </c>
      <c r="G155" s="24"/>
      <c r="H155" s="36"/>
    </row>
    <row r="156" spans="1:8" ht="12.75" customHeight="1">
      <c r="A156" s="22">
        <v>42859</v>
      </c>
      <c r="B156" s="22"/>
      <c r="C156" s="26">
        <f>ROUND(7.98,5)</f>
        <v>7.98</v>
      </c>
      <c r="D156" s="26">
        <f>F156</f>
        <v>8.03886</v>
      </c>
      <c r="E156" s="26">
        <f>F156</f>
        <v>8.03886</v>
      </c>
      <c r="F156" s="26">
        <f>ROUND(8.03886,5)</f>
        <v>8.03886</v>
      </c>
      <c r="G156" s="24"/>
      <c r="H156" s="36"/>
    </row>
    <row r="157" spans="1:8" ht="12.75" customHeight="1">
      <c r="A157" s="22">
        <v>42950</v>
      </c>
      <c r="B157" s="22"/>
      <c r="C157" s="26">
        <f>ROUND(7.98,5)</f>
        <v>7.98</v>
      </c>
      <c r="D157" s="26">
        <f>F157</f>
        <v>8.03212</v>
      </c>
      <c r="E157" s="26">
        <f>F157</f>
        <v>8.03212</v>
      </c>
      <c r="F157" s="26">
        <f>ROUND(8.03212,5)</f>
        <v>8.03212</v>
      </c>
      <c r="G157" s="24"/>
      <c r="H157" s="36"/>
    </row>
    <row r="158" spans="1:8" ht="12.75" customHeight="1">
      <c r="A158" s="22">
        <v>43041</v>
      </c>
      <c r="B158" s="22"/>
      <c r="C158" s="26">
        <f>ROUND(7.98,5)</f>
        <v>7.98</v>
      </c>
      <c r="D158" s="26">
        <f>F158</f>
        <v>7.93676</v>
      </c>
      <c r="E158" s="26">
        <f>F158</f>
        <v>7.93676</v>
      </c>
      <c r="F158" s="26">
        <f>ROUND(7.93676,5)</f>
        <v>7.93676</v>
      </c>
      <c r="G158" s="24"/>
      <c r="H158" s="36"/>
    </row>
    <row r="159" spans="1:8" ht="12.75" customHeight="1">
      <c r="A159" s="22">
        <v>43132</v>
      </c>
      <c r="B159" s="22"/>
      <c r="C159" s="26">
        <f>ROUND(7.98,5)</f>
        <v>7.98</v>
      </c>
      <c r="D159" s="26">
        <f>F159</f>
        <v>7.81005</v>
      </c>
      <c r="E159" s="26">
        <f>F159</f>
        <v>7.81005</v>
      </c>
      <c r="F159" s="26">
        <f>ROUND(7.81005,5)</f>
        <v>7.81005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ROUND(8.195,5)</f>
        <v>8.195</v>
      </c>
      <c r="D161" s="26">
        <f>F161</f>
        <v>8.21995</v>
      </c>
      <c r="E161" s="26">
        <f>F161</f>
        <v>8.21995</v>
      </c>
      <c r="F161" s="26">
        <f>ROUND(8.21995,5)</f>
        <v>8.21995</v>
      </c>
      <c r="G161" s="24"/>
      <c r="H161" s="36"/>
    </row>
    <row r="162" spans="1:8" ht="12.75" customHeight="1">
      <c r="A162" s="22">
        <v>42859</v>
      </c>
      <c r="B162" s="22"/>
      <c r="C162" s="26">
        <f>ROUND(8.195,5)</f>
        <v>8.195</v>
      </c>
      <c r="D162" s="26">
        <f>F162</f>
        <v>8.26805</v>
      </c>
      <c r="E162" s="26">
        <f>F162</f>
        <v>8.26805</v>
      </c>
      <c r="F162" s="26">
        <f>ROUND(8.26805,5)</f>
        <v>8.26805</v>
      </c>
      <c r="G162" s="24"/>
      <c r="H162" s="36"/>
    </row>
    <row r="163" spans="1:8" ht="12.75" customHeight="1">
      <c r="A163" s="22">
        <v>42950</v>
      </c>
      <c r="B163" s="22"/>
      <c r="C163" s="26">
        <f>ROUND(8.195,5)</f>
        <v>8.195</v>
      </c>
      <c r="D163" s="26">
        <f>F163</f>
        <v>8.29404</v>
      </c>
      <c r="E163" s="26">
        <f>F163</f>
        <v>8.29404</v>
      </c>
      <c r="F163" s="26">
        <f>ROUND(8.29404,5)</f>
        <v>8.29404</v>
      </c>
      <c r="G163" s="24"/>
      <c r="H163" s="36"/>
    </row>
    <row r="164" spans="1:8" ht="12.75" customHeight="1">
      <c r="A164" s="22">
        <v>43041</v>
      </c>
      <c r="B164" s="22"/>
      <c r="C164" s="26">
        <f>ROUND(8.195,5)</f>
        <v>8.195</v>
      </c>
      <c r="D164" s="26">
        <f>F164</f>
        <v>8.27022</v>
      </c>
      <c r="E164" s="26">
        <f>F164</f>
        <v>8.27022</v>
      </c>
      <c r="F164" s="26">
        <f>ROUND(8.27022,5)</f>
        <v>8.27022</v>
      </c>
      <c r="G164" s="24"/>
      <c r="H164" s="36"/>
    </row>
    <row r="165" spans="1:8" ht="12.75" customHeight="1">
      <c r="A165" s="22">
        <v>43132</v>
      </c>
      <c r="B165" s="22"/>
      <c r="C165" s="26">
        <f>ROUND(8.195,5)</f>
        <v>8.195</v>
      </c>
      <c r="D165" s="26">
        <f>F165</f>
        <v>8.25224</v>
      </c>
      <c r="E165" s="26">
        <f>F165</f>
        <v>8.25224</v>
      </c>
      <c r="F165" s="26">
        <f>ROUND(8.25224,5)</f>
        <v>8.25224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ROUND(8.355,5)</f>
        <v>8.355</v>
      </c>
      <c r="D167" s="26">
        <f>F167</f>
        <v>8.37893</v>
      </c>
      <c r="E167" s="26">
        <f>F167</f>
        <v>8.37893</v>
      </c>
      <c r="F167" s="26">
        <f>ROUND(8.37893,5)</f>
        <v>8.37893</v>
      </c>
      <c r="G167" s="24"/>
      <c r="H167" s="36"/>
    </row>
    <row r="168" spans="1:8" ht="12.75" customHeight="1">
      <c r="A168" s="22">
        <v>42859</v>
      </c>
      <c r="B168" s="22"/>
      <c r="C168" s="26">
        <f>ROUND(8.355,5)</f>
        <v>8.355</v>
      </c>
      <c r="D168" s="26">
        <f>F168</f>
        <v>8.42046</v>
      </c>
      <c r="E168" s="26">
        <f>F168</f>
        <v>8.42046</v>
      </c>
      <c r="F168" s="26">
        <f>ROUND(8.42046,5)</f>
        <v>8.42046</v>
      </c>
      <c r="G168" s="24"/>
      <c r="H168" s="36"/>
    </row>
    <row r="169" spans="1:8" ht="12.75" customHeight="1">
      <c r="A169" s="22">
        <v>42950</v>
      </c>
      <c r="B169" s="22"/>
      <c r="C169" s="26">
        <f>ROUND(8.355,5)</f>
        <v>8.355</v>
      </c>
      <c r="D169" s="26">
        <f>F169</f>
        <v>8.44563</v>
      </c>
      <c r="E169" s="26">
        <f>F169</f>
        <v>8.44563</v>
      </c>
      <c r="F169" s="26">
        <f>ROUND(8.44563,5)</f>
        <v>8.44563</v>
      </c>
      <c r="G169" s="24"/>
      <c r="H169" s="36"/>
    </row>
    <row r="170" spans="1:8" ht="12.75" customHeight="1">
      <c r="A170" s="22">
        <v>43041</v>
      </c>
      <c r="B170" s="22"/>
      <c r="C170" s="26">
        <f>ROUND(8.355,5)</f>
        <v>8.355</v>
      </c>
      <c r="D170" s="26">
        <f>F170</f>
        <v>8.44776</v>
      </c>
      <c r="E170" s="26">
        <f>F170</f>
        <v>8.44776</v>
      </c>
      <c r="F170" s="26">
        <f>ROUND(8.44776,5)</f>
        <v>8.44776</v>
      </c>
      <c r="G170" s="24"/>
      <c r="H170" s="36"/>
    </row>
    <row r="171" spans="1:8" ht="12.75" customHeight="1">
      <c r="A171" s="22">
        <v>43132</v>
      </c>
      <c r="B171" s="22"/>
      <c r="C171" s="26">
        <f>ROUND(8.355,5)</f>
        <v>8.355</v>
      </c>
      <c r="D171" s="26">
        <f>F171</f>
        <v>8.45737</v>
      </c>
      <c r="E171" s="26">
        <f>F171</f>
        <v>8.45737</v>
      </c>
      <c r="F171" s="26">
        <f>ROUND(8.45737,5)</f>
        <v>8.45737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ROUND(9.56,5)</f>
        <v>9.56</v>
      </c>
      <c r="D173" s="26">
        <f>F173</f>
        <v>9.58306</v>
      </c>
      <c r="E173" s="26">
        <f>F173</f>
        <v>9.58306</v>
      </c>
      <c r="F173" s="26">
        <f>ROUND(9.58306,5)</f>
        <v>9.58306</v>
      </c>
      <c r="G173" s="24"/>
      <c r="H173" s="36"/>
    </row>
    <row r="174" spans="1:8" ht="12.75" customHeight="1">
      <c r="A174" s="22">
        <v>42859</v>
      </c>
      <c r="B174" s="22"/>
      <c r="C174" s="26">
        <f>ROUND(9.56,5)</f>
        <v>9.56</v>
      </c>
      <c r="D174" s="26">
        <f>F174</f>
        <v>9.62939</v>
      </c>
      <c r="E174" s="26">
        <f>F174</f>
        <v>9.62939</v>
      </c>
      <c r="F174" s="26">
        <f>ROUND(9.62939,5)</f>
        <v>9.62939</v>
      </c>
      <c r="G174" s="24"/>
      <c r="H174" s="36"/>
    </row>
    <row r="175" spans="1:8" ht="12.75" customHeight="1">
      <c r="A175" s="22">
        <v>42950</v>
      </c>
      <c r="B175" s="22"/>
      <c r="C175" s="26">
        <f>ROUND(9.56,5)</f>
        <v>9.56</v>
      </c>
      <c r="D175" s="26">
        <f>F175</f>
        <v>9.66955</v>
      </c>
      <c r="E175" s="26">
        <f>F175</f>
        <v>9.66955</v>
      </c>
      <c r="F175" s="26">
        <f>ROUND(9.66955,5)</f>
        <v>9.66955</v>
      </c>
      <c r="G175" s="24"/>
      <c r="H175" s="36"/>
    </row>
    <row r="176" spans="1:8" ht="12.75" customHeight="1">
      <c r="A176" s="22">
        <v>43041</v>
      </c>
      <c r="B176" s="22"/>
      <c r="C176" s="26">
        <f>ROUND(9.56,5)</f>
        <v>9.56</v>
      </c>
      <c r="D176" s="26">
        <f>F176</f>
        <v>9.70264</v>
      </c>
      <c r="E176" s="26">
        <f>F176</f>
        <v>9.70264</v>
      </c>
      <c r="F176" s="26">
        <f>ROUND(9.70264,5)</f>
        <v>9.70264</v>
      </c>
      <c r="G176" s="24"/>
      <c r="H176" s="36"/>
    </row>
    <row r="177" spans="1:8" ht="12.75" customHeight="1">
      <c r="A177" s="22">
        <v>43132</v>
      </c>
      <c r="B177" s="22"/>
      <c r="C177" s="26">
        <f>ROUND(9.56,5)</f>
        <v>9.56</v>
      </c>
      <c r="D177" s="26">
        <f>F177</f>
        <v>9.73899</v>
      </c>
      <c r="E177" s="26">
        <f>F177</f>
        <v>9.73899</v>
      </c>
      <c r="F177" s="26">
        <f>ROUND(9.73899,5)</f>
        <v>9.73899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ROUND(2.12,5)</f>
        <v>2.12</v>
      </c>
      <c r="D179" s="26">
        <f>F179</f>
        <v>185.84045</v>
      </c>
      <c r="E179" s="26">
        <f>F179</f>
        <v>185.84045</v>
      </c>
      <c r="F179" s="26">
        <f>ROUND(185.84045,5)</f>
        <v>185.84045</v>
      </c>
      <c r="G179" s="24"/>
      <c r="H179" s="36"/>
    </row>
    <row r="180" spans="1:8" ht="12.75" customHeight="1">
      <c r="A180" s="22">
        <v>42859</v>
      </c>
      <c r="B180" s="22"/>
      <c r="C180" s="26">
        <f>ROUND(2.12,5)</f>
        <v>2.12</v>
      </c>
      <c r="D180" s="26">
        <f>F180</f>
        <v>187.12275</v>
      </c>
      <c r="E180" s="26">
        <f>F180</f>
        <v>187.12275</v>
      </c>
      <c r="F180" s="26">
        <f>ROUND(187.12275,5)</f>
        <v>187.12275</v>
      </c>
      <c r="G180" s="24"/>
      <c r="H180" s="36"/>
    </row>
    <row r="181" spans="1:8" ht="12.75" customHeight="1">
      <c r="A181" s="22">
        <v>42950</v>
      </c>
      <c r="B181" s="22"/>
      <c r="C181" s="26">
        <f>ROUND(2.12,5)</f>
        <v>2.12</v>
      </c>
      <c r="D181" s="26">
        <f>F181</f>
        <v>190.86252</v>
      </c>
      <c r="E181" s="26">
        <f>F181</f>
        <v>190.86252</v>
      </c>
      <c r="F181" s="26">
        <f>ROUND(190.86252,5)</f>
        <v>190.86252</v>
      </c>
      <c r="G181" s="24"/>
      <c r="H181" s="36"/>
    </row>
    <row r="182" spans="1:8" ht="12.75" customHeight="1">
      <c r="A182" s="22">
        <v>43041</v>
      </c>
      <c r="B182" s="22"/>
      <c r="C182" s="26">
        <f>ROUND(2.12,5)</f>
        <v>2.12</v>
      </c>
      <c r="D182" s="26">
        <f>F182</f>
        <v>192.41956</v>
      </c>
      <c r="E182" s="26">
        <f>F182</f>
        <v>192.41956</v>
      </c>
      <c r="F182" s="26">
        <f>ROUND(192.41956,5)</f>
        <v>192.41956</v>
      </c>
      <c r="G182" s="24"/>
      <c r="H182" s="36"/>
    </row>
    <row r="183" spans="1:8" ht="12.75" customHeight="1">
      <c r="A183" s="22">
        <v>43132</v>
      </c>
      <c r="B183" s="22"/>
      <c r="C183" s="26">
        <f>ROUND(2.12,5)</f>
        <v>2.12</v>
      </c>
      <c r="D183" s="26">
        <f>F183</f>
        <v>196.32563</v>
      </c>
      <c r="E183" s="26">
        <f>F183</f>
        <v>196.32563</v>
      </c>
      <c r="F183" s="26">
        <f>ROUND(196.32563,5)</f>
        <v>196.32563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ROUND(2.13,5)</f>
        <v>2.13</v>
      </c>
      <c r="D185" s="26">
        <f>F185</f>
        <v>146.07018</v>
      </c>
      <c r="E185" s="26">
        <f>F185</f>
        <v>146.07018</v>
      </c>
      <c r="F185" s="26">
        <f>ROUND(146.07018,5)</f>
        <v>146.07018</v>
      </c>
      <c r="G185" s="24"/>
      <c r="H185" s="36"/>
    </row>
    <row r="186" spans="1:8" ht="12.75" customHeight="1">
      <c r="A186" s="22">
        <v>42859</v>
      </c>
      <c r="B186" s="22"/>
      <c r="C186" s="26">
        <f>ROUND(2.13,5)</f>
        <v>2.13</v>
      </c>
      <c r="D186" s="26">
        <f>F186</f>
        <v>148.8999</v>
      </c>
      <c r="E186" s="26">
        <f>F186</f>
        <v>148.8999</v>
      </c>
      <c r="F186" s="26">
        <f>ROUND(148.8999,5)</f>
        <v>148.8999</v>
      </c>
      <c r="G186" s="24"/>
      <c r="H186" s="36"/>
    </row>
    <row r="187" spans="1:8" ht="12.75" customHeight="1">
      <c r="A187" s="22">
        <v>42950</v>
      </c>
      <c r="B187" s="22"/>
      <c r="C187" s="26">
        <f>ROUND(2.13,5)</f>
        <v>2.13</v>
      </c>
      <c r="D187" s="26">
        <f>F187</f>
        <v>149.84402</v>
      </c>
      <c r="E187" s="26">
        <f>F187</f>
        <v>149.84402</v>
      </c>
      <c r="F187" s="26">
        <f>ROUND(149.84402,5)</f>
        <v>149.84402</v>
      </c>
      <c r="G187" s="24"/>
      <c r="H187" s="36"/>
    </row>
    <row r="188" spans="1:8" ht="12.75" customHeight="1">
      <c r="A188" s="22">
        <v>43041</v>
      </c>
      <c r="B188" s="22"/>
      <c r="C188" s="26">
        <f>ROUND(2.13,5)</f>
        <v>2.13</v>
      </c>
      <c r="D188" s="26">
        <f>F188</f>
        <v>152.96335</v>
      </c>
      <c r="E188" s="26">
        <f>F188</f>
        <v>152.96335</v>
      </c>
      <c r="F188" s="26">
        <f>ROUND(152.96335,5)</f>
        <v>152.96335</v>
      </c>
      <c r="G188" s="24"/>
      <c r="H188" s="36"/>
    </row>
    <row r="189" spans="1:8" ht="12.75" customHeight="1">
      <c r="A189" s="22">
        <v>43132</v>
      </c>
      <c r="B189" s="22"/>
      <c r="C189" s="26">
        <f>ROUND(2.13,5)</f>
        <v>2.13</v>
      </c>
      <c r="D189" s="26">
        <f>F189</f>
        <v>156.0687</v>
      </c>
      <c r="E189" s="26">
        <f>F189</f>
        <v>156.0687</v>
      </c>
      <c r="F189" s="26">
        <f>ROUND(156.0687,5)</f>
        <v>156.0687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ROUND(9.395,5)</f>
        <v>9.395</v>
      </c>
      <c r="D191" s="26">
        <f>F191</f>
        <v>9.42031</v>
      </c>
      <c r="E191" s="26">
        <f>F191</f>
        <v>9.42031</v>
      </c>
      <c r="F191" s="26">
        <f>ROUND(9.42031,5)</f>
        <v>9.42031</v>
      </c>
      <c r="G191" s="24"/>
      <c r="H191" s="36"/>
    </row>
    <row r="192" spans="1:8" ht="12.75" customHeight="1">
      <c r="A192" s="22">
        <v>42859</v>
      </c>
      <c r="B192" s="22"/>
      <c r="C192" s="26">
        <f>ROUND(9.395,5)</f>
        <v>9.395</v>
      </c>
      <c r="D192" s="26">
        <f>F192</f>
        <v>9.46736</v>
      </c>
      <c r="E192" s="26">
        <f>F192</f>
        <v>9.46736</v>
      </c>
      <c r="F192" s="26">
        <f>ROUND(9.46736,5)</f>
        <v>9.46736</v>
      </c>
      <c r="G192" s="24"/>
      <c r="H192" s="36"/>
    </row>
    <row r="193" spans="1:8" ht="12.75" customHeight="1">
      <c r="A193" s="22">
        <v>42950</v>
      </c>
      <c r="B193" s="22"/>
      <c r="C193" s="26">
        <f>ROUND(9.395,5)</f>
        <v>9.395</v>
      </c>
      <c r="D193" s="26">
        <f>F193</f>
        <v>9.5079</v>
      </c>
      <c r="E193" s="26">
        <f>F193</f>
        <v>9.5079</v>
      </c>
      <c r="F193" s="26">
        <f>ROUND(9.5079,5)</f>
        <v>9.5079</v>
      </c>
      <c r="G193" s="24"/>
      <c r="H193" s="36"/>
    </row>
    <row r="194" spans="1:8" ht="12.75" customHeight="1">
      <c r="A194" s="22">
        <v>43041</v>
      </c>
      <c r="B194" s="22"/>
      <c r="C194" s="26">
        <f>ROUND(9.395,5)</f>
        <v>9.395</v>
      </c>
      <c r="D194" s="26">
        <f>F194</f>
        <v>9.54265</v>
      </c>
      <c r="E194" s="26">
        <f>F194</f>
        <v>9.54265</v>
      </c>
      <c r="F194" s="26">
        <f>ROUND(9.54265,5)</f>
        <v>9.54265</v>
      </c>
      <c r="G194" s="24"/>
      <c r="H194" s="36"/>
    </row>
    <row r="195" spans="1:8" ht="12.75" customHeight="1">
      <c r="A195" s="22">
        <v>43132</v>
      </c>
      <c r="B195" s="22"/>
      <c r="C195" s="26">
        <f>ROUND(9.395,5)</f>
        <v>9.395</v>
      </c>
      <c r="D195" s="26">
        <f>F195</f>
        <v>9.58232</v>
      </c>
      <c r="E195" s="26">
        <f>F195</f>
        <v>9.58232</v>
      </c>
      <c r="F195" s="26">
        <f>ROUND(9.58232,5)</f>
        <v>9.58232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ROUND(9.61,5)</f>
        <v>9.61</v>
      </c>
      <c r="D197" s="26">
        <f>F197</f>
        <v>9.63332</v>
      </c>
      <c r="E197" s="26">
        <f>F197</f>
        <v>9.63332</v>
      </c>
      <c r="F197" s="26">
        <f>ROUND(9.63332,5)</f>
        <v>9.63332</v>
      </c>
      <c r="G197" s="24"/>
      <c r="H197" s="36"/>
    </row>
    <row r="198" spans="1:8" ht="12.75" customHeight="1">
      <c r="A198" s="22">
        <v>42859</v>
      </c>
      <c r="B198" s="22"/>
      <c r="C198" s="26">
        <f>ROUND(9.61,5)</f>
        <v>9.61</v>
      </c>
      <c r="D198" s="26">
        <f>F198</f>
        <v>9.67716</v>
      </c>
      <c r="E198" s="26">
        <f>F198</f>
        <v>9.67716</v>
      </c>
      <c r="F198" s="26">
        <f>ROUND(9.67716,5)</f>
        <v>9.67716</v>
      </c>
      <c r="G198" s="24"/>
      <c r="H198" s="36"/>
    </row>
    <row r="199" spans="1:8" ht="12.75" customHeight="1">
      <c r="A199" s="22">
        <v>42950</v>
      </c>
      <c r="B199" s="22"/>
      <c r="C199" s="26">
        <f>ROUND(9.61,5)</f>
        <v>9.61</v>
      </c>
      <c r="D199" s="26">
        <f>F199</f>
        <v>9.71547</v>
      </c>
      <c r="E199" s="26">
        <f>F199</f>
        <v>9.71547</v>
      </c>
      <c r="F199" s="26">
        <f>ROUND(9.71547,5)</f>
        <v>9.71547</v>
      </c>
      <c r="G199" s="24"/>
      <c r="H199" s="36"/>
    </row>
    <row r="200" spans="1:8" ht="12.75" customHeight="1">
      <c r="A200" s="22">
        <v>43041</v>
      </c>
      <c r="B200" s="22"/>
      <c r="C200" s="26">
        <f>ROUND(9.61,5)</f>
        <v>9.61</v>
      </c>
      <c r="D200" s="26">
        <f>F200</f>
        <v>9.74882</v>
      </c>
      <c r="E200" s="26">
        <f>F200</f>
        <v>9.74882</v>
      </c>
      <c r="F200" s="26">
        <f>ROUND(9.74882,5)</f>
        <v>9.74882</v>
      </c>
      <c r="G200" s="24"/>
      <c r="H200" s="36"/>
    </row>
    <row r="201" spans="1:8" ht="12.75" customHeight="1">
      <c r="A201" s="22">
        <v>43132</v>
      </c>
      <c r="B201" s="22"/>
      <c r="C201" s="26">
        <f>ROUND(9.61,5)</f>
        <v>9.61</v>
      </c>
      <c r="D201" s="26">
        <f>F201</f>
        <v>9.78606</v>
      </c>
      <c r="E201" s="26">
        <f>F201</f>
        <v>9.78606</v>
      </c>
      <c r="F201" s="26">
        <f>ROUND(9.78606,5)</f>
        <v>9.78606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ROUND(9.655,5)</f>
        <v>9.655</v>
      </c>
      <c r="D203" s="26">
        <f>F203</f>
        <v>9.67901</v>
      </c>
      <c r="E203" s="26">
        <f>F203</f>
        <v>9.67901</v>
      </c>
      <c r="F203" s="26">
        <f>ROUND(9.67901,5)</f>
        <v>9.67901</v>
      </c>
      <c r="G203" s="24"/>
      <c r="H203" s="36"/>
    </row>
    <row r="204" spans="1:8" ht="12.75" customHeight="1">
      <c r="A204" s="22">
        <v>42859</v>
      </c>
      <c r="B204" s="22"/>
      <c r="C204" s="26">
        <f>ROUND(9.655,5)</f>
        <v>9.655</v>
      </c>
      <c r="D204" s="26">
        <f>F204</f>
        <v>9.72427</v>
      </c>
      <c r="E204" s="26">
        <f>F204</f>
        <v>9.72427</v>
      </c>
      <c r="F204" s="26">
        <f>ROUND(9.72427,5)</f>
        <v>9.72427</v>
      </c>
      <c r="G204" s="24"/>
      <c r="H204" s="36"/>
    </row>
    <row r="205" spans="1:8" ht="12.75" customHeight="1">
      <c r="A205" s="22">
        <v>42950</v>
      </c>
      <c r="B205" s="22"/>
      <c r="C205" s="26">
        <f>ROUND(9.655,5)</f>
        <v>9.655</v>
      </c>
      <c r="D205" s="26">
        <f>F205</f>
        <v>9.76402</v>
      </c>
      <c r="E205" s="26">
        <f>F205</f>
        <v>9.76402</v>
      </c>
      <c r="F205" s="26">
        <f>ROUND(9.76402,5)</f>
        <v>9.76402</v>
      </c>
      <c r="G205" s="24"/>
      <c r="H205" s="36"/>
    </row>
    <row r="206" spans="1:8" ht="12.75" customHeight="1">
      <c r="A206" s="22">
        <v>43041</v>
      </c>
      <c r="B206" s="22"/>
      <c r="C206" s="26">
        <f>ROUND(9.655,5)</f>
        <v>9.655</v>
      </c>
      <c r="D206" s="26">
        <f>F206</f>
        <v>9.79879</v>
      </c>
      <c r="E206" s="26">
        <f>F206</f>
        <v>9.79879</v>
      </c>
      <c r="F206" s="26">
        <f>ROUND(9.79879,5)</f>
        <v>9.79879</v>
      </c>
      <c r="G206" s="24"/>
      <c r="H206" s="36"/>
    </row>
    <row r="207" spans="1:8" ht="12.75" customHeight="1">
      <c r="A207" s="22">
        <v>43132</v>
      </c>
      <c r="B207" s="22"/>
      <c r="C207" s="26">
        <f>ROUND(9.655,5)</f>
        <v>9.655</v>
      </c>
      <c r="D207" s="26">
        <f>F207</f>
        <v>9.83754</v>
      </c>
      <c r="E207" s="26">
        <f>F207</f>
        <v>9.83754</v>
      </c>
      <c r="F207" s="26">
        <f>ROUND(9.83754,5)</f>
        <v>9.83754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5">
        <f>ROUND(14.5671121,4)</f>
        <v>14.5671</v>
      </c>
      <c r="D209" s="25">
        <f>F209</f>
        <v>14.6793</v>
      </c>
      <c r="E209" s="25">
        <f>F209</f>
        <v>14.6793</v>
      </c>
      <c r="F209" s="25">
        <f>ROUND(14.6793,4)</f>
        <v>14.6793</v>
      </c>
      <c r="G209" s="24"/>
      <c r="H209" s="36"/>
    </row>
    <row r="210" spans="1:8" ht="12.75" customHeight="1">
      <c r="A210" s="22">
        <v>42760</v>
      </c>
      <c r="B210" s="22"/>
      <c r="C210" s="25">
        <f>ROUND(14.5671121,4)</f>
        <v>14.5671</v>
      </c>
      <c r="D210" s="25">
        <f>F210</f>
        <v>14.6874</v>
      </c>
      <c r="E210" s="25">
        <f>F210</f>
        <v>14.6874</v>
      </c>
      <c r="F210" s="25">
        <f>ROUND(14.6874,4)</f>
        <v>14.6874</v>
      </c>
      <c r="G210" s="24"/>
      <c r="H210" s="36"/>
    </row>
    <row r="211" spans="1:8" ht="12.75" customHeight="1">
      <c r="A211" s="22">
        <v>42766</v>
      </c>
      <c r="B211" s="22"/>
      <c r="C211" s="25">
        <f>ROUND(14.5671121,4)</f>
        <v>14.5671</v>
      </c>
      <c r="D211" s="25">
        <f>F211</f>
        <v>14.709</v>
      </c>
      <c r="E211" s="25">
        <f>F211</f>
        <v>14.709</v>
      </c>
      <c r="F211" s="25">
        <f>ROUND(14.709,4)</f>
        <v>14.709</v>
      </c>
      <c r="G211" s="24"/>
      <c r="H211" s="36"/>
    </row>
    <row r="212" spans="1:8" ht="12.75" customHeight="1">
      <c r="A212" s="22">
        <v>42790</v>
      </c>
      <c r="B212" s="22"/>
      <c r="C212" s="25">
        <f>ROUND(14.5671121,4)</f>
        <v>14.5671</v>
      </c>
      <c r="D212" s="25">
        <f>F212</f>
        <v>14.7949</v>
      </c>
      <c r="E212" s="25">
        <f>F212</f>
        <v>14.7949</v>
      </c>
      <c r="F212" s="25">
        <f>ROUND(14.7949,4)</f>
        <v>14.7949</v>
      </c>
      <c r="G212" s="24"/>
      <c r="H212" s="36"/>
    </row>
    <row r="213" spans="1:8" ht="12.75" customHeight="1">
      <c r="A213" s="22">
        <v>42794</v>
      </c>
      <c r="B213" s="22"/>
      <c r="C213" s="25">
        <f>ROUND(14.5671121,4)</f>
        <v>14.5671</v>
      </c>
      <c r="D213" s="25">
        <f>F213</f>
        <v>14.8087</v>
      </c>
      <c r="E213" s="25">
        <f>F213</f>
        <v>14.8087</v>
      </c>
      <c r="F213" s="25">
        <f>ROUND(14.8087,4)</f>
        <v>14.8087</v>
      </c>
      <c r="G213" s="24"/>
      <c r="H213" s="36"/>
    </row>
    <row r="214" spans="1:8" ht="12.75" customHeight="1">
      <c r="A214" s="22">
        <v>42809</v>
      </c>
      <c r="B214" s="22"/>
      <c r="C214" s="25">
        <f>ROUND(14.5671121,4)</f>
        <v>14.5671</v>
      </c>
      <c r="D214" s="25">
        <f>F214</f>
        <v>14.8601</v>
      </c>
      <c r="E214" s="25">
        <f>F214</f>
        <v>14.8601</v>
      </c>
      <c r="F214" s="25">
        <f>ROUND(14.8601,4)</f>
        <v>14.8601</v>
      </c>
      <c r="G214" s="24"/>
      <c r="H214" s="36"/>
    </row>
    <row r="215" spans="1:8" ht="12.75" customHeight="1">
      <c r="A215" s="22">
        <v>42825</v>
      </c>
      <c r="B215" s="22"/>
      <c r="C215" s="25">
        <f>ROUND(14.5671121,4)</f>
        <v>14.5671</v>
      </c>
      <c r="D215" s="25">
        <f>F215</f>
        <v>14.9167</v>
      </c>
      <c r="E215" s="25">
        <f>F215</f>
        <v>14.9167</v>
      </c>
      <c r="F215" s="25">
        <f>ROUND(14.9167,4)</f>
        <v>14.9167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42741</v>
      </c>
      <c r="B217" s="22"/>
      <c r="C217" s="25">
        <f>ROUND(17.27769425,4)</f>
        <v>17.2777</v>
      </c>
      <c r="D217" s="25">
        <f>F217</f>
        <v>17.3142</v>
      </c>
      <c r="E217" s="25">
        <f>F217</f>
        <v>17.3142</v>
      </c>
      <c r="F217" s="25">
        <f>ROUND(17.3142,4)</f>
        <v>17.3142</v>
      </c>
      <c r="G217" s="24"/>
      <c r="H217" s="36"/>
    </row>
    <row r="218" spans="1:8" ht="12.75" customHeight="1">
      <c r="A218" s="22">
        <v>42766</v>
      </c>
      <c r="B218" s="22"/>
      <c r="C218" s="25">
        <f>ROUND(17.27769425,4)</f>
        <v>17.2777</v>
      </c>
      <c r="D218" s="25">
        <f>F218</f>
        <v>17.4301</v>
      </c>
      <c r="E218" s="25">
        <f>F218</f>
        <v>17.4301</v>
      </c>
      <c r="F218" s="25">
        <f>ROUND(17.4301,4)</f>
        <v>17.4301</v>
      </c>
      <c r="G218" s="24"/>
      <c r="H218" s="36"/>
    </row>
    <row r="219" spans="1:8" ht="12.75" customHeight="1">
      <c r="A219" s="22">
        <v>42794</v>
      </c>
      <c r="B219" s="22"/>
      <c r="C219" s="25">
        <f>ROUND(17.27769425,4)</f>
        <v>17.2777</v>
      </c>
      <c r="D219" s="25">
        <f>F219</f>
        <v>17.5356</v>
      </c>
      <c r="E219" s="25">
        <f>F219</f>
        <v>17.5356</v>
      </c>
      <c r="F219" s="25">
        <f>ROUND(17.5356,4)</f>
        <v>17.5356</v>
      </c>
      <c r="G219" s="24"/>
      <c r="H219" s="36"/>
    </row>
    <row r="220" spans="1:8" ht="12.75" customHeight="1">
      <c r="A220" s="22">
        <v>42825</v>
      </c>
      <c r="B220" s="22"/>
      <c r="C220" s="25">
        <f>ROUND(17.27769425,4)</f>
        <v>17.2777</v>
      </c>
      <c r="D220" s="25">
        <f>F220</f>
        <v>17.6498</v>
      </c>
      <c r="E220" s="25">
        <f>F220</f>
        <v>17.6498</v>
      </c>
      <c r="F220" s="25">
        <f>ROUND(17.6498,4)</f>
        <v>17.6498</v>
      </c>
      <c r="G220" s="24"/>
      <c r="H220" s="36"/>
    </row>
    <row r="221" spans="1:8" ht="12.75" customHeight="1">
      <c r="A221" s="22">
        <v>42850</v>
      </c>
      <c r="B221" s="22"/>
      <c r="C221" s="25">
        <f>ROUND(17.27769425,4)</f>
        <v>17.2777</v>
      </c>
      <c r="D221" s="25">
        <f>F221</f>
        <v>17.7461</v>
      </c>
      <c r="E221" s="25">
        <f>F221</f>
        <v>17.7461</v>
      </c>
      <c r="F221" s="25">
        <f>ROUND(17.7461,4)</f>
        <v>17.7461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42725</v>
      </c>
      <c r="B223" s="22"/>
      <c r="C223" s="25">
        <f>ROUND(13.9505,4)</f>
        <v>13.9505</v>
      </c>
      <c r="D223" s="25">
        <f>F223</f>
        <v>13.9505</v>
      </c>
      <c r="E223" s="25">
        <f>F223</f>
        <v>13.9505</v>
      </c>
      <c r="F223" s="25">
        <f>ROUND(13.9505,4)</f>
        <v>13.9505</v>
      </c>
      <c r="G223" s="24"/>
      <c r="H223" s="36"/>
    </row>
    <row r="224" spans="1:8" ht="12.75" customHeight="1">
      <c r="A224" s="22">
        <v>42732</v>
      </c>
      <c r="B224" s="22"/>
      <c r="C224" s="25">
        <f>ROUND(13.9505,4)</f>
        <v>13.9505</v>
      </c>
      <c r="D224" s="25">
        <f>F224</f>
        <v>13.9626</v>
      </c>
      <c r="E224" s="25">
        <f>F224</f>
        <v>13.9626</v>
      </c>
      <c r="F224" s="25">
        <f>ROUND(13.9626,4)</f>
        <v>13.9626</v>
      </c>
      <c r="G224" s="24"/>
      <c r="H224" s="36"/>
    </row>
    <row r="225" spans="1:8" ht="12.75" customHeight="1">
      <c r="A225" s="22">
        <v>42733</v>
      </c>
      <c r="B225" s="22"/>
      <c r="C225" s="25">
        <f>ROUND(13.9505,4)</f>
        <v>13.9505</v>
      </c>
      <c r="D225" s="25">
        <f>F225</f>
        <v>13.9634</v>
      </c>
      <c r="E225" s="25">
        <f>F225</f>
        <v>13.9634</v>
      </c>
      <c r="F225" s="25">
        <f>ROUND(13.9634,4)</f>
        <v>13.9634</v>
      </c>
      <c r="G225" s="24"/>
      <c r="H225" s="36"/>
    </row>
    <row r="226" spans="1:8" ht="12.75" customHeight="1">
      <c r="A226" s="22">
        <v>42739</v>
      </c>
      <c r="B226" s="22"/>
      <c r="C226" s="25">
        <f>ROUND(13.9505,4)</f>
        <v>13.9505</v>
      </c>
      <c r="D226" s="25">
        <f>F226</f>
        <v>13.968</v>
      </c>
      <c r="E226" s="25">
        <f>F226</f>
        <v>13.968</v>
      </c>
      <c r="F226" s="25">
        <f>ROUND(13.968,4)</f>
        <v>13.968</v>
      </c>
      <c r="G226" s="24"/>
      <c r="H226" s="36"/>
    </row>
    <row r="227" spans="1:8" ht="12.75" customHeight="1">
      <c r="A227" s="22">
        <v>42746</v>
      </c>
      <c r="B227" s="22"/>
      <c r="C227" s="25">
        <f>ROUND(13.9505,4)</f>
        <v>13.9505</v>
      </c>
      <c r="D227" s="25">
        <f>F227</f>
        <v>13.9911</v>
      </c>
      <c r="E227" s="25">
        <f>F227</f>
        <v>13.9911</v>
      </c>
      <c r="F227" s="25">
        <f>ROUND(13.9911,4)</f>
        <v>13.9911</v>
      </c>
      <c r="G227" s="24"/>
      <c r="H227" s="36"/>
    </row>
    <row r="228" spans="1:8" ht="12.75" customHeight="1">
      <c r="A228" s="22">
        <v>42748</v>
      </c>
      <c r="B228" s="22"/>
      <c r="C228" s="25">
        <f>ROUND(13.9505,4)</f>
        <v>13.9505</v>
      </c>
      <c r="D228" s="25">
        <f>F228</f>
        <v>13.9976</v>
      </c>
      <c r="E228" s="25">
        <f>F228</f>
        <v>13.9976</v>
      </c>
      <c r="F228" s="25">
        <f>ROUND(13.9976,4)</f>
        <v>13.9976</v>
      </c>
      <c r="G228" s="24"/>
      <c r="H228" s="36"/>
    </row>
    <row r="229" spans="1:8" ht="12.75" customHeight="1">
      <c r="A229" s="22">
        <v>42752</v>
      </c>
      <c r="B229" s="22"/>
      <c r="C229" s="25">
        <f>ROUND(13.9505,4)</f>
        <v>13.9505</v>
      </c>
      <c r="D229" s="25">
        <f>F229</f>
        <v>14.0108</v>
      </c>
      <c r="E229" s="25">
        <f>F229</f>
        <v>14.0108</v>
      </c>
      <c r="F229" s="25">
        <f>ROUND(14.0108,4)</f>
        <v>14.0108</v>
      </c>
      <c r="G229" s="24"/>
      <c r="H229" s="36"/>
    </row>
    <row r="230" spans="1:8" ht="12.75" customHeight="1">
      <c r="A230" s="22">
        <v>42753</v>
      </c>
      <c r="B230" s="22"/>
      <c r="C230" s="25">
        <f>ROUND(13.9505,4)</f>
        <v>13.9505</v>
      </c>
      <c r="D230" s="25">
        <f>F230</f>
        <v>14.0141</v>
      </c>
      <c r="E230" s="25">
        <f>F230</f>
        <v>14.0141</v>
      </c>
      <c r="F230" s="25">
        <f>ROUND(14.0141,4)</f>
        <v>14.0141</v>
      </c>
      <c r="G230" s="24"/>
      <c r="H230" s="36"/>
    </row>
    <row r="231" spans="1:8" ht="12.75" customHeight="1">
      <c r="A231" s="22">
        <v>42755</v>
      </c>
      <c r="B231" s="22"/>
      <c r="C231" s="25">
        <f>ROUND(13.9505,4)</f>
        <v>13.9505</v>
      </c>
      <c r="D231" s="25">
        <f>F231</f>
        <v>14.0207</v>
      </c>
      <c r="E231" s="25">
        <f>F231</f>
        <v>14.0207</v>
      </c>
      <c r="F231" s="25">
        <f>ROUND(14.0207,4)</f>
        <v>14.0207</v>
      </c>
      <c r="G231" s="24"/>
      <c r="H231" s="36"/>
    </row>
    <row r="232" spans="1:8" ht="12.75" customHeight="1">
      <c r="A232" s="22">
        <v>42758</v>
      </c>
      <c r="B232" s="22"/>
      <c r="C232" s="25">
        <f>ROUND(13.9505,4)</f>
        <v>13.9505</v>
      </c>
      <c r="D232" s="25">
        <f>F232</f>
        <v>14.0306</v>
      </c>
      <c r="E232" s="25">
        <f>F232</f>
        <v>14.0306</v>
      </c>
      <c r="F232" s="25">
        <f>ROUND(14.0306,4)</f>
        <v>14.0306</v>
      </c>
      <c r="G232" s="24"/>
      <c r="H232" s="36"/>
    </row>
    <row r="233" spans="1:8" ht="12.75" customHeight="1">
      <c r="A233" s="22">
        <v>42760</v>
      </c>
      <c r="B233" s="22"/>
      <c r="C233" s="25">
        <f>ROUND(13.9505,4)</f>
        <v>13.9505</v>
      </c>
      <c r="D233" s="25">
        <f>F233</f>
        <v>14.0366</v>
      </c>
      <c r="E233" s="25">
        <f>F233</f>
        <v>14.0366</v>
      </c>
      <c r="F233" s="25">
        <f>ROUND(14.0366,4)</f>
        <v>14.0366</v>
      </c>
      <c r="G233" s="24"/>
      <c r="H233" s="36"/>
    </row>
    <row r="234" spans="1:8" ht="12.75" customHeight="1">
      <c r="A234" s="22">
        <v>42762</v>
      </c>
      <c r="B234" s="22"/>
      <c r="C234" s="25">
        <f>ROUND(13.9505,4)</f>
        <v>13.9505</v>
      </c>
      <c r="D234" s="25">
        <f>F234</f>
        <v>14.0421</v>
      </c>
      <c r="E234" s="25">
        <f>F234</f>
        <v>14.0421</v>
      </c>
      <c r="F234" s="25">
        <f>ROUND(14.0421,4)</f>
        <v>14.0421</v>
      </c>
      <c r="G234" s="24"/>
      <c r="H234" s="36"/>
    </row>
    <row r="235" spans="1:8" ht="12.75" customHeight="1">
      <c r="A235" s="22">
        <v>42765</v>
      </c>
      <c r="B235" s="22"/>
      <c r="C235" s="25">
        <f>ROUND(13.9505,4)</f>
        <v>13.9505</v>
      </c>
      <c r="D235" s="25">
        <f>F235</f>
        <v>14.0504</v>
      </c>
      <c r="E235" s="25">
        <f>F235</f>
        <v>14.0504</v>
      </c>
      <c r="F235" s="25">
        <f>ROUND(14.0504,4)</f>
        <v>14.0504</v>
      </c>
      <c r="G235" s="24"/>
      <c r="H235" s="36"/>
    </row>
    <row r="236" spans="1:8" ht="12.75" customHeight="1">
      <c r="A236" s="22">
        <v>42766</v>
      </c>
      <c r="B236" s="22"/>
      <c r="C236" s="25">
        <f>ROUND(13.9505,4)</f>
        <v>13.9505</v>
      </c>
      <c r="D236" s="25">
        <f>F236</f>
        <v>14.0532</v>
      </c>
      <c r="E236" s="25">
        <f>F236</f>
        <v>14.0532</v>
      </c>
      <c r="F236" s="25">
        <f>ROUND(14.0532,4)</f>
        <v>14.0532</v>
      </c>
      <c r="G236" s="24"/>
      <c r="H236" s="36"/>
    </row>
    <row r="237" spans="1:8" ht="12.75" customHeight="1">
      <c r="A237" s="22">
        <v>42783</v>
      </c>
      <c r="B237" s="22"/>
      <c r="C237" s="25">
        <f>ROUND(13.9505,4)</f>
        <v>13.9505</v>
      </c>
      <c r="D237" s="25">
        <f>F237</f>
        <v>14.1</v>
      </c>
      <c r="E237" s="25">
        <f>F237</f>
        <v>14.1</v>
      </c>
      <c r="F237" s="25">
        <f>ROUND(14.1,4)</f>
        <v>14.1</v>
      </c>
      <c r="G237" s="24"/>
      <c r="H237" s="36"/>
    </row>
    <row r="238" spans="1:8" ht="12.75" customHeight="1">
      <c r="A238" s="22">
        <v>42793</v>
      </c>
      <c r="B238" s="22"/>
      <c r="C238" s="25">
        <f>ROUND(13.9505,4)</f>
        <v>13.9505</v>
      </c>
      <c r="D238" s="25">
        <f>F238</f>
        <v>14.1271</v>
      </c>
      <c r="E238" s="25">
        <f>F238</f>
        <v>14.1271</v>
      </c>
      <c r="F238" s="25">
        <f>ROUND(14.1271,4)</f>
        <v>14.1271</v>
      </c>
      <c r="G238" s="24"/>
      <c r="H238" s="36"/>
    </row>
    <row r="239" spans="1:8" ht="12.75" customHeight="1">
      <c r="A239" s="22">
        <v>42794</v>
      </c>
      <c r="B239" s="22"/>
      <c r="C239" s="25">
        <f>ROUND(13.9505,4)</f>
        <v>13.9505</v>
      </c>
      <c r="D239" s="25">
        <f>F239</f>
        <v>14.1298</v>
      </c>
      <c r="E239" s="25">
        <f>F239</f>
        <v>14.1298</v>
      </c>
      <c r="F239" s="25">
        <f>ROUND(14.1298,4)</f>
        <v>14.1298</v>
      </c>
      <c r="G239" s="24"/>
      <c r="H239" s="36"/>
    </row>
    <row r="240" spans="1:8" ht="12.75" customHeight="1">
      <c r="A240" s="22">
        <v>42795</v>
      </c>
      <c r="B240" s="22"/>
      <c r="C240" s="25">
        <f>ROUND(13.9505,4)</f>
        <v>13.9505</v>
      </c>
      <c r="D240" s="25">
        <f>F240</f>
        <v>14.1324</v>
      </c>
      <c r="E240" s="25">
        <f>F240</f>
        <v>14.1324</v>
      </c>
      <c r="F240" s="25">
        <f>ROUND(14.1324,4)</f>
        <v>14.1324</v>
      </c>
      <c r="G240" s="24"/>
      <c r="H240" s="36"/>
    </row>
    <row r="241" spans="1:8" ht="12.75" customHeight="1">
      <c r="A241" s="22">
        <v>42825</v>
      </c>
      <c r="B241" s="22"/>
      <c r="C241" s="25">
        <f>ROUND(13.9505,4)</f>
        <v>13.9505</v>
      </c>
      <c r="D241" s="25">
        <f>F241</f>
        <v>14.2121</v>
      </c>
      <c r="E241" s="25">
        <f>F241</f>
        <v>14.2121</v>
      </c>
      <c r="F241" s="25">
        <f>ROUND(14.2121,4)</f>
        <v>14.2121</v>
      </c>
      <c r="G241" s="24"/>
      <c r="H241" s="36"/>
    </row>
    <row r="242" spans="1:8" ht="12.75" customHeight="1">
      <c r="A242" s="22">
        <v>42836</v>
      </c>
      <c r="B242" s="22"/>
      <c r="C242" s="25">
        <f>ROUND(13.9505,4)</f>
        <v>13.9505</v>
      </c>
      <c r="D242" s="25">
        <f>F242</f>
        <v>14.2416</v>
      </c>
      <c r="E242" s="25">
        <f>F242</f>
        <v>14.2416</v>
      </c>
      <c r="F242" s="25">
        <f>ROUND(14.2416,4)</f>
        <v>14.2416</v>
      </c>
      <c r="G242" s="24"/>
      <c r="H242" s="36"/>
    </row>
    <row r="243" spans="1:8" ht="12.75" customHeight="1">
      <c r="A243" s="22">
        <v>42837</v>
      </c>
      <c r="B243" s="22"/>
      <c r="C243" s="25">
        <f>ROUND(13.9505,4)</f>
        <v>13.9505</v>
      </c>
      <c r="D243" s="25">
        <f>F243</f>
        <v>14.2443</v>
      </c>
      <c r="E243" s="25">
        <f>F243</f>
        <v>14.2443</v>
      </c>
      <c r="F243" s="25">
        <f>ROUND(14.2443,4)</f>
        <v>14.2443</v>
      </c>
      <c r="G243" s="24"/>
      <c r="H243" s="36"/>
    </row>
    <row r="244" spans="1:8" ht="12.75" customHeight="1">
      <c r="A244" s="22">
        <v>42838</v>
      </c>
      <c r="B244" s="22"/>
      <c r="C244" s="25">
        <f>ROUND(13.9505,4)</f>
        <v>13.9505</v>
      </c>
      <c r="D244" s="25">
        <f>F244</f>
        <v>14.247</v>
      </c>
      <c r="E244" s="25">
        <f>F244</f>
        <v>14.247</v>
      </c>
      <c r="F244" s="25">
        <f>ROUND(14.247,4)</f>
        <v>14.247</v>
      </c>
      <c r="G244" s="24"/>
      <c r="H244" s="36"/>
    </row>
    <row r="245" spans="1:8" ht="12.75" customHeight="1">
      <c r="A245" s="22">
        <v>42843</v>
      </c>
      <c r="B245" s="22"/>
      <c r="C245" s="25">
        <f>ROUND(13.9505,4)</f>
        <v>13.9505</v>
      </c>
      <c r="D245" s="25">
        <f>F245</f>
        <v>14.2604</v>
      </c>
      <c r="E245" s="25">
        <f>F245</f>
        <v>14.2604</v>
      </c>
      <c r="F245" s="25">
        <f>ROUND(14.2604,4)</f>
        <v>14.2604</v>
      </c>
      <c r="G245" s="24"/>
      <c r="H245" s="36"/>
    </row>
    <row r="246" spans="1:8" ht="12.75" customHeight="1">
      <c r="A246" s="22">
        <v>42846</v>
      </c>
      <c r="B246" s="22"/>
      <c r="C246" s="25">
        <f>ROUND(13.9505,4)</f>
        <v>13.9505</v>
      </c>
      <c r="D246" s="25">
        <f>F246</f>
        <v>14.2685</v>
      </c>
      <c r="E246" s="25">
        <f>F246</f>
        <v>14.2685</v>
      </c>
      <c r="F246" s="25">
        <f>ROUND(14.2685,4)</f>
        <v>14.2685</v>
      </c>
      <c r="G246" s="24"/>
      <c r="H246" s="36"/>
    </row>
    <row r="247" spans="1:8" ht="12.75" customHeight="1">
      <c r="A247" s="22">
        <v>42850</v>
      </c>
      <c r="B247" s="22"/>
      <c r="C247" s="25">
        <f>ROUND(13.9505,4)</f>
        <v>13.9505</v>
      </c>
      <c r="D247" s="25">
        <f>F247</f>
        <v>14.2792</v>
      </c>
      <c r="E247" s="25">
        <f>F247</f>
        <v>14.2792</v>
      </c>
      <c r="F247" s="25">
        <f>ROUND(14.2792,4)</f>
        <v>14.2792</v>
      </c>
      <c r="G247" s="24"/>
      <c r="H247" s="36"/>
    </row>
    <row r="248" spans="1:8" ht="12.75" customHeight="1">
      <c r="A248" s="22">
        <v>42928</v>
      </c>
      <c r="B248" s="22"/>
      <c r="C248" s="25">
        <f>ROUND(13.9505,4)</f>
        <v>13.9505</v>
      </c>
      <c r="D248" s="25">
        <f>F248</f>
        <v>14.4889</v>
      </c>
      <c r="E248" s="25">
        <f>F248</f>
        <v>14.4889</v>
      </c>
      <c r="F248" s="25">
        <f>ROUND(14.4889,4)</f>
        <v>14.4889</v>
      </c>
      <c r="G248" s="24"/>
      <c r="H248" s="36"/>
    </row>
    <row r="249" spans="1:8" ht="12.75" customHeight="1">
      <c r="A249" s="22">
        <v>42937</v>
      </c>
      <c r="B249" s="22"/>
      <c r="C249" s="25">
        <f>ROUND(13.9505,4)</f>
        <v>13.9505</v>
      </c>
      <c r="D249" s="25">
        <f>F249</f>
        <v>14.5131</v>
      </c>
      <c r="E249" s="25">
        <f>F249</f>
        <v>14.5131</v>
      </c>
      <c r="F249" s="25">
        <f>ROUND(14.5131,4)</f>
        <v>14.5131</v>
      </c>
      <c r="G249" s="24"/>
      <c r="H249" s="36"/>
    </row>
    <row r="250" spans="1:8" ht="12.75" customHeight="1">
      <c r="A250" s="22">
        <v>43031</v>
      </c>
      <c r="B250" s="22"/>
      <c r="C250" s="25">
        <f>ROUND(13.9505,4)</f>
        <v>13.9505</v>
      </c>
      <c r="D250" s="25">
        <f>F250</f>
        <v>14.7652</v>
      </c>
      <c r="E250" s="25">
        <f>F250</f>
        <v>14.7652</v>
      </c>
      <c r="F250" s="25">
        <f>ROUND(14.7652,4)</f>
        <v>14.7652</v>
      </c>
      <c r="G250" s="24"/>
      <c r="H250" s="36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42807</v>
      </c>
      <c r="B252" s="22"/>
      <c r="C252" s="25">
        <f>ROUND(1.0442,4)</f>
        <v>1.0442</v>
      </c>
      <c r="D252" s="25">
        <f>F252</f>
        <v>1.0487</v>
      </c>
      <c r="E252" s="25">
        <f>F252</f>
        <v>1.0487</v>
      </c>
      <c r="F252" s="25">
        <f>ROUND(1.0487,4)</f>
        <v>1.0487</v>
      </c>
      <c r="G252" s="24"/>
      <c r="H252" s="36"/>
    </row>
    <row r="253" spans="1:8" ht="12.75" customHeight="1">
      <c r="A253" s="22">
        <v>42905</v>
      </c>
      <c r="B253" s="22"/>
      <c r="C253" s="25">
        <f>ROUND(1.0442,4)</f>
        <v>1.0442</v>
      </c>
      <c r="D253" s="25">
        <f>F253</f>
        <v>1.0538</v>
      </c>
      <c r="E253" s="25">
        <f>F253</f>
        <v>1.0538</v>
      </c>
      <c r="F253" s="25">
        <f>ROUND(1.0538,4)</f>
        <v>1.0538</v>
      </c>
      <c r="G253" s="24"/>
      <c r="H253" s="36"/>
    </row>
    <row r="254" spans="1:8" ht="12.75" customHeight="1">
      <c r="A254" s="22">
        <v>42996</v>
      </c>
      <c r="B254" s="22"/>
      <c r="C254" s="25">
        <f>ROUND(1.0442,4)</f>
        <v>1.0442</v>
      </c>
      <c r="D254" s="25">
        <f>F254</f>
        <v>1.0591</v>
      </c>
      <c r="E254" s="25">
        <f>F254</f>
        <v>1.0591</v>
      </c>
      <c r="F254" s="25">
        <f>ROUND(1.0591,4)</f>
        <v>1.0591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42807</v>
      </c>
      <c r="B256" s="22"/>
      <c r="C256" s="25">
        <f>ROUND(1.2385,4)</f>
        <v>1.2385</v>
      </c>
      <c r="D256" s="25">
        <f>F256</f>
        <v>1.2413</v>
      </c>
      <c r="E256" s="25">
        <f>F256</f>
        <v>1.2413</v>
      </c>
      <c r="F256" s="25">
        <f>ROUND(1.2413,4)</f>
        <v>1.2413</v>
      </c>
      <c r="G256" s="24"/>
      <c r="H256" s="36"/>
    </row>
    <row r="257" spans="1:8" ht="12.75" customHeight="1">
      <c r="A257" s="22">
        <v>42905</v>
      </c>
      <c r="B257" s="22"/>
      <c r="C257" s="25">
        <f>ROUND(1.2385,4)</f>
        <v>1.2385</v>
      </c>
      <c r="D257" s="25">
        <f>F257</f>
        <v>1.2443</v>
      </c>
      <c r="E257" s="25">
        <f>F257</f>
        <v>1.2443</v>
      </c>
      <c r="F257" s="25">
        <f>ROUND(1.2443,4)</f>
        <v>1.2443</v>
      </c>
      <c r="G257" s="24"/>
      <c r="H257" s="36"/>
    </row>
    <row r="258" spans="1:8" ht="12.75" customHeight="1">
      <c r="A258" s="22">
        <v>42996</v>
      </c>
      <c r="B258" s="22"/>
      <c r="C258" s="25">
        <f>ROUND(1.2385,4)</f>
        <v>1.2385</v>
      </c>
      <c r="D258" s="25">
        <f>F258</f>
        <v>1.2473</v>
      </c>
      <c r="E258" s="25">
        <f>F258</f>
        <v>1.2473</v>
      </c>
      <c r="F258" s="25">
        <f>ROUND(1.2473,4)</f>
        <v>1.2473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42807</v>
      </c>
      <c r="B260" s="22"/>
      <c r="C260" s="25">
        <f>ROUND(10.12666795,4)</f>
        <v>10.1267</v>
      </c>
      <c r="D260" s="25">
        <f>F260</f>
        <v>10.2617</v>
      </c>
      <c r="E260" s="25">
        <f>F260</f>
        <v>10.2617</v>
      </c>
      <c r="F260" s="25">
        <f>ROUND(10.2617,4)</f>
        <v>10.2617</v>
      </c>
      <c r="G260" s="24"/>
      <c r="H260" s="36"/>
    </row>
    <row r="261" spans="1:8" ht="12.75" customHeight="1">
      <c r="A261" s="22">
        <v>42905</v>
      </c>
      <c r="B261" s="22"/>
      <c r="C261" s="25">
        <f>ROUND(10.12666795,4)</f>
        <v>10.1267</v>
      </c>
      <c r="D261" s="25">
        <f>F261</f>
        <v>10.4291</v>
      </c>
      <c r="E261" s="25">
        <f>F261</f>
        <v>10.4291</v>
      </c>
      <c r="F261" s="25">
        <f>ROUND(10.4291,4)</f>
        <v>10.4291</v>
      </c>
      <c r="G261" s="24"/>
      <c r="H261" s="36"/>
    </row>
    <row r="262" spans="1:8" ht="12.75" customHeight="1">
      <c r="A262" s="22">
        <v>42996</v>
      </c>
      <c r="B262" s="22"/>
      <c r="C262" s="25">
        <f>ROUND(10.12666795,4)</f>
        <v>10.1267</v>
      </c>
      <c r="D262" s="25">
        <f>F262</f>
        <v>10.5868</v>
      </c>
      <c r="E262" s="25">
        <f>F262</f>
        <v>10.5868</v>
      </c>
      <c r="F262" s="25">
        <f>ROUND(10.5868,4)</f>
        <v>10.5868</v>
      </c>
      <c r="G262" s="24"/>
      <c r="H262" s="36"/>
    </row>
    <row r="263" spans="1:8" ht="12.75" customHeight="1">
      <c r="A263" s="22">
        <v>43087</v>
      </c>
      <c r="B263" s="22"/>
      <c r="C263" s="25">
        <f>ROUND(10.12666795,4)</f>
        <v>10.1267</v>
      </c>
      <c r="D263" s="25">
        <f>F263</f>
        <v>10.7432</v>
      </c>
      <c r="E263" s="25">
        <f>F263</f>
        <v>10.7432</v>
      </c>
      <c r="F263" s="25">
        <f>ROUND(10.7432,4)</f>
        <v>10.7432</v>
      </c>
      <c r="G263" s="24"/>
      <c r="H263" s="36"/>
    </row>
    <row r="264" spans="1:8" ht="12.75" customHeight="1">
      <c r="A264" s="22">
        <v>43178</v>
      </c>
      <c r="B264" s="22"/>
      <c r="C264" s="25">
        <f>ROUND(10.12666795,4)</f>
        <v>10.1267</v>
      </c>
      <c r="D264" s="25">
        <f>F264</f>
        <v>10.9035</v>
      </c>
      <c r="E264" s="25">
        <f>F264</f>
        <v>10.9035</v>
      </c>
      <c r="F264" s="25">
        <f>ROUND(10.9035,4)</f>
        <v>10.9035</v>
      </c>
      <c r="G264" s="24"/>
      <c r="H264" s="36"/>
    </row>
    <row r="265" spans="1:8" ht="12.75" customHeight="1">
      <c r="A265" s="22">
        <v>43269</v>
      </c>
      <c r="B265" s="22"/>
      <c r="C265" s="25">
        <f>ROUND(10.12666795,4)</f>
        <v>10.1267</v>
      </c>
      <c r="D265" s="25">
        <f>F265</f>
        <v>11.0646</v>
      </c>
      <c r="E265" s="25">
        <f>F265</f>
        <v>11.0646</v>
      </c>
      <c r="F265" s="25">
        <f>ROUND(11.0646,4)</f>
        <v>11.0646</v>
      </c>
      <c r="G265" s="24"/>
      <c r="H265" s="36"/>
    </row>
    <row r="266" spans="1:8" ht="12.75" customHeight="1">
      <c r="A266" s="22" t="s">
        <v>65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5">
        <f>ROUND(3.79822483596069,4)</f>
        <v>3.7982</v>
      </c>
      <c r="D267" s="25">
        <f>F267</f>
        <v>4.2616</v>
      </c>
      <c r="E267" s="25">
        <f>F267</f>
        <v>4.2616</v>
      </c>
      <c r="F267" s="25">
        <f>ROUND(4.2616,4)</f>
        <v>4.2616</v>
      </c>
      <c r="G267" s="24"/>
      <c r="H267" s="36"/>
    </row>
    <row r="268" spans="1:8" ht="12.75" customHeight="1">
      <c r="A268" s="22">
        <v>42905</v>
      </c>
      <c r="B268" s="22"/>
      <c r="C268" s="25">
        <f>ROUND(3.79822483596069,4)</f>
        <v>3.7982</v>
      </c>
      <c r="D268" s="25">
        <f>F268</f>
        <v>4.3264</v>
      </c>
      <c r="E268" s="25">
        <f>F268</f>
        <v>4.3264</v>
      </c>
      <c r="F268" s="25">
        <f>ROUND(4.3264,4)</f>
        <v>4.3264</v>
      </c>
      <c r="G268" s="24"/>
      <c r="H268" s="36"/>
    </row>
    <row r="269" spans="1:8" ht="12.75" customHeight="1">
      <c r="A269" s="22" t="s">
        <v>66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5">
        <f>ROUND(1.29321135,4)</f>
        <v>1.2932</v>
      </c>
      <c r="D270" s="25">
        <f>F270</f>
        <v>1.3113</v>
      </c>
      <c r="E270" s="25">
        <f>F270</f>
        <v>1.3113</v>
      </c>
      <c r="F270" s="25">
        <f>ROUND(1.3113,4)</f>
        <v>1.3113</v>
      </c>
      <c r="G270" s="24"/>
      <c r="H270" s="36"/>
    </row>
    <row r="271" spans="1:8" ht="12.75" customHeight="1">
      <c r="A271" s="22">
        <v>42905</v>
      </c>
      <c r="B271" s="22"/>
      <c r="C271" s="25">
        <f>ROUND(1.29321135,4)</f>
        <v>1.2932</v>
      </c>
      <c r="D271" s="25">
        <f>F271</f>
        <v>1.3342</v>
      </c>
      <c r="E271" s="25">
        <f>F271</f>
        <v>1.3342</v>
      </c>
      <c r="F271" s="25">
        <f>ROUND(1.3342,4)</f>
        <v>1.3342</v>
      </c>
      <c r="G271" s="24"/>
      <c r="H271" s="36"/>
    </row>
    <row r="272" spans="1:8" ht="12.75" customHeight="1">
      <c r="A272" s="22">
        <v>42996</v>
      </c>
      <c r="B272" s="22"/>
      <c r="C272" s="25">
        <f>ROUND(1.29321135,4)</f>
        <v>1.2932</v>
      </c>
      <c r="D272" s="25">
        <f>F272</f>
        <v>1.3467</v>
      </c>
      <c r="E272" s="25">
        <f>F272</f>
        <v>1.3467</v>
      </c>
      <c r="F272" s="25">
        <f>ROUND(1.3467,4)</f>
        <v>1.3467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5">
        <f>ROUND(10.4240454307704,4)</f>
        <v>10.424</v>
      </c>
      <c r="D274" s="25">
        <f>F274</f>
        <v>10.5952</v>
      </c>
      <c r="E274" s="25">
        <f>F274</f>
        <v>10.5952</v>
      </c>
      <c r="F274" s="25">
        <f>ROUND(10.5952,4)</f>
        <v>10.5952</v>
      </c>
      <c r="G274" s="24"/>
      <c r="H274" s="36"/>
    </row>
    <row r="275" spans="1:8" ht="12.75" customHeight="1">
      <c r="A275" s="22">
        <v>42905</v>
      </c>
      <c r="B275" s="22"/>
      <c r="C275" s="25">
        <f>ROUND(10.4240454307704,4)</f>
        <v>10.424</v>
      </c>
      <c r="D275" s="25">
        <f>F275</f>
        <v>10.8039</v>
      </c>
      <c r="E275" s="25">
        <f>F275</f>
        <v>10.8039</v>
      </c>
      <c r="F275" s="25">
        <f>ROUND(10.8039,4)</f>
        <v>10.8039</v>
      </c>
      <c r="G275" s="24"/>
      <c r="H275" s="36"/>
    </row>
    <row r="276" spans="1:8" ht="12.75" customHeight="1">
      <c r="A276" s="22">
        <v>42996</v>
      </c>
      <c r="B276" s="22"/>
      <c r="C276" s="25">
        <f>ROUND(10.4240454307704,4)</f>
        <v>10.424</v>
      </c>
      <c r="D276" s="25">
        <f>F276</f>
        <v>10.9993</v>
      </c>
      <c r="E276" s="25">
        <f>F276</f>
        <v>10.9993</v>
      </c>
      <c r="F276" s="25">
        <f>ROUND(10.9993,4)</f>
        <v>10.9993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42807</v>
      </c>
      <c r="B278" s="22"/>
      <c r="C278" s="25">
        <f>ROUND(2.01360887824167,4)</f>
        <v>2.0136</v>
      </c>
      <c r="D278" s="25">
        <f>F278</f>
        <v>2.0152</v>
      </c>
      <c r="E278" s="25">
        <f>F278</f>
        <v>2.0152</v>
      </c>
      <c r="F278" s="25">
        <f>ROUND(2.0152,4)</f>
        <v>2.0152</v>
      </c>
      <c r="G278" s="24"/>
      <c r="H278" s="36"/>
    </row>
    <row r="279" spans="1:8" ht="12.75" customHeight="1">
      <c r="A279" s="22">
        <v>42905</v>
      </c>
      <c r="B279" s="22"/>
      <c r="C279" s="25">
        <f>ROUND(2.01360887824167,4)</f>
        <v>2.0136</v>
      </c>
      <c r="D279" s="25">
        <f>F279</f>
        <v>2.0331</v>
      </c>
      <c r="E279" s="25">
        <f>F279</f>
        <v>2.0331</v>
      </c>
      <c r="F279" s="25">
        <f>ROUND(2.0331,4)</f>
        <v>2.0331</v>
      </c>
      <c r="G279" s="24"/>
      <c r="H279" s="36"/>
    </row>
    <row r="280" spans="1:8" ht="12.75" customHeight="1">
      <c r="A280" s="22">
        <v>42996</v>
      </c>
      <c r="B280" s="22"/>
      <c r="C280" s="25">
        <f>ROUND(2.01360887824167,4)</f>
        <v>2.0136</v>
      </c>
      <c r="D280" s="25">
        <f>F280</f>
        <v>2.0508</v>
      </c>
      <c r="E280" s="25">
        <f>F280</f>
        <v>2.0508</v>
      </c>
      <c r="F280" s="25">
        <f>ROUND(2.0508,4)</f>
        <v>2.0508</v>
      </c>
      <c r="G280" s="24"/>
      <c r="H280" s="36"/>
    </row>
    <row r="281" spans="1:8" ht="12.75" customHeight="1">
      <c r="A281" s="22" t="s">
        <v>69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5">
        <f>ROUND(1.95953253831135,4)</f>
        <v>1.9595</v>
      </c>
      <c r="D282" s="25">
        <f>F282</f>
        <v>2.0008</v>
      </c>
      <c r="E282" s="25">
        <f>F282</f>
        <v>2.0008</v>
      </c>
      <c r="F282" s="25">
        <f>ROUND(2.0008,4)</f>
        <v>2.0008</v>
      </c>
      <c r="G282" s="24"/>
      <c r="H282" s="36"/>
    </row>
    <row r="283" spans="1:8" ht="12.75" customHeight="1">
      <c r="A283" s="22">
        <v>42905</v>
      </c>
      <c r="B283" s="22"/>
      <c r="C283" s="25">
        <f>ROUND(1.95953253831135,4)</f>
        <v>1.9595</v>
      </c>
      <c r="D283" s="25">
        <f>F283</f>
        <v>2.0489</v>
      </c>
      <c r="E283" s="25">
        <f>F283</f>
        <v>2.0489</v>
      </c>
      <c r="F283" s="25">
        <f>ROUND(2.0489,4)</f>
        <v>2.0489</v>
      </c>
      <c r="G283" s="24"/>
      <c r="H283" s="36"/>
    </row>
    <row r="284" spans="1:8" ht="12.75" customHeight="1">
      <c r="A284" s="22">
        <v>42996</v>
      </c>
      <c r="B284" s="22"/>
      <c r="C284" s="25">
        <f>ROUND(1.95953253831135,4)</f>
        <v>1.9595</v>
      </c>
      <c r="D284" s="25">
        <f>F284</f>
        <v>2.0953</v>
      </c>
      <c r="E284" s="25">
        <f>F284</f>
        <v>2.0953</v>
      </c>
      <c r="F284" s="25">
        <f>ROUND(2.0953,4)</f>
        <v>2.0953</v>
      </c>
      <c r="G284" s="24"/>
      <c r="H284" s="36"/>
    </row>
    <row r="285" spans="1:8" ht="12.75" customHeight="1">
      <c r="A285" s="22" t="s">
        <v>70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42807</v>
      </c>
      <c r="B286" s="22"/>
      <c r="C286" s="25">
        <f>ROUND(14.5671121,4)</f>
        <v>14.5671</v>
      </c>
      <c r="D286" s="25">
        <f>F286</f>
        <v>14.8533</v>
      </c>
      <c r="E286" s="25">
        <f>F286</f>
        <v>14.8533</v>
      </c>
      <c r="F286" s="25">
        <f>ROUND(14.8533,4)</f>
        <v>14.8533</v>
      </c>
      <c r="G286" s="24"/>
      <c r="H286" s="36"/>
    </row>
    <row r="287" spans="1:8" ht="12.75" customHeight="1">
      <c r="A287" s="22">
        <v>42905</v>
      </c>
      <c r="B287" s="22"/>
      <c r="C287" s="25">
        <f>ROUND(14.5671121,4)</f>
        <v>14.5671</v>
      </c>
      <c r="D287" s="25">
        <f>F287</f>
        <v>15.2034</v>
      </c>
      <c r="E287" s="25">
        <f>F287</f>
        <v>15.2034</v>
      </c>
      <c r="F287" s="25">
        <f>ROUND(15.2034,4)</f>
        <v>15.2034</v>
      </c>
      <c r="G287" s="24"/>
      <c r="H287" s="36"/>
    </row>
    <row r="288" spans="1:8" ht="12.75" customHeight="1">
      <c r="A288" s="22">
        <v>42996</v>
      </c>
      <c r="B288" s="22"/>
      <c r="C288" s="25">
        <f>ROUND(14.5671121,4)</f>
        <v>14.5671</v>
      </c>
      <c r="D288" s="25">
        <f>F288</f>
        <v>15.5384</v>
      </c>
      <c r="E288" s="25">
        <f>F288</f>
        <v>15.5384</v>
      </c>
      <c r="F288" s="25">
        <f>ROUND(15.5384,4)</f>
        <v>15.5384</v>
      </c>
      <c r="G288" s="24"/>
      <c r="H288" s="36"/>
    </row>
    <row r="289" spans="1:8" ht="12.75" customHeight="1">
      <c r="A289" s="22">
        <v>43087</v>
      </c>
      <c r="B289" s="22"/>
      <c r="C289" s="25">
        <f>ROUND(14.5671121,4)</f>
        <v>14.5671</v>
      </c>
      <c r="D289" s="25">
        <f>F289</f>
        <v>15.8792</v>
      </c>
      <c r="E289" s="25">
        <f>F289</f>
        <v>15.8792</v>
      </c>
      <c r="F289" s="25">
        <f>ROUND(15.8792,4)</f>
        <v>15.8792</v>
      </c>
      <c r="G289" s="24"/>
      <c r="H289" s="36"/>
    </row>
    <row r="290" spans="1:8" ht="12.75" customHeight="1">
      <c r="A290" s="22">
        <v>43178</v>
      </c>
      <c r="B290" s="22"/>
      <c r="C290" s="25">
        <f>ROUND(14.5671121,4)</f>
        <v>14.5671</v>
      </c>
      <c r="D290" s="25">
        <f>F290</f>
        <v>16.1932</v>
      </c>
      <c r="E290" s="25">
        <f>F290</f>
        <v>16.1932</v>
      </c>
      <c r="F290" s="25">
        <f>ROUND(16.1932,4)</f>
        <v>16.1932</v>
      </c>
      <c r="G290" s="24"/>
      <c r="H290" s="36"/>
    </row>
    <row r="291" spans="1:8" ht="12.75" customHeight="1">
      <c r="A291" s="22">
        <v>43269</v>
      </c>
      <c r="B291" s="22"/>
      <c r="C291" s="25">
        <f>ROUND(14.5671121,4)</f>
        <v>14.5671</v>
      </c>
      <c r="D291" s="25">
        <f>F291</f>
        <v>16.5953</v>
      </c>
      <c r="E291" s="25">
        <f>F291</f>
        <v>16.5953</v>
      </c>
      <c r="F291" s="25">
        <f>ROUND(16.5953,4)</f>
        <v>16.5953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42807</v>
      </c>
      <c r="B293" s="22"/>
      <c r="C293" s="25">
        <f>ROUND(13.6261965227584,4)</f>
        <v>13.6262</v>
      </c>
      <c r="D293" s="25">
        <f>F293</f>
        <v>13.9091</v>
      </c>
      <c r="E293" s="25">
        <f>F293</f>
        <v>13.9091</v>
      </c>
      <c r="F293" s="25">
        <f>ROUND(13.9091,4)</f>
        <v>13.9091</v>
      </c>
      <c r="G293" s="24"/>
      <c r="H293" s="36"/>
    </row>
    <row r="294" spans="1:8" ht="12.75" customHeight="1">
      <c r="A294" s="22">
        <v>42905</v>
      </c>
      <c r="B294" s="22"/>
      <c r="C294" s="25">
        <f>ROUND(13.6261965227584,4)</f>
        <v>13.6262</v>
      </c>
      <c r="D294" s="25">
        <f>F294</f>
        <v>14.2568</v>
      </c>
      <c r="E294" s="25">
        <f>F294</f>
        <v>14.2568</v>
      </c>
      <c r="F294" s="25">
        <f>ROUND(14.2568,4)</f>
        <v>14.2568</v>
      </c>
      <c r="G294" s="24"/>
      <c r="H294" s="36"/>
    </row>
    <row r="295" spans="1:8" ht="12.75" customHeight="1">
      <c r="A295" s="22">
        <v>42996</v>
      </c>
      <c r="B295" s="22"/>
      <c r="C295" s="25">
        <f>ROUND(13.6261965227584,4)</f>
        <v>13.6262</v>
      </c>
      <c r="D295" s="25">
        <f>F295</f>
        <v>14.5899</v>
      </c>
      <c r="E295" s="25">
        <f>F295</f>
        <v>14.5899</v>
      </c>
      <c r="F295" s="25">
        <f>ROUND(14.5899,4)</f>
        <v>14.5899</v>
      </c>
      <c r="G295" s="24"/>
      <c r="H295" s="36"/>
    </row>
    <row r="296" spans="1:8" ht="12.75" customHeight="1">
      <c r="A296" s="22">
        <v>43087</v>
      </c>
      <c r="B296" s="22"/>
      <c r="C296" s="25">
        <f>ROUND(13.6261965227584,4)</f>
        <v>13.6262</v>
      </c>
      <c r="D296" s="25">
        <f>F296</f>
        <v>14.9295</v>
      </c>
      <c r="E296" s="25">
        <f>F296</f>
        <v>14.9295</v>
      </c>
      <c r="F296" s="25">
        <f>ROUND(14.9295,4)</f>
        <v>14.9295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42807</v>
      </c>
      <c r="B298" s="22"/>
      <c r="C298" s="25">
        <f>ROUND(17.27769425,4)</f>
        <v>17.2777</v>
      </c>
      <c r="D298" s="25">
        <f>F298</f>
        <v>17.5826</v>
      </c>
      <c r="E298" s="25">
        <f>F298</f>
        <v>17.5826</v>
      </c>
      <c r="F298" s="25">
        <f>ROUND(17.5826,4)</f>
        <v>17.5826</v>
      </c>
      <c r="G298" s="24"/>
      <c r="H298" s="36"/>
    </row>
    <row r="299" spans="1:8" ht="12.75" customHeight="1">
      <c r="A299" s="22">
        <v>42905</v>
      </c>
      <c r="B299" s="22"/>
      <c r="C299" s="25">
        <f>ROUND(17.27769425,4)</f>
        <v>17.2777</v>
      </c>
      <c r="D299" s="25">
        <f>F299</f>
        <v>17.9509</v>
      </c>
      <c r="E299" s="25">
        <f>F299</f>
        <v>17.9509</v>
      </c>
      <c r="F299" s="25">
        <f>ROUND(17.9509,4)</f>
        <v>17.9509</v>
      </c>
      <c r="G299" s="24"/>
      <c r="H299" s="36"/>
    </row>
    <row r="300" spans="1:8" ht="12.75" customHeight="1">
      <c r="A300" s="22">
        <v>42996</v>
      </c>
      <c r="B300" s="22"/>
      <c r="C300" s="25">
        <f>ROUND(17.27769425,4)</f>
        <v>17.2777</v>
      </c>
      <c r="D300" s="25">
        <f>F300</f>
        <v>18.2998</v>
      </c>
      <c r="E300" s="25">
        <f>F300</f>
        <v>18.2998</v>
      </c>
      <c r="F300" s="25">
        <f>ROUND(18.2998,4)</f>
        <v>18.2998</v>
      </c>
      <c r="G300" s="24"/>
      <c r="H300" s="36"/>
    </row>
    <row r="301" spans="1:8" ht="12.75" customHeight="1">
      <c r="A301" s="22">
        <v>43087</v>
      </c>
      <c r="B301" s="22"/>
      <c r="C301" s="25">
        <f>ROUND(17.27769425,4)</f>
        <v>17.2777</v>
      </c>
      <c r="D301" s="25">
        <f>F301</f>
        <v>18.6509</v>
      </c>
      <c r="E301" s="25">
        <f>F301</f>
        <v>18.6509</v>
      </c>
      <c r="F301" s="25">
        <f>ROUND(18.6509,4)</f>
        <v>18.6509</v>
      </c>
      <c r="G301" s="24"/>
      <c r="H301" s="36"/>
    </row>
    <row r="302" spans="1:8" ht="12.75" customHeight="1">
      <c r="A302" s="22">
        <v>43178</v>
      </c>
      <c r="B302" s="22"/>
      <c r="C302" s="25">
        <f>ROUND(17.27769425,4)</f>
        <v>17.2777</v>
      </c>
      <c r="D302" s="25">
        <f>F302</f>
        <v>19.014</v>
      </c>
      <c r="E302" s="25">
        <f>F302</f>
        <v>19.014</v>
      </c>
      <c r="F302" s="25">
        <f>ROUND(19.014,4)</f>
        <v>19.014</v>
      </c>
      <c r="G302" s="24"/>
      <c r="H302" s="36"/>
    </row>
    <row r="303" spans="1:8" ht="12.75" customHeight="1">
      <c r="A303" s="22">
        <v>43269</v>
      </c>
      <c r="B303" s="22"/>
      <c r="C303" s="25">
        <f>ROUND(17.27769425,4)</f>
        <v>17.2777</v>
      </c>
      <c r="D303" s="25">
        <f>F303</f>
        <v>19.0709</v>
      </c>
      <c r="E303" s="25">
        <f>F303</f>
        <v>19.0709</v>
      </c>
      <c r="F303" s="25">
        <f>ROUND(19.0709,4)</f>
        <v>19.0709</v>
      </c>
      <c r="G303" s="24"/>
      <c r="H303" s="36"/>
    </row>
    <row r="304" spans="1:8" ht="12.75" customHeight="1">
      <c r="A304" s="22" t="s">
        <v>73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42807</v>
      </c>
      <c r="B305" s="22"/>
      <c r="C305" s="25">
        <f>ROUND(1.7973974102944,4)</f>
        <v>1.7974</v>
      </c>
      <c r="D305" s="25">
        <f>F305</f>
        <v>1.825</v>
      </c>
      <c r="E305" s="25">
        <f>F305</f>
        <v>1.825</v>
      </c>
      <c r="F305" s="25">
        <f>ROUND(1.825,4)</f>
        <v>1.825</v>
      </c>
      <c r="G305" s="24"/>
      <c r="H305" s="36"/>
    </row>
    <row r="306" spans="1:8" ht="12.75" customHeight="1">
      <c r="A306" s="22">
        <v>42905</v>
      </c>
      <c r="B306" s="22"/>
      <c r="C306" s="25">
        <f>ROUND(1.7973974102944,4)</f>
        <v>1.7974</v>
      </c>
      <c r="D306" s="25">
        <f>F306</f>
        <v>1.8582</v>
      </c>
      <c r="E306" s="25">
        <f>F306</f>
        <v>1.8582</v>
      </c>
      <c r="F306" s="25">
        <f>ROUND(1.8582,4)</f>
        <v>1.8582</v>
      </c>
      <c r="G306" s="24"/>
      <c r="H306" s="36"/>
    </row>
    <row r="307" spans="1:8" ht="12.75" customHeight="1">
      <c r="A307" s="22">
        <v>42996</v>
      </c>
      <c r="B307" s="22"/>
      <c r="C307" s="25">
        <f>ROUND(1.7973974102944,4)</f>
        <v>1.7974</v>
      </c>
      <c r="D307" s="25">
        <f>F307</f>
        <v>1.8883</v>
      </c>
      <c r="E307" s="25">
        <f>F307</f>
        <v>1.8883</v>
      </c>
      <c r="F307" s="25">
        <f>ROUND(1.8883,4)</f>
        <v>1.8883</v>
      </c>
      <c r="G307" s="24"/>
      <c r="H307" s="36"/>
    </row>
    <row r="308" spans="1:8" ht="12.75" customHeight="1">
      <c r="A308" s="22" t="s">
        <v>74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42807</v>
      </c>
      <c r="B309" s="22"/>
      <c r="C309" s="28">
        <f>ROUND(0.118956460937633,6)</f>
        <v>0.118956</v>
      </c>
      <c r="D309" s="28">
        <f>F309</f>
        <v>0.121194</v>
      </c>
      <c r="E309" s="28">
        <f>F309</f>
        <v>0.121194</v>
      </c>
      <c r="F309" s="28">
        <f>ROUND(0.121194,6)</f>
        <v>0.121194</v>
      </c>
      <c r="G309" s="24"/>
      <c r="H309" s="36"/>
    </row>
    <row r="310" spans="1:8" ht="12.75" customHeight="1">
      <c r="A310" s="22">
        <v>42905</v>
      </c>
      <c r="B310" s="22"/>
      <c r="C310" s="28">
        <f>ROUND(0.118956460937633,6)</f>
        <v>0.118956</v>
      </c>
      <c r="D310" s="28">
        <f>F310</f>
        <v>0.124027</v>
      </c>
      <c r="E310" s="28">
        <f>F310</f>
        <v>0.124027</v>
      </c>
      <c r="F310" s="28">
        <f>ROUND(0.124027,6)</f>
        <v>0.124027</v>
      </c>
      <c r="G310" s="24"/>
      <c r="H310" s="36"/>
    </row>
    <row r="311" spans="1:8" ht="12.75" customHeight="1">
      <c r="A311" s="22">
        <v>42996</v>
      </c>
      <c r="B311" s="22"/>
      <c r="C311" s="28">
        <f>ROUND(0.118956460937633,6)</f>
        <v>0.118956</v>
      </c>
      <c r="D311" s="28">
        <f>F311</f>
        <v>0.126747</v>
      </c>
      <c r="E311" s="28">
        <f>F311</f>
        <v>0.126747</v>
      </c>
      <c r="F311" s="28">
        <f>ROUND(0.126747,6)</f>
        <v>0.126747</v>
      </c>
      <c r="G311" s="24"/>
      <c r="H311" s="36"/>
    </row>
    <row r="312" spans="1:8" ht="12.75" customHeight="1">
      <c r="A312" s="22">
        <v>43087</v>
      </c>
      <c r="B312" s="22"/>
      <c r="C312" s="28">
        <f>ROUND(0.118956460937633,6)</f>
        <v>0.118956</v>
      </c>
      <c r="D312" s="28">
        <f>F312</f>
        <v>0.12952</v>
      </c>
      <c r="E312" s="28">
        <f>F312</f>
        <v>0.12952</v>
      </c>
      <c r="F312" s="28">
        <f>ROUND(0.12952,6)</f>
        <v>0.12952</v>
      </c>
      <c r="G312" s="24"/>
      <c r="H312" s="36"/>
    </row>
    <row r="313" spans="1:8" ht="12.75" customHeight="1">
      <c r="A313" s="22" t="s">
        <v>75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5">
        <f>ROUND(0.136279669072071,4)</f>
        <v>0.1363</v>
      </c>
      <c r="D314" s="25">
        <f>F314</f>
        <v>0.1364</v>
      </c>
      <c r="E314" s="25">
        <f>F314</f>
        <v>0.1364</v>
      </c>
      <c r="F314" s="25">
        <f>ROUND(0.1364,4)</f>
        <v>0.1364</v>
      </c>
      <c r="G314" s="24"/>
      <c r="H314" s="36"/>
    </row>
    <row r="315" spans="1:8" ht="12.75" customHeight="1">
      <c r="A315" s="22">
        <v>42905</v>
      </c>
      <c r="B315" s="22"/>
      <c r="C315" s="25">
        <f>ROUND(0.136279669072071,4)</f>
        <v>0.1363</v>
      </c>
      <c r="D315" s="25">
        <f>F315</f>
        <v>0.1355</v>
      </c>
      <c r="E315" s="25">
        <f>F315</f>
        <v>0.1355</v>
      </c>
      <c r="F315" s="25">
        <f>ROUND(0.1355,4)</f>
        <v>0.1355</v>
      </c>
      <c r="G315" s="24"/>
      <c r="H315" s="36"/>
    </row>
    <row r="316" spans="1:8" ht="12.75" customHeight="1">
      <c r="A316" s="22">
        <v>42996</v>
      </c>
      <c r="B316" s="22"/>
      <c r="C316" s="25">
        <f>ROUND(0.136279669072071,4)</f>
        <v>0.1363</v>
      </c>
      <c r="D316" s="25">
        <f>F316</f>
        <v>0.1354</v>
      </c>
      <c r="E316" s="25">
        <f>F316</f>
        <v>0.1354</v>
      </c>
      <c r="F316" s="25">
        <f>ROUND(0.1354,4)</f>
        <v>0.1354</v>
      </c>
      <c r="G316" s="24"/>
      <c r="H316" s="36"/>
    </row>
    <row r="317" spans="1:8" ht="12.75" customHeight="1">
      <c r="A317" s="22" t="s">
        <v>76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5">
        <f>ROUND(9.6621163,4)</f>
        <v>9.6621</v>
      </c>
      <c r="D318" s="25">
        <f>F318</f>
        <v>9.7846</v>
      </c>
      <c r="E318" s="25">
        <f>F318</f>
        <v>9.7846</v>
      </c>
      <c r="F318" s="25">
        <f>ROUND(9.7846,4)</f>
        <v>9.7846</v>
      </c>
      <c r="G318" s="24"/>
      <c r="H318" s="36"/>
    </row>
    <row r="319" spans="1:8" ht="12.75" customHeight="1">
      <c r="A319" s="22">
        <v>42905</v>
      </c>
      <c r="B319" s="22"/>
      <c r="C319" s="25">
        <f>ROUND(9.6621163,4)</f>
        <v>9.6621</v>
      </c>
      <c r="D319" s="25">
        <f>F319</f>
        <v>9.9373</v>
      </c>
      <c r="E319" s="25">
        <f>F319</f>
        <v>9.9373</v>
      </c>
      <c r="F319" s="25">
        <f>ROUND(9.9373,4)</f>
        <v>9.9373</v>
      </c>
      <c r="G319" s="24"/>
      <c r="H319" s="36"/>
    </row>
    <row r="320" spans="1:8" ht="12.75" customHeight="1">
      <c r="A320" s="22">
        <v>42996</v>
      </c>
      <c r="B320" s="22"/>
      <c r="C320" s="25">
        <f>ROUND(9.6621163,4)</f>
        <v>9.6621</v>
      </c>
      <c r="D320" s="25">
        <f>F320</f>
        <v>10.0792</v>
      </c>
      <c r="E320" s="25">
        <f>F320</f>
        <v>10.0792</v>
      </c>
      <c r="F320" s="25">
        <f>ROUND(10.0792,4)</f>
        <v>10.0792</v>
      </c>
      <c r="G320" s="24"/>
      <c r="H320" s="36"/>
    </row>
    <row r="321" spans="1:8" ht="12.75" customHeight="1">
      <c r="A321" s="22" t="s">
        <v>77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42807</v>
      </c>
      <c r="B322" s="22"/>
      <c r="C322" s="25">
        <f>ROUND(9.66234935586646,4)</f>
        <v>9.6623</v>
      </c>
      <c r="D322" s="25">
        <f>F322</f>
        <v>9.8072</v>
      </c>
      <c r="E322" s="25">
        <f>F322</f>
        <v>9.8072</v>
      </c>
      <c r="F322" s="25">
        <f>ROUND(9.8072,4)</f>
        <v>9.8072</v>
      </c>
      <c r="G322" s="24"/>
      <c r="H322" s="36"/>
    </row>
    <row r="323" spans="1:8" ht="12.75" customHeight="1">
      <c r="A323" s="22">
        <v>42905</v>
      </c>
      <c r="B323" s="22"/>
      <c r="C323" s="25">
        <f>ROUND(9.66234935586646,4)</f>
        <v>9.6623</v>
      </c>
      <c r="D323" s="25">
        <f>F323</f>
        <v>9.989</v>
      </c>
      <c r="E323" s="25">
        <f>F323</f>
        <v>9.989</v>
      </c>
      <c r="F323" s="25">
        <f>ROUND(9.989,4)</f>
        <v>9.989</v>
      </c>
      <c r="G323" s="24"/>
      <c r="H323" s="36"/>
    </row>
    <row r="324" spans="1:8" ht="12.75" customHeight="1">
      <c r="A324" s="22">
        <v>42996</v>
      </c>
      <c r="B324" s="22"/>
      <c r="C324" s="25">
        <f>ROUND(9.66234935586646,4)</f>
        <v>9.6623</v>
      </c>
      <c r="D324" s="25">
        <f>F324</f>
        <v>10.1567</v>
      </c>
      <c r="E324" s="25">
        <f>F324</f>
        <v>10.1567</v>
      </c>
      <c r="F324" s="25">
        <f>ROUND(10.1567,4)</f>
        <v>10.1567</v>
      </c>
      <c r="G324" s="24"/>
      <c r="H324" s="36"/>
    </row>
    <row r="325" spans="1:8" ht="12.75" customHeight="1">
      <c r="A325" s="22" t="s">
        <v>78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5">
        <f>ROUND(3.97189875580104,4)</f>
        <v>3.9719</v>
      </c>
      <c r="D326" s="25">
        <f>F326</f>
        <v>3.9633</v>
      </c>
      <c r="E326" s="25">
        <f>F326</f>
        <v>3.9633</v>
      </c>
      <c r="F326" s="25">
        <f>ROUND(3.9633,4)</f>
        <v>3.9633</v>
      </c>
      <c r="G326" s="24"/>
      <c r="H326" s="36"/>
    </row>
    <row r="327" spans="1:8" ht="12.75" customHeight="1">
      <c r="A327" s="22">
        <v>42905</v>
      </c>
      <c r="B327" s="22"/>
      <c r="C327" s="25">
        <f>ROUND(3.97189875580104,4)</f>
        <v>3.9719</v>
      </c>
      <c r="D327" s="25">
        <f>F327</f>
        <v>3.9427</v>
      </c>
      <c r="E327" s="25">
        <f>F327</f>
        <v>3.9427</v>
      </c>
      <c r="F327" s="25">
        <f>ROUND(3.9427,4)</f>
        <v>3.9427</v>
      </c>
      <c r="G327" s="24"/>
      <c r="H327" s="36"/>
    </row>
    <row r="328" spans="1:8" ht="12.75" customHeight="1">
      <c r="A328" s="22" t="s">
        <v>79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42807</v>
      </c>
      <c r="B329" s="22"/>
      <c r="C329" s="25">
        <f>ROUND(13.9505,4)</f>
        <v>13.9505</v>
      </c>
      <c r="D329" s="25">
        <f>F329</f>
        <v>14.1641</v>
      </c>
      <c r="E329" s="25">
        <f>F329</f>
        <v>14.1641</v>
      </c>
      <c r="F329" s="25">
        <f>ROUND(14.1641,4)</f>
        <v>14.1641</v>
      </c>
      <c r="G329" s="24"/>
      <c r="H329" s="36"/>
    </row>
    <row r="330" spans="1:8" ht="12.75" customHeight="1">
      <c r="A330" s="22">
        <v>42905</v>
      </c>
      <c r="B330" s="22"/>
      <c r="C330" s="25">
        <f>ROUND(13.9505,4)</f>
        <v>13.9505</v>
      </c>
      <c r="D330" s="25">
        <f>F330</f>
        <v>14.427</v>
      </c>
      <c r="E330" s="25">
        <f>F330</f>
        <v>14.427</v>
      </c>
      <c r="F330" s="25">
        <f>ROUND(14.427,4)</f>
        <v>14.427</v>
      </c>
      <c r="G330" s="24"/>
      <c r="H330" s="36"/>
    </row>
    <row r="331" spans="1:8" ht="12.75" customHeight="1">
      <c r="A331" s="22">
        <v>42996</v>
      </c>
      <c r="B331" s="22"/>
      <c r="C331" s="25">
        <f>ROUND(13.9505,4)</f>
        <v>13.9505</v>
      </c>
      <c r="D331" s="25">
        <f>F331</f>
        <v>14.6719</v>
      </c>
      <c r="E331" s="25">
        <f>F331</f>
        <v>14.6719</v>
      </c>
      <c r="F331" s="25">
        <f>ROUND(14.6719,4)</f>
        <v>14.6719</v>
      </c>
      <c r="G331" s="24"/>
      <c r="H331" s="36"/>
    </row>
    <row r="332" spans="1:8" ht="12.75" customHeight="1">
      <c r="A332" s="22">
        <v>43087</v>
      </c>
      <c r="B332" s="22"/>
      <c r="C332" s="25">
        <f>ROUND(13.9505,4)</f>
        <v>13.9505</v>
      </c>
      <c r="D332" s="25">
        <f>F332</f>
        <v>14.914</v>
      </c>
      <c r="E332" s="25">
        <f>F332</f>
        <v>14.914</v>
      </c>
      <c r="F332" s="25">
        <f>ROUND(14.914,4)</f>
        <v>14.914</v>
      </c>
      <c r="G332" s="24"/>
      <c r="H332" s="36"/>
    </row>
    <row r="333" spans="1:8" ht="12.75" customHeight="1">
      <c r="A333" s="22" t="s">
        <v>80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42807</v>
      </c>
      <c r="B334" s="22"/>
      <c r="C334" s="25">
        <f>ROUND(13.9505,4)</f>
        <v>13.9505</v>
      </c>
      <c r="D334" s="25">
        <f>F334</f>
        <v>14.1641</v>
      </c>
      <c r="E334" s="25">
        <f>F334</f>
        <v>14.1641</v>
      </c>
      <c r="F334" s="25">
        <f>ROUND(14.1641,4)</f>
        <v>14.1641</v>
      </c>
      <c r="G334" s="24"/>
      <c r="H334" s="36"/>
    </row>
    <row r="335" spans="1:8" ht="12.75" customHeight="1">
      <c r="A335" s="22">
        <v>42905</v>
      </c>
      <c r="B335" s="22"/>
      <c r="C335" s="25">
        <f>ROUND(13.9505,4)</f>
        <v>13.9505</v>
      </c>
      <c r="D335" s="25">
        <f>F335</f>
        <v>14.427</v>
      </c>
      <c r="E335" s="25">
        <f>F335</f>
        <v>14.427</v>
      </c>
      <c r="F335" s="25">
        <f>ROUND(14.427,4)</f>
        <v>14.427</v>
      </c>
      <c r="G335" s="24"/>
      <c r="H335" s="36"/>
    </row>
    <row r="336" spans="1:8" ht="12.75" customHeight="1">
      <c r="A336" s="22">
        <v>42996</v>
      </c>
      <c r="B336" s="22"/>
      <c r="C336" s="25">
        <f>ROUND(13.9505,4)</f>
        <v>13.9505</v>
      </c>
      <c r="D336" s="25">
        <f>F336</f>
        <v>14.6719</v>
      </c>
      <c r="E336" s="25">
        <f>F336</f>
        <v>14.6719</v>
      </c>
      <c r="F336" s="25">
        <f>ROUND(14.6719,4)</f>
        <v>14.6719</v>
      </c>
      <c r="G336" s="24"/>
      <c r="H336" s="36"/>
    </row>
    <row r="337" spans="1:8" ht="12.75" customHeight="1">
      <c r="A337" s="22">
        <v>43087</v>
      </c>
      <c r="B337" s="22"/>
      <c r="C337" s="25">
        <f>ROUND(13.9505,4)</f>
        <v>13.9505</v>
      </c>
      <c r="D337" s="25">
        <f>F337</f>
        <v>14.914</v>
      </c>
      <c r="E337" s="25">
        <f>F337</f>
        <v>14.914</v>
      </c>
      <c r="F337" s="25">
        <f>ROUND(14.914,4)</f>
        <v>14.914</v>
      </c>
      <c r="G337" s="24"/>
      <c r="H337" s="36"/>
    </row>
    <row r="338" spans="1:8" ht="12.75" customHeight="1">
      <c r="A338" s="22">
        <v>43178</v>
      </c>
      <c r="B338" s="22"/>
      <c r="C338" s="25">
        <f>ROUND(13.9505,4)</f>
        <v>13.9505</v>
      </c>
      <c r="D338" s="25">
        <f>F338</f>
        <v>15.1598</v>
      </c>
      <c r="E338" s="25">
        <f>F338</f>
        <v>15.1598</v>
      </c>
      <c r="F338" s="25">
        <f>ROUND(15.1598,4)</f>
        <v>15.1598</v>
      </c>
      <c r="G338" s="24"/>
      <c r="H338" s="36"/>
    </row>
    <row r="339" spans="1:8" ht="12.75" customHeight="1">
      <c r="A339" s="22">
        <v>43269</v>
      </c>
      <c r="B339" s="22"/>
      <c r="C339" s="25">
        <f>ROUND(13.9505,4)</f>
        <v>13.9505</v>
      </c>
      <c r="D339" s="25">
        <f>F339</f>
        <v>15.4061</v>
      </c>
      <c r="E339" s="25">
        <f>F339</f>
        <v>15.4061</v>
      </c>
      <c r="F339" s="25">
        <f>ROUND(15.4061,4)</f>
        <v>15.4061</v>
      </c>
      <c r="G339" s="24"/>
      <c r="H339" s="36"/>
    </row>
    <row r="340" spans="1:8" ht="12.75" customHeight="1">
      <c r="A340" s="22">
        <v>43360</v>
      </c>
      <c r="B340" s="22"/>
      <c r="C340" s="25">
        <f>ROUND(13.9505,4)</f>
        <v>13.9505</v>
      </c>
      <c r="D340" s="25">
        <f>F340</f>
        <v>15.6523</v>
      </c>
      <c r="E340" s="25">
        <f>F340</f>
        <v>15.6523</v>
      </c>
      <c r="F340" s="25">
        <f>ROUND(15.6523,4)</f>
        <v>15.6523</v>
      </c>
      <c r="G340" s="24"/>
      <c r="H340" s="36"/>
    </row>
    <row r="341" spans="1:8" ht="12.75" customHeight="1">
      <c r="A341" s="22">
        <v>43448</v>
      </c>
      <c r="B341" s="22"/>
      <c r="C341" s="25">
        <f>ROUND(13.9505,4)</f>
        <v>13.9505</v>
      </c>
      <c r="D341" s="25">
        <f>F341</f>
        <v>15.8904</v>
      </c>
      <c r="E341" s="25">
        <f>F341</f>
        <v>15.8904</v>
      </c>
      <c r="F341" s="25">
        <f>ROUND(15.8904,4)</f>
        <v>15.8904</v>
      </c>
      <c r="G341" s="24"/>
      <c r="H341" s="36"/>
    </row>
    <row r="342" spans="1:8" ht="12.75" customHeight="1">
      <c r="A342" s="22">
        <v>43542</v>
      </c>
      <c r="B342" s="22"/>
      <c r="C342" s="25">
        <f>ROUND(13.9505,4)</f>
        <v>13.9505</v>
      </c>
      <c r="D342" s="25">
        <f>F342</f>
        <v>16.2238</v>
      </c>
      <c r="E342" s="25">
        <f>F342</f>
        <v>16.2238</v>
      </c>
      <c r="F342" s="25">
        <f>ROUND(16.2238,4)</f>
        <v>16.2238</v>
      </c>
      <c r="G342" s="24"/>
      <c r="H342" s="36"/>
    </row>
    <row r="343" spans="1:8" ht="12.75" customHeight="1">
      <c r="A343" s="22">
        <v>43630</v>
      </c>
      <c r="B343" s="22"/>
      <c r="C343" s="25">
        <f>ROUND(13.9505,4)</f>
        <v>13.9505</v>
      </c>
      <c r="D343" s="25">
        <f>F343</f>
        <v>16.5448</v>
      </c>
      <c r="E343" s="25">
        <f>F343</f>
        <v>16.5448</v>
      </c>
      <c r="F343" s="25">
        <f>ROUND(16.5448,4)</f>
        <v>16.5448</v>
      </c>
      <c r="G343" s="24"/>
      <c r="H343" s="36"/>
    </row>
    <row r="344" spans="1:8" ht="12.75" customHeight="1">
      <c r="A344" s="22">
        <v>43724</v>
      </c>
      <c r="B344" s="22"/>
      <c r="C344" s="25">
        <f>ROUND(13.9505,4)</f>
        <v>13.9505</v>
      </c>
      <c r="D344" s="25">
        <f>F344</f>
        <v>16.8876</v>
      </c>
      <c r="E344" s="25">
        <f>F344</f>
        <v>16.8876</v>
      </c>
      <c r="F344" s="25">
        <f>ROUND(16.8876,4)</f>
        <v>16.8876</v>
      </c>
      <c r="G344" s="24"/>
      <c r="H344" s="36"/>
    </row>
    <row r="345" spans="1:8" ht="12.75" customHeight="1">
      <c r="A345" s="22">
        <v>43812</v>
      </c>
      <c r="B345" s="22"/>
      <c r="C345" s="25">
        <f>ROUND(13.9505,4)</f>
        <v>13.9505</v>
      </c>
      <c r="D345" s="25">
        <f>F345</f>
        <v>17.2085</v>
      </c>
      <c r="E345" s="25">
        <f>F345</f>
        <v>17.2085</v>
      </c>
      <c r="F345" s="25">
        <f>ROUND(17.2085,4)</f>
        <v>17.2085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5">
        <f>ROUND(1.41960923984939,4)</f>
        <v>1.4196</v>
      </c>
      <c r="D347" s="25">
        <f>F347</f>
        <v>1.3804</v>
      </c>
      <c r="E347" s="25">
        <f>F347</f>
        <v>1.3804</v>
      </c>
      <c r="F347" s="25">
        <f>ROUND(1.3804,4)</f>
        <v>1.3804</v>
      </c>
      <c r="G347" s="24"/>
      <c r="H347" s="36"/>
    </row>
    <row r="348" spans="1:8" ht="12.75" customHeight="1">
      <c r="A348" s="22">
        <v>42905</v>
      </c>
      <c r="B348" s="22"/>
      <c r="C348" s="25">
        <f>ROUND(1.41960923984939,4)</f>
        <v>1.4196</v>
      </c>
      <c r="D348" s="25">
        <f>F348</f>
        <v>1.3191</v>
      </c>
      <c r="E348" s="25">
        <f>F348</f>
        <v>1.3191</v>
      </c>
      <c r="F348" s="25">
        <f>ROUND(1.3191,4)</f>
        <v>1.3191</v>
      </c>
      <c r="G348" s="24"/>
      <c r="H348" s="36"/>
    </row>
    <row r="349" spans="1:8" ht="12.75" customHeight="1">
      <c r="A349" s="22">
        <v>42996</v>
      </c>
      <c r="B349" s="22"/>
      <c r="C349" s="25">
        <f>ROUND(1.41960923984939,4)</f>
        <v>1.4196</v>
      </c>
      <c r="D349" s="25">
        <f>F349</f>
        <v>1.2685</v>
      </c>
      <c r="E349" s="25">
        <f>F349</f>
        <v>1.2685</v>
      </c>
      <c r="F349" s="25">
        <f>ROUND(1.2685,4)</f>
        <v>1.2685</v>
      </c>
      <c r="G349" s="24"/>
      <c r="H349" s="36"/>
    </row>
    <row r="350" spans="1:8" ht="12.75" customHeight="1">
      <c r="A350" s="22" t="s">
        <v>82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42768</v>
      </c>
      <c r="B351" s="22"/>
      <c r="C351" s="27">
        <f>ROUND(579.175,3)</f>
        <v>579.175</v>
      </c>
      <c r="D351" s="27">
        <f>F351</f>
        <v>584.297</v>
      </c>
      <c r="E351" s="27">
        <f>F351</f>
        <v>584.297</v>
      </c>
      <c r="F351" s="27">
        <f>ROUND(584.297,3)</f>
        <v>584.297</v>
      </c>
      <c r="G351" s="24"/>
      <c r="H351" s="36"/>
    </row>
    <row r="352" spans="1:8" ht="12.75" customHeight="1">
      <c r="A352" s="22">
        <v>42859</v>
      </c>
      <c r="B352" s="22"/>
      <c r="C352" s="27">
        <f>ROUND(579.175,3)</f>
        <v>579.175</v>
      </c>
      <c r="D352" s="27">
        <f>F352</f>
        <v>595.582</v>
      </c>
      <c r="E352" s="27">
        <f>F352</f>
        <v>595.582</v>
      </c>
      <c r="F352" s="27">
        <f>ROUND(595.582,3)</f>
        <v>595.582</v>
      </c>
      <c r="G352" s="24"/>
      <c r="H352" s="36"/>
    </row>
    <row r="353" spans="1:8" ht="12.75" customHeight="1">
      <c r="A353" s="22">
        <v>42950</v>
      </c>
      <c r="B353" s="22"/>
      <c r="C353" s="27">
        <f>ROUND(579.175,3)</f>
        <v>579.175</v>
      </c>
      <c r="D353" s="27">
        <f>F353</f>
        <v>607.451</v>
      </c>
      <c r="E353" s="27">
        <f>F353</f>
        <v>607.451</v>
      </c>
      <c r="F353" s="27">
        <f>ROUND(607.451,3)</f>
        <v>607.451</v>
      </c>
      <c r="G353" s="24"/>
      <c r="H353" s="36"/>
    </row>
    <row r="354" spans="1:8" ht="12.75" customHeight="1">
      <c r="A354" s="22">
        <v>43041</v>
      </c>
      <c r="B354" s="22"/>
      <c r="C354" s="27">
        <f>ROUND(579.175,3)</f>
        <v>579.175</v>
      </c>
      <c r="D354" s="27">
        <f>F354</f>
        <v>620.061</v>
      </c>
      <c r="E354" s="27">
        <f>F354</f>
        <v>620.061</v>
      </c>
      <c r="F354" s="27">
        <f>ROUND(620.061,3)</f>
        <v>620.061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42768</v>
      </c>
      <c r="B356" s="22"/>
      <c r="C356" s="27">
        <f>ROUND(506.314,3)</f>
        <v>506.314</v>
      </c>
      <c r="D356" s="27">
        <f>F356</f>
        <v>510.792</v>
      </c>
      <c r="E356" s="27">
        <f>F356</f>
        <v>510.792</v>
      </c>
      <c r="F356" s="27">
        <f>ROUND(510.792,3)</f>
        <v>510.792</v>
      </c>
      <c r="G356" s="24"/>
      <c r="H356" s="36"/>
    </row>
    <row r="357" spans="1:8" ht="12.75" customHeight="1">
      <c r="A357" s="22">
        <v>42859</v>
      </c>
      <c r="B357" s="22"/>
      <c r="C357" s="27">
        <f>ROUND(506.314,3)</f>
        <v>506.314</v>
      </c>
      <c r="D357" s="27">
        <f>F357</f>
        <v>520.657</v>
      </c>
      <c r="E357" s="27">
        <f>F357</f>
        <v>520.657</v>
      </c>
      <c r="F357" s="27">
        <f>ROUND(520.657,3)</f>
        <v>520.657</v>
      </c>
      <c r="G357" s="24"/>
      <c r="H357" s="36"/>
    </row>
    <row r="358" spans="1:8" ht="12.75" customHeight="1">
      <c r="A358" s="22">
        <v>42950</v>
      </c>
      <c r="B358" s="22"/>
      <c r="C358" s="27">
        <f>ROUND(506.314,3)</f>
        <v>506.314</v>
      </c>
      <c r="D358" s="27">
        <f>F358</f>
        <v>531.033</v>
      </c>
      <c r="E358" s="27">
        <f>F358</f>
        <v>531.033</v>
      </c>
      <c r="F358" s="27">
        <f>ROUND(531.033,3)</f>
        <v>531.033</v>
      </c>
      <c r="G358" s="24"/>
      <c r="H358" s="36"/>
    </row>
    <row r="359" spans="1:8" ht="12.75" customHeight="1">
      <c r="A359" s="22">
        <v>43041</v>
      </c>
      <c r="B359" s="22"/>
      <c r="C359" s="27">
        <f>ROUND(506.314,3)</f>
        <v>506.314</v>
      </c>
      <c r="D359" s="27">
        <f>F359</f>
        <v>542.056</v>
      </c>
      <c r="E359" s="27">
        <f>F359</f>
        <v>542.056</v>
      </c>
      <c r="F359" s="27">
        <f>ROUND(542.056,3)</f>
        <v>542.056</v>
      </c>
      <c r="G359" s="24"/>
      <c r="H359" s="36"/>
    </row>
    <row r="360" spans="1:8" ht="12.75" customHeight="1">
      <c r="A360" s="22" t="s">
        <v>84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42768</v>
      </c>
      <c r="B361" s="22"/>
      <c r="C361" s="27">
        <f>ROUND(583.981,3)</f>
        <v>583.981</v>
      </c>
      <c r="D361" s="27">
        <f>F361</f>
        <v>589.146</v>
      </c>
      <c r="E361" s="27">
        <f>F361</f>
        <v>589.146</v>
      </c>
      <c r="F361" s="27">
        <f>ROUND(589.146,3)</f>
        <v>589.146</v>
      </c>
      <c r="G361" s="24"/>
      <c r="H361" s="36"/>
    </row>
    <row r="362" spans="1:8" ht="12.75" customHeight="1">
      <c r="A362" s="22">
        <v>42859</v>
      </c>
      <c r="B362" s="22"/>
      <c r="C362" s="27">
        <f>ROUND(583.981,3)</f>
        <v>583.981</v>
      </c>
      <c r="D362" s="27">
        <f>F362</f>
        <v>600.525</v>
      </c>
      <c r="E362" s="27">
        <f>F362</f>
        <v>600.525</v>
      </c>
      <c r="F362" s="27">
        <f>ROUND(600.525,3)</f>
        <v>600.525</v>
      </c>
      <c r="G362" s="24"/>
      <c r="H362" s="36"/>
    </row>
    <row r="363" spans="1:8" ht="12.75" customHeight="1">
      <c r="A363" s="22">
        <v>42950</v>
      </c>
      <c r="B363" s="22"/>
      <c r="C363" s="27">
        <f>ROUND(583.981,3)</f>
        <v>583.981</v>
      </c>
      <c r="D363" s="27">
        <f>F363</f>
        <v>612.492</v>
      </c>
      <c r="E363" s="27">
        <f>F363</f>
        <v>612.492</v>
      </c>
      <c r="F363" s="27">
        <f>ROUND(612.492,3)</f>
        <v>612.492</v>
      </c>
      <c r="G363" s="24"/>
      <c r="H363" s="36"/>
    </row>
    <row r="364" spans="1:8" ht="12.75" customHeight="1">
      <c r="A364" s="22">
        <v>43041</v>
      </c>
      <c r="B364" s="22"/>
      <c r="C364" s="27">
        <f>ROUND(583.981,3)</f>
        <v>583.981</v>
      </c>
      <c r="D364" s="27">
        <f>F364</f>
        <v>625.206</v>
      </c>
      <c r="E364" s="27">
        <f>F364</f>
        <v>625.206</v>
      </c>
      <c r="F364" s="27">
        <f>ROUND(625.206,3)</f>
        <v>625.206</v>
      </c>
      <c r="G364" s="24"/>
      <c r="H364" s="36"/>
    </row>
    <row r="365" spans="1:8" ht="12.75" customHeight="1">
      <c r="A365" s="22" t="s">
        <v>85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42768</v>
      </c>
      <c r="B366" s="22"/>
      <c r="C366" s="27">
        <f>ROUND(530.437,3)</f>
        <v>530.437</v>
      </c>
      <c r="D366" s="27">
        <f>F366</f>
        <v>535.128</v>
      </c>
      <c r="E366" s="27">
        <f>F366</f>
        <v>535.128</v>
      </c>
      <c r="F366" s="27">
        <f>ROUND(535.128,3)</f>
        <v>535.128</v>
      </c>
      <c r="G366" s="24"/>
      <c r="H366" s="36"/>
    </row>
    <row r="367" spans="1:8" ht="12.75" customHeight="1">
      <c r="A367" s="22">
        <v>42859</v>
      </c>
      <c r="B367" s="22"/>
      <c r="C367" s="27">
        <f>ROUND(530.437,3)</f>
        <v>530.437</v>
      </c>
      <c r="D367" s="27">
        <f>F367</f>
        <v>545.464</v>
      </c>
      <c r="E367" s="27">
        <f>F367</f>
        <v>545.464</v>
      </c>
      <c r="F367" s="27">
        <f>ROUND(545.464,3)</f>
        <v>545.464</v>
      </c>
      <c r="G367" s="24"/>
      <c r="H367" s="36"/>
    </row>
    <row r="368" spans="1:8" ht="12.75" customHeight="1">
      <c r="A368" s="22">
        <v>42950</v>
      </c>
      <c r="B368" s="22"/>
      <c r="C368" s="27">
        <f>ROUND(530.437,3)</f>
        <v>530.437</v>
      </c>
      <c r="D368" s="27">
        <f>F368</f>
        <v>556.334</v>
      </c>
      <c r="E368" s="27">
        <f>F368</f>
        <v>556.334</v>
      </c>
      <c r="F368" s="27">
        <f>ROUND(556.334,3)</f>
        <v>556.334</v>
      </c>
      <c r="G368" s="24"/>
      <c r="H368" s="36"/>
    </row>
    <row r="369" spans="1:8" ht="12.75" customHeight="1">
      <c r="A369" s="22">
        <v>43041</v>
      </c>
      <c r="B369" s="22"/>
      <c r="C369" s="27">
        <f>ROUND(530.437,3)</f>
        <v>530.437</v>
      </c>
      <c r="D369" s="27">
        <f>F369</f>
        <v>567.882</v>
      </c>
      <c r="E369" s="27">
        <f>F369</f>
        <v>567.882</v>
      </c>
      <c r="F369" s="27">
        <f>ROUND(567.882,3)</f>
        <v>567.882</v>
      </c>
      <c r="G369" s="24"/>
      <c r="H369" s="36"/>
    </row>
    <row r="370" spans="1:8" ht="12.75" customHeight="1">
      <c r="A370" s="22" t="s">
        <v>86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42768</v>
      </c>
      <c r="B371" s="22"/>
      <c r="C371" s="27">
        <f>ROUND(245.25063716109,3)</f>
        <v>245.251</v>
      </c>
      <c r="D371" s="27">
        <f>F371</f>
        <v>247.427</v>
      </c>
      <c r="E371" s="27">
        <f>F371</f>
        <v>247.427</v>
      </c>
      <c r="F371" s="27">
        <f>ROUND(247.427,3)</f>
        <v>247.427</v>
      </c>
      <c r="G371" s="24"/>
      <c r="H371" s="36"/>
    </row>
    <row r="372" spans="1:8" ht="12.75" customHeight="1">
      <c r="A372" s="22">
        <v>42859</v>
      </c>
      <c r="B372" s="22"/>
      <c r="C372" s="27">
        <f>ROUND(245.25063716109,3)</f>
        <v>245.251</v>
      </c>
      <c r="D372" s="27">
        <f>F372</f>
        <v>252.221</v>
      </c>
      <c r="E372" s="27">
        <f>F372</f>
        <v>252.221</v>
      </c>
      <c r="F372" s="27">
        <f>ROUND(252.221,3)</f>
        <v>252.221</v>
      </c>
      <c r="G372" s="24"/>
      <c r="H372" s="36"/>
    </row>
    <row r="373" spans="1:8" ht="12.75" customHeight="1">
      <c r="A373" s="22">
        <v>42950</v>
      </c>
      <c r="B373" s="22"/>
      <c r="C373" s="27">
        <f>ROUND(245.25063716109,3)</f>
        <v>245.251</v>
      </c>
      <c r="D373" s="27">
        <f>F373</f>
        <v>257.262</v>
      </c>
      <c r="E373" s="27">
        <f>F373</f>
        <v>257.262</v>
      </c>
      <c r="F373" s="27">
        <f>ROUND(257.262,3)</f>
        <v>257.262</v>
      </c>
      <c r="G373" s="24"/>
      <c r="H373" s="36"/>
    </row>
    <row r="374" spans="1:8" ht="12.75" customHeight="1">
      <c r="A374" s="22">
        <v>43041</v>
      </c>
      <c r="B374" s="22"/>
      <c r="C374" s="27">
        <f>ROUND(245.25063716109,3)</f>
        <v>245.251</v>
      </c>
      <c r="D374" s="27">
        <f>F374</f>
        <v>262.617</v>
      </c>
      <c r="E374" s="27">
        <f>F374</f>
        <v>262.617</v>
      </c>
      <c r="F374" s="27">
        <f>ROUND(262.617,3)</f>
        <v>262.617</v>
      </c>
      <c r="G374" s="24"/>
      <c r="H374" s="36"/>
    </row>
    <row r="375" spans="1:8" ht="12.75" customHeight="1">
      <c r="A375" s="22" t="s">
        <v>87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42768</v>
      </c>
      <c r="B376" s="22"/>
      <c r="C376" s="27">
        <f>ROUND(665.959882071996,3)</f>
        <v>665.96</v>
      </c>
      <c r="D376" s="27">
        <f>F376</f>
        <v>671.886</v>
      </c>
      <c r="E376" s="27">
        <f>F376</f>
        <v>671.886</v>
      </c>
      <c r="F376" s="27">
        <f>ROUND(671.886,3)</f>
        <v>671.886</v>
      </c>
      <c r="G376" s="24"/>
      <c r="H376" s="36"/>
    </row>
    <row r="377" spans="1:8" ht="12.75" customHeight="1">
      <c r="A377" s="22">
        <v>42859</v>
      </c>
      <c r="B377" s="22"/>
      <c r="C377" s="27">
        <f>ROUND(665.959882071996,3)</f>
        <v>665.96</v>
      </c>
      <c r="D377" s="27">
        <f>F377</f>
        <v>684.915</v>
      </c>
      <c r="E377" s="27">
        <f>F377</f>
        <v>684.915</v>
      </c>
      <c r="F377" s="27">
        <f>ROUND(684.915,3)</f>
        <v>684.915</v>
      </c>
      <c r="G377" s="24"/>
      <c r="H377" s="36"/>
    </row>
    <row r="378" spans="1:8" ht="12.75" customHeight="1">
      <c r="A378" s="22">
        <v>42950</v>
      </c>
      <c r="B378" s="22"/>
      <c r="C378" s="27">
        <f>ROUND(665.959882071996,3)</f>
        <v>665.96</v>
      </c>
      <c r="D378" s="27">
        <f>F378</f>
        <v>698.399</v>
      </c>
      <c r="E378" s="27">
        <f>F378</f>
        <v>698.399</v>
      </c>
      <c r="F378" s="27">
        <f>ROUND(698.399,3)</f>
        <v>698.399</v>
      </c>
      <c r="G378" s="24"/>
      <c r="H378" s="36"/>
    </row>
    <row r="379" spans="1:8" ht="12.75" customHeight="1">
      <c r="A379" s="22">
        <v>43041</v>
      </c>
      <c r="B379" s="22"/>
      <c r="C379" s="27">
        <f>ROUND(665.959882071996,3)</f>
        <v>665.96</v>
      </c>
      <c r="D379" s="27">
        <f>F379</f>
        <v>712.087</v>
      </c>
      <c r="E379" s="27">
        <f>F379</f>
        <v>712.087</v>
      </c>
      <c r="F379" s="27">
        <f>ROUND(712.087,3)</f>
        <v>712.087</v>
      </c>
      <c r="G379" s="24"/>
      <c r="H379" s="36"/>
    </row>
    <row r="380" spans="1:8" ht="12.75" customHeight="1">
      <c r="A380" s="22" t="s">
        <v>88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42807</v>
      </c>
      <c r="B381" s="22"/>
      <c r="C381" s="24">
        <f>ROUND(23058.36,2)</f>
        <v>23058.36</v>
      </c>
      <c r="D381" s="24">
        <f>F381</f>
        <v>23388.95</v>
      </c>
      <c r="E381" s="24">
        <f>F381</f>
        <v>23388.95</v>
      </c>
      <c r="F381" s="24">
        <f>ROUND(23388.95,2)</f>
        <v>23388.95</v>
      </c>
      <c r="G381" s="24"/>
      <c r="H381" s="36"/>
    </row>
    <row r="382" spans="1:8" ht="12.75" customHeight="1">
      <c r="A382" s="22">
        <v>42905</v>
      </c>
      <c r="B382" s="22"/>
      <c r="C382" s="24">
        <f>ROUND(23058.36,2)</f>
        <v>23058.36</v>
      </c>
      <c r="D382" s="24">
        <f>F382</f>
        <v>23825.07</v>
      </c>
      <c r="E382" s="24">
        <f>F382</f>
        <v>23825.07</v>
      </c>
      <c r="F382" s="24">
        <f>ROUND(23825.07,2)</f>
        <v>23825.07</v>
      </c>
      <c r="G382" s="24"/>
      <c r="H382" s="36"/>
    </row>
    <row r="383" spans="1:8" ht="12.75" customHeight="1">
      <c r="A383" s="22" t="s">
        <v>89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42725</v>
      </c>
      <c r="B384" s="22"/>
      <c r="C384" s="27">
        <f>ROUND(7.358,3)</f>
        <v>7.358</v>
      </c>
      <c r="D384" s="27">
        <f>ROUND(7.42,3)</f>
        <v>7.42</v>
      </c>
      <c r="E384" s="27">
        <f>ROUND(7.32,3)</f>
        <v>7.32</v>
      </c>
      <c r="F384" s="27">
        <f>ROUND(7.37,3)</f>
        <v>7.37</v>
      </c>
      <c r="G384" s="24"/>
      <c r="H384" s="36"/>
    </row>
    <row r="385" spans="1:8" ht="12.75" customHeight="1">
      <c r="A385" s="22">
        <v>42753</v>
      </c>
      <c r="B385" s="22"/>
      <c r="C385" s="27">
        <f>ROUND(7.358,3)</f>
        <v>7.358</v>
      </c>
      <c r="D385" s="27">
        <f>ROUND(7.44,3)</f>
        <v>7.44</v>
      </c>
      <c r="E385" s="27">
        <f>ROUND(7.34,3)</f>
        <v>7.34</v>
      </c>
      <c r="F385" s="27">
        <f>ROUND(7.39,3)</f>
        <v>7.39</v>
      </c>
      <c r="G385" s="24"/>
      <c r="H385" s="36"/>
    </row>
    <row r="386" spans="1:8" ht="12.75" customHeight="1">
      <c r="A386" s="22">
        <v>42781</v>
      </c>
      <c r="B386" s="22"/>
      <c r="C386" s="27">
        <f>ROUND(7.358,3)</f>
        <v>7.358</v>
      </c>
      <c r="D386" s="27">
        <f>ROUND(7.47,3)</f>
        <v>7.47</v>
      </c>
      <c r="E386" s="27">
        <f>ROUND(7.37,3)</f>
        <v>7.37</v>
      </c>
      <c r="F386" s="27">
        <f>ROUND(7.42,3)</f>
        <v>7.42</v>
      </c>
      <c r="G386" s="24"/>
      <c r="H386" s="36"/>
    </row>
    <row r="387" spans="1:8" ht="12.75" customHeight="1">
      <c r="A387" s="22">
        <v>42809</v>
      </c>
      <c r="B387" s="22"/>
      <c r="C387" s="27">
        <f>ROUND(7.358,3)</f>
        <v>7.358</v>
      </c>
      <c r="D387" s="27">
        <f>ROUND(7.48,3)</f>
        <v>7.48</v>
      </c>
      <c r="E387" s="27">
        <f>ROUND(7.38,3)</f>
        <v>7.38</v>
      </c>
      <c r="F387" s="27">
        <f>ROUND(7.43,3)</f>
        <v>7.43</v>
      </c>
      <c r="G387" s="24"/>
      <c r="H387" s="36"/>
    </row>
    <row r="388" spans="1:8" ht="12.75" customHeight="1">
      <c r="A388" s="22">
        <v>42844</v>
      </c>
      <c r="B388" s="22"/>
      <c r="C388" s="27">
        <f>ROUND(7.358,3)</f>
        <v>7.358</v>
      </c>
      <c r="D388" s="27">
        <f>ROUND(7.5,3)</f>
        <v>7.5</v>
      </c>
      <c r="E388" s="27">
        <f>ROUND(7.4,3)</f>
        <v>7.4</v>
      </c>
      <c r="F388" s="27">
        <f>ROUND(7.45,3)</f>
        <v>7.45</v>
      </c>
      <c r="G388" s="24"/>
      <c r="H388" s="36"/>
    </row>
    <row r="389" spans="1:8" ht="12.75" customHeight="1">
      <c r="A389" s="22">
        <v>42872</v>
      </c>
      <c r="B389" s="22"/>
      <c r="C389" s="27">
        <f>ROUND(7.358,3)</f>
        <v>7.358</v>
      </c>
      <c r="D389" s="27">
        <f>ROUND(7.52,3)</f>
        <v>7.52</v>
      </c>
      <c r="E389" s="27">
        <f>ROUND(7.42,3)</f>
        <v>7.42</v>
      </c>
      <c r="F389" s="27">
        <f>ROUND(7.47,3)</f>
        <v>7.47</v>
      </c>
      <c r="G389" s="24"/>
      <c r="H389" s="36"/>
    </row>
    <row r="390" spans="1:8" ht="12.75" customHeight="1">
      <c r="A390" s="22">
        <v>42907</v>
      </c>
      <c r="B390" s="22"/>
      <c r="C390" s="27">
        <f>ROUND(7.358,3)</f>
        <v>7.358</v>
      </c>
      <c r="D390" s="27">
        <f>ROUND(7.54,3)</f>
        <v>7.54</v>
      </c>
      <c r="E390" s="27">
        <f>ROUND(7.44,3)</f>
        <v>7.44</v>
      </c>
      <c r="F390" s="27">
        <f>ROUND(7.49,3)</f>
        <v>7.49</v>
      </c>
      <c r="G390" s="24"/>
      <c r="H390" s="36"/>
    </row>
    <row r="391" spans="1:8" ht="12.75" customHeight="1">
      <c r="A391" s="22">
        <v>42998</v>
      </c>
      <c r="B391" s="22"/>
      <c r="C391" s="27">
        <f>ROUND(7.358,3)</f>
        <v>7.358</v>
      </c>
      <c r="D391" s="27">
        <f>ROUND(7.58,3)</f>
        <v>7.58</v>
      </c>
      <c r="E391" s="27">
        <f>ROUND(7.48,3)</f>
        <v>7.48</v>
      </c>
      <c r="F391" s="27">
        <f>ROUND(7.53,3)</f>
        <v>7.53</v>
      </c>
      <c r="G391" s="24"/>
      <c r="H391" s="36"/>
    </row>
    <row r="392" spans="1:8" ht="12.75" customHeight="1">
      <c r="A392" s="22">
        <v>43089</v>
      </c>
      <c r="B392" s="22"/>
      <c r="C392" s="27">
        <f>ROUND(7.358,3)</f>
        <v>7.358</v>
      </c>
      <c r="D392" s="27">
        <f>ROUND(7.61,3)</f>
        <v>7.61</v>
      </c>
      <c r="E392" s="27">
        <f>ROUND(7.51,3)</f>
        <v>7.51</v>
      </c>
      <c r="F392" s="27">
        <f>ROUND(7.56,3)</f>
        <v>7.56</v>
      </c>
      <c r="G392" s="24"/>
      <c r="H392" s="36"/>
    </row>
    <row r="393" spans="1:8" ht="12.75" customHeight="1">
      <c r="A393" s="22">
        <v>43179</v>
      </c>
      <c r="B393" s="22"/>
      <c r="C393" s="27">
        <f>ROUND(7.358,3)</f>
        <v>7.358</v>
      </c>
      <c r="D393" s="27">
        <f>ROUND(7.64,3)</f>
        <v>7.64</v>
      </c>
      <c r="E393" s="27">
        <f>ROUND(7.54,3)</f>
        <v>7.54</v>
      </c>
      <c r="F393" s="27">
        <f>ROUND(7.59,3)</f>
        <v>7.59</v>
      </c>
      <c r="G393" s="24"/>
      <c r="H393" s="36"/>
    </row>
    <row r="394" spans="1:8" ht="12.75" customHeight="1">
      <c r="A394" s="22">
        <v>43269</v>
      </c>
      <c r="B394" s="22"/>
      <c r="C394" s="27">
        <f>ROUND(7.358,3)</f>
        <v>7.358</v>
      </c>
      <c r="D394" s="27">
        <f>ROUND(7.51,3)</f>
        <v>7.51</v>
      </c>
      <c r="E394" s="27">
        <f>ROUND(7.41,3)</f>
        <v>7.41</v>
      </c>
      <c r="F394" s="27">
        <f>ROUND(7.46,3)</f>
        <v>7.46</v>
      </c>
      <c r="G394" s="24"/>
      <c r="H394" s="36"/>
    </row>
    <row r="395" spans="1:8" ht="12.75" customHeight="1">
      <c r="A395" s="22">
        <v>43271</v>
      </c>
      <c r="B395" s="22"/>
      <c r="C395" s="27">
        <f>ROUND(7.358,3)</f>
        <v>7.358</v>
      </c>
      <c r="D395" s="27">
        <f>ROUND(7.67,3)</f>
        <v>7.67</v>
      </c>
      <c r="E395" s="27">
        <f>ROUND(7.57,3)</f>
        <v>7.57</v>
      </c>
      <c r="F395" s="27">
        <f>ROUND(7.62,3)</f>
        <v>7.62</v>
      </c>
      <c r="G395" s="24"/>
      <c r="H395" s="36"/>
    </row>
    <row r="396" spans="1:8" ht="12.75" customHeight="1">
      <c r="A396" s="22">
        <v>43362</v>
      </c>
      <c r="B396" s="22"/>
      <c r="C396" s="27">
        <f>ROUND(7.358,3)</f>
        <v>7.358</v>
      </c>
      <c r="D396" s="27">
        <f>ROUND(7.69,3)</f>
        <v>7.69</v>
      </c>
      <c r="E396" s="27">
        <f>ROUND(7.59,3)</f>
        <v>7.59</v>
      </c>
      <c r="F396" s="27">
        <f>ROUND(7.64,3)</f>
        <v>7.64</v>
      </c>
      <c r="G396" s="24"/>
      <c r="H396" s="36"/>
    </row>
    <row r="397" spans="1:8" ht="12.75" customHeight="1">
      <c r="A397" s="22" t="s">
        <v>90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42768</v>
      </c>
      <c r="B398" s="22"/>
      <c r="C398" s="27">
        <f>ROUND(528.354,3)</f>
        <v>528.354</v>
      </c>
      <c r="D398" s="27">
        <f>F398</f>
        <v>533.027</v>
      </c>
      <c r="E398" s="27">
        <f>F398</f>
        <v>533.027</v>
      </c>
      <c r="F398" s="27">
        <f>ROUND(533.027,3)</f>
        <v>533.027</v>
      </c>
      <c r="G398" s="24"/>
      <c r="H398" s="36"/>
    </row>
    <row r="399" spans="1:8" ht="12.75" customHeight="1">
      <c r="A399" s="22">
        <v>42859</v>
      </c>
      <c r="B399" s="22"/>
      <c r="C399" s="27">
        <f>ROUND(528.354,3)</f>
        <v>528.354</v>
      </c>
      <c r="D399" s="27">
        <f>F399</f>
        <v>543.322</v>
      </c>
      <c r="E399" s="27">
        <f>F399</f>
        <v>543.322</v>
      </c>
      <c r="F399" s="27">
        <f>ROUND(543.322,3)</f>
        <v>543.322</v>
      </c>
      <c r="G399" s="24"/>
      <c r="H399" s="36"/>
    </row>
    <row r="400" spans="1:8" ht="12.75" customHeight="1">
      <c r="A400" s="22">
        <v>42950</v>
      </c>
      <c r="B400" s="22"/>
      <c r="C400" s="27">
        <f>ROUND(528.354,3)</f>
        <v>528.354</v>
      </c>
      <c r="D400" s="27">
        <f>F400</f>
        <v>554.149</v>
      </c>
      <c r="E400" s="27">
        <f>F400</f>
        <v>554.149</v>
      </c>
      <c r="F400" s="27">
        <f>ROUND(554.149,3)</f>
        <v>554.149</v>
      </c>
      <c r="G400" s="24"/>
      <c r="H400" s="36"/>
    </row>
    <row r="401" spans="1:8" ht="12.75" customHeight="1">
      <c r="A401" s="22">
        <v>43041</v>
      </c>
      <c r="B401" s="22"/>
      <c r="C401" s="27">
        <f>ROUND(528.354,3)</f>
        <v>528.354</v>
      </c>
      <c r="D401" s="27">
        <f>F401</f>
        <v>565.652</v>
      </c>
      <c r="E401" s="27">
        <f>F401</f>
        <v>565.652</v>
      </c>
      <c r="F401" s="27">
        <f>ROUND(565.652,3)</f>
        <v>565.652</v>
      </c>
      <c r="G401" s="24"/>
      <c r="H401" s="36"/>
    </row>
    <row r="402" spans="1:8" ht="12.75" customHeight="1">
      <c r="A402" s="22" t="s">
        <v>91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42810</v>
      </c>
      <c r="B403" s="22"/>
      <c r="C403" s="26">
        <f>ROUND(99.9762409146953,5)</f>
        <v>99.97624</v>
      </c>
      <c r="D403" s="26">
        <f>F403</f>
        <v>100.0027</v>
      </c>
      <c r="E403" s="26">
        <f>F403</f>
        <v>100.0027</v>
      </c>
      <c r="F403" s="26">
        <f>ROUND(100.002702427252,5)</f>
        <v>100.0027</v>
      </c>
      <c r="G403" s="24"/>
      <c r="H403" s="36"/>
    </row>
    <row r="404" spans="1:8" ht="12.75" customHeight="1">
      <c r="A404" s="22" t="s">
        <v>92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42901</v>
      </c>
      <c r="B405" s="22"/>
      <c r="C405" s="26">
        <f>ROUND(99.9762409146953,5)</f>
        <v>99.97624</v>
      </c>
      <c r="D405" s="26">
        <f>F405</f>
        <v>99.62045</v>
      </c>
      <c r="E405" s="26">
        <f>F405</f>
        <v>99.62045</v>
      </c>
      <c r="F405" s="26">
        <f>ROUND(99.6204536600455,5)</f>
        <v>99.62045</v>
      </c>
      <c r="G405" s="24"/>
      <c r="H405" s="36"/>
    </row>
    <row r="406" spans="1:8" ht="12.75" customHeight="1">
      <c r="A406" s="22" t="s">
        <v>93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42999</v>
      </c>
      <c r="B407" s="22"/>
      <c r="C407" s="26">
        <f>ROUND(99.9762409146953,5)</f>
        <v>99.97624</v>
      </c>
      <c r="D407" s="26">
        <f>F407</f>
        <v>99.66349</v>
      </c>
      <c r="E407" s="26">
        <f>F407</f>
        <v>99.66349</v>
      </c>
      <c r="F407" s="26">
        <f>ROUND(99.6634887881807,5)</f>
        <v>99.66349</v>
      </c>
      <c r="G407" s="24"/>
      <c r="H407" s="36"/>
    </row>
    <row r="408" spans="1:8" ht="12.75" customHeight="1">
      <c r="A408" s="22" t="s">
        <v>94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43090</v>
      </c>
      <c r="B409" s="22"/>
      <c r="C409" s="26">
        <f>ROUND(99.9762409146953,5)</f>
        <v>99.97624</v>
      </c>
      <c r="D409" s="26">
        <f>F409</f>
        <v>99.93415</v>
      </c>
      <c r="E409" s="26">
        <f>F409</f>
        <v>99.93415</v>
      </c>
      <c r="F409" s="26">
        <f>ROUND(99.9341481607817,5)</f>
        <v>99.93415</v>
      </c>
      <c r="G409" s="24"/>
      <c r="H409" s="36"/>
    </row>
    <row r="410" spans="1:8" ht="12.75" customHeight="1">
      <c r="A410" s="22" t="s">
        <v>95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43174</v>
      </c>
      <c r="B411" s="22"/>
      <c r="C411" s="26">
        <f>ROUND(99.9762409146953,5)</f>
        <v>99.97624</v>
      </c>
      <c r="D411" s="26">
        <f>F411</f>
        <v>99.97624</v>
      </c>
      <c r="E411" s="26">
        <f>F411</f>
        <v>99.97624</v>
      </c>
      <c r="F411" s="26">
        <f>ROUND(99.9762409146953,5)</f>
        <v>99.97624</v>
      </c>
      <c r="G411" s="24"/>
      <c r="H411" s="36"/>
    </row>
    <row r="412" spans="1:8" ht="12.75" customHeight="1">
      <c r="A412" s="22" t="s">
        <v>96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ROUND(100.099392415819,5)</f>
        <v>100.09939</v>
      </c>
      <c r="D413" s="26">
        <f>F413</f>
        <v>99.95911</v>
      </c>
      <c r="E413" s="26">
        <f>F413</f>
        <v>99.95911</v>
      </c>
      <c r="F413" s="26">
        <f>ROUND(99.9591096092748,5)</f>
        <v>99.95911</v>
      </c>
      <c r="G413" s="24"/>
      <c r="H413" s="36"/>
    </row>
    <row r="414" spans="1:8" ht="12.75" customHeight="1">
      <c r="A414" s="22" t="s">
        <v>97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43175</v>
      </c>
      <c r="B415" s="22"/>
      <c r="C415" s="26">
        <f>ROUND(100.099392415819,5)</f>
        <v>100.09939</v>
      </c>
      <c r="D415" s="26">
        <f>F415</f>
        <v>99.26278</v>
      </c>
      <c r="E415" s="26">
        <f>F415</f>
        <v>99.26278</v>
      </c>
      <c r="F415" s="26">
        <f>ROUND(99.2627768746444,5)</f>
        <v>99.26278</v>
      </c>
      <c r="G415" s="24"/>
      <c r="H415" s="36"/>
    </row>
    <row r="416" spans="1:8" ht="12.75" customHeight="1">
      <c r="A416" s="22" t="s">
        <v>98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43266</v>
      </c>
      <c r="B417" s="22"/>
      <c r="C417" s="26">
        <f>ROUND(100.099392415819,5)</f>
        <v>100.09939</v>
      </c>
      <c r="D417" s="26">
        <f>F417</f>
        <v>98.95225</v>
      </c>
      <c r="E417" s="26">
        <f>F417</f>
        <v>98.95225</v>
      </c>
      <c r="F417" s="26">
        <f>ROUND(98.9522456535735,5)</f>
        <v>98.95225</v>
      </c>
      <c r="G417" s="24"/>
      <c r="H417" s="36"/>
    </row>
    <row r="418" spans="1:8" ht="12.75" customHeight="1">
      <c r="A418" s="22" t="s">
        <v>99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43364</v>
      </c>
      <c r="B419" s="22"/>
      <c r="C419" s="26">
        <f>ROUND(100.099392415819,5)</f>
        <v>100.09939</v>
      </c>
      <c r="D419" s="26">
        <f>F419</f>
        <v>99.04632</v>
      </c>
      <c r="E419" s="26">
        <f>F419</f>
        <v>99.04632</v>
      </c>
      <c r="F419" s="26">
        <f>ROUND(99.0463205280014,5)</f>
        <v>99.04632</v>
      </c>
      <c r="G419" s="24"/>
      <c r="H419" s="36"/>
    </row>
    <row r="420" spans="1:8" ht="12.75" customHeight="1">
      <c r="A420" s="22" t="s">
        <v>100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43455</v>
      </c>
      <c r="B421" s="22"/>
      <c r="C421" s="24">
        <f>ROUND(100.099392415819,2)</f>
        <v>100.1</v>
      </c>
      <c r="D421" s="24">
        <f>F421</f>
        <v>99.57</v>
      </c>
      <c r="E421" s="24">
        <f>F421</f>
        <v>99.57</v>
      </c>
      <c r="F421" s="24">
        <f>ROUND(99.5715305438275,2)</f>
        <v>99.57</v>
      </c>
      <c r="G421" s="24"/>
      <c r="H421" s="36"/>
    </row>
    <row r="422" spans="1:8" ht="12.75" customHeight="1">
      <c r="A422" s="22" t="s">
        <v>101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43539</v>
      </c>
      <c r="B423" s="22"/>
      <c r="C423" s="26">
        <f>ROUND(100.099392415819,5)</f>
        <v>100.09939</v>
      </c>
      <c r="D423" s="26">
        <f>F423</f>
        <v>100.09939</v>
      </c>
      <c r="E423" s="26">
        <f>F423</f>
        <v>100.09939</v>
      </c>
      <c r="F423" s="26">
        <f>ROUND(100.099392415819,5)</f>
        <v>100.09939</v>
      </c>
      <c r="G423" s="24"/>
      <c r="H423" s="36"/>
    </row>
    <row r="424" spans="1:8" ht="12.75" customHeight="1">
      <c r="A424" s="22" t="s">
        <v>102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44182</v>
      </c>
      <c r="B425" s="22"/>
      <c r="C425" s="26">
        <f>ROUND(99.8192748551845,5)</f>
        <v>99.81927</v>
      </c>
      <c r="D425" s="26">
        <f>F425</f>
        <v>98.22369</v>
      </c>
      <c r="E425" s="26">
        <f>F425</f>
        <v>98.22369</v>
      </c>
      <c r="F425" s="26">
        <f>ROUND(98.2236876349922,5)</f>
        <v>98.22369</v>
      </c>
      <c r="G425" s="24"/>
      <c r="H425" s="36"/>
    </row>
    <row r="426" spans="1:8" ht="12.75" customHeight="1">
      <c r="A426" s="22" t="s">
        <v>103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44271</v>
      </c>
      <c r="B427" s="22"/>
      <c r="C427" s="26">
        <f>ROUND(99.8192748551845,5)</f>
        <v>99.81927</v>
      </c>
      <c r="D427" s="26">
        <f>F427</f>
        <v>97.60525</v>
      </c>
      <c r="E427" s="26">
        <f>F427</f>
        <v>97.60525</v>
      </c>
      <c r="F427" s="26">
        <f>ROUND(97.6052513594632,5)</f>
        <v>97.60525</v>
      </c>
      <c r="G427" s="24"/>
      <c r="H427" s="36"/>
    </row>
    <row r="428" spans="1:8" ht="12.75" customHeight="1">
      <c r="A428" s="22" t="s">
        <v>104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44362</v>
      </c>
      <c r="B429" s="22"/>
      <c r="C429" s="26">
        <f>ROUND(99.8192748551845,5)</f>
        <v>99.81927</v>
      </c>
      <c r="D429" s="26">
        <f>F429</f>
        <v>96.9556</v>
      </c>
      <c r="E429" s="26">
        <f>F429</f>
        <v>96.9556</v>
      </c>
      <c r="F429" s="26">
        <f>ROUND(96.9555995331139,5)</f>
        <v>96.9556</v>
      </c>
      <c r="G429" s="24"/>
      <c r="H429" s="36"/>
    </row>
    <row r="430" spans="1:8" ht="12.75" customHeight="1">
      <c r="A430" s="22" t="s">
        <v>105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44460</v>
      </c>
      <c r="B431" s="22"/>
      <c r="C431" s="26">
        <f>ROUND(99.8192748551845,5)</f>
        <v>99.81927</v>
      </c>
      <c r="D431" s="26">
        <f>F431</f>
        <v>97.28165</v>
      </c>
      <c r="E431" s="26">
        <f>F431</f>
        <v>97.28165</v>
      </c>
      <c r="F431" s="26">
        <f>ROUND(97.2816472100737,5)</f>
        <v>97.28165</v>
      </c>
      <c r="G431" s="24"/>
      <c r="H431" s="36"/>
    </row>
    <row r="432" spans="1:8" ht="12.75" customHeight="1">
      <c r="A432" s="22" t="s">
        <v>106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44551</v>
      </c>
      <c r="B433" s="22"/>
      <c r="C433" s="26">
        <f>ROUND(99.8192748551845,5)</f>
        <v>99.81927</v>
      </c>
      <c r="D433" s="26">
        <f>F433</f>
        <v>99.57081</v>
      </c>
      <c r="E433" s="26">
        <f>F433</f>
        <v>99.57081</v>
      </c>
      <c r="F433" s="26">
        <f>ROUND(99.5708080017672,5)</f>
        <v>99.57081</v>
      </c>
      <c r="G433" s="24"/>
      <c r="H433" s="36"/>
    </row>
    <row r="434" spans="1:8" ht="12.75" customHeight="1">
      <c r="A434" s="22" t="s">
        <v>107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44635</v>
      </c>
      <c r="B435" s="22"/>
      <c r="C435" s="26">
        <f>ROUND(99.8192748551845,5)</f>
        <v>99.81927</v>
      </c>
      <c r="D435" s="26">
        <f>F435</f>
        <v>99.81927</v>
      </c>
      <c r="E435" s="26">
        <f>F435</f>
        <v>99.81927</v>
      </c>
      <c r="F435" s="26">
        <f>ROUND(99.8192748551845,5)</f>
        <v>99.81927</v>
      </c>
      <c r="G435" s="24"/>
      <c r="H435" s="36"/>
    </row>
    <row r="436" spans="1:8" ht="12.75" customHeight="1">
      <c r="A436" s="22" t="s">
        <v>108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46008</v>
      </c>
      <c r="B437" s="22"/>
      <c r="C437" s="26">
        <f>ROUND(99.7615357689437,5)</f>
        <v>99.76154</v>
      </c>
      <c r="D437" s="26">
        <f>F437</f>
        <v>99.24451</v>
      </c>
      <c r="E437" s="26">
        <f>F437</f>
        <v>99.24451</v>
      </c>
      <c r="F437" s="26">
        <f>ROUND(99.2445111912638,5)</f>
        <v>99.24451</v>
      </c>
      <c r="G437" s="24"/>
      <c r="H437" s="36"/>
    </row>
    <row r="438" spans="1:8" ht="12.75" customHeight="1">
      <c r="A438" s="22" t="s">
        <v>109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46097</v>
      </c>
      <c r="B439" s="22"/>
      <c r="C439" s="26">
        <f>ROUND(99.7615357689437,5)</f>
        <v>99.76154</v>
      </c>
      <c r="D439" s="26">
        <f>F439</f>
        <v>96.4042</v>
      </c>
      <c r="E439" s="26">
        <f>F439</f>
        <v>96.4042</v>
      </c>
      <c r="F439" s="26">
        <f>ROUND(96.4041968575397,5)</f>
        <v>96.4042</v>
      </c>
      <c r="G439" s="24"/>
      <c r="H439" s="36"/>
    </row>
    <row r="440" spans="1:8" ht="12.75" customHeight="1">
      <c r="A440" s="22" t="s">
        <v>110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46188</v>
      </c>
      <c r="B441" s="22"/>
      <c r="C441" s="26">
        <f>ROUND(99.7615357689437,5)</f>
        <v>99.76154</v>
      </c>
      <c r="D441" s="26">
        <f>F441</f>
        <v>95.25105</v>
      </c>
      <c r="E441" s="26">
        <f>F441</f>
        <v>95.25105</v>
      </c>
      <c r="F441" s="26">
        <f>ROUND(95.2510480859453,5)</f>
        <v>95.25105</v>
      </c>
      <c r="G441" s="24"/>
      <c r="H441" s="36"/>
    </row>
    <row r="442" spans="1:8" ht="12.75" customHeight="1">
      <c r="A442" s="22" t="s">
        <v>111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46286</v>
      </c>
      <c r="B443" s="22"/>
      <c r="C443" s="26">
        <f>ROUND(99.7615357689437,5)</f>
        <v>99.76154</v>
      </c>
      <c r="D443" s="26">
        <f>F443</f>
        <v>97.40486</v>
      </c>
      <c r="E443" s="26">
        <f>F443</f>
        <v>97.40486</v>
      </c>
      <c r="F443" s="26">
        <f>ROUND(97.404858292788,5)</f>
        <v>97.40486</v>
      </c>
      <c r="G443" s="24"/>
      <c r="H443" s="36"/>
    </row>
    <row r="444" spans="1:8" ht="12.75" customHeight="1">
      <c r="A444" s="22" t="s">
        <v>112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46377</v>
      </c>
      <c r="B445" s="22"/>
      <c r="C445" s="26">
        <f>ROUND(99.7615357689437,5)</f>
        <v>99.76154</v>
      </c>
      <c r="D445" s="26">
        <f>F445</f>
        <v>101.1069</v>
      </c>
      <c r="E445" s="26">
        <f>F445</f>
        <v>101.1069</v>
      </c>
      <c r="F445" s="26">
        <f>ROUND(101.106896930808,5)</f>
        <v>101.1069</v>
      </c>
      <c r="G445" s="24"/>
      <c r="H445" s="36"/>
    </row>
    <row r="446" spans="1:8" ht="12.75" customHeight="1">
      <c r="A446" s="22" t="s">
        <v>113</v>
      </c>
      <c r="B446" s="22"/>
      <c r="C446" s="23"/>
      <c r="D446" s="23"/>
      <c r="E446" s="23"/>
      <c r="F446" s="23"/>
      <c r="G446" s="24"/>
      <c r="H446" s="36"/>
    </row>
    <row r="447" spans="1:8" ht="12.75" customHeight="1" thickBot="1">
      <c r="A447" s="32">
        <v>46461</v>
      </c>
      <c r="B447" s="32"/>
      <c r="C447" s="33">
        <f>ROUND(99.7615357689437,5)</f>
        <v>99.76154</v>
      </c>
      <c r="D447" s="33">
        <f>F447</f>
        <v>99.76154</v>
      </c>
      <c r="E447" s="33">
        <f>F447</f>
        <v>99.76154</v>
      </c>
      <c r="F447" s="33">
        <f>ROUND(99.7615357689437,5)</f>
        <v>99.76154</v>
      </c>
      <c r="G447" s="34"/>
      <c r="H447" s="37"/>
    </row>
  </sheetData>
  <sheetProtection/>
  <mergeCells count="446">
    <mergeCell ref="A446:B446"/>
    <mergeCell ref="A447:B447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3:B333"/>
    <mergeCell ref="A334:B334"/>
    <mergeCell ref="A335:B335"/>
    <mergeCell ref="A336:B336"/>
    <mergeCell ref="A337:B337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7:B317"/>
    <mergeCell ref="A318:B318"/>
    <mergeCell ref="A319:B319"/>
    <mergeCell ref="A320:B320"/>
    <mergeCell ref="A313:B313"/>
    <mergeCell ref="A314:B314"/>
    <mergeCell ref="A315:B315"/>
    <mergeCell ref="A316:B316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2016-12-21T15:47:37Z</dcterms:modified>
  <cp:category/>
  <cp:version/>
  <cp:contentType/>
  <cp:contentStatus/>
</cp:coreProperties>
</file>