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<sst xmlns="http://schemas.openxmlformats.org/spreadsheetml/2006/main" count="114" uniqueCount="114">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</sst>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L6" sqref="L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42758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ROUND(2.15,5)</f>
        <v>2.15</v>
      </c>
      <c r="D6" s="25">
        <f>F6</f>
        <v>2.15</v>
      </c>
      <c r="E6" s="25">
        <f>F6</f>
        <v>2.15</v>
      </c>
      <c r="F6" s="25">
        <f>ROUND(2.15,5)</f>
        <v>2.15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ROUND(2.08,5)</f>
        <v>2.08</v>
      </c>
      <c r="D8" s="25">
        <f>F8</f>
        <v>2.08</v>
      </c>
      <c r="E8" s="25">
        <f>F8</f>
        <v>2.08</v>
      </c>
      <c r="F8" s="25">
        <f>ROUND(2.08,5)</f>
        <v>2.08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ROUND(2.05,5)</f>
        <v>2.05</v>
      </c>
      <c r="D10" s="25">
        <f>F10</f>
        <v>2.05</v>
      </c>
      <c r="E10" s="25">
        <f>F10</f>
        <v>2.05</v>
      </c>
      <c r="F10" s="25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ROUND(2.75,5)</f>
        <v>2.75</v>
      </c>
      <c r="D12" s="25">
        <f>F12</f>
        <v>2.75</v>
      </c>
      <c r="E12" s="25">
        <f>F12</f>
        <v>2.75</v>
      </c>
      <c r="F12" s="25">
        <f>ROUND(2.75,5)</f>
        <v>2.75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ROUND(10.4,5)</f>
        <v>10.4</v>
      </c>
      <c r="D14" s="25">
        <f>F14</f>
        <v>10.4</v>
      </c>
      <c r="E14" s="25">
        <f>F14</f>
        <v>10.4</v>
      </c>
      <c r="F14" s="25">
        <f>ROUND(10.4,5)</f>
        <v>10.4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ROUND(8.405,5)</f>
        <v>8.405</v>
      </c>
      <c r="D16" s="25">
        <f>F16</f>
        <v>8.405</v>
      </c>
      <c r="E16" s="25">
        <f>F16</f>
        <v>8.405</v>
      </c>
      <c r="F16" s="25">
        <f>ROUND(8.405,5)</f>
        <v>8.405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ROUND(8.76,3)</f>
        <v>8.76</v>
      </c>
      <c r="D18" s="27">
        <f>F18</f>
        <v>8.76</v>
      </c>
      <c r="E18" s="27">
        <f>F18</f>
        <v>8.76</v>
      </c>
      <c r="F18" s="27">
        <f>ROUND(8.76,3)</f>
        <v>8.76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ROUND(2.15,3)</f>
        <v>2.15</v>
      </c>
      <c r="D20" s="27">
        <f>F20</f>
        <v>2.15</v>
      </c>
      <c r="E20" s="27">
        <f>F20</f>
        <v>2.15</v>
      </c>
      <c r="F20" s="27">
        <f>ROUND(2.15,3)</f>
        <v>2.15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ROUND(2.08,3)</f>
        <v>2.08</v>
      </c>
      <c r="D22" s="27">
        <f>F22</f>
        <v>2.08</v>
      </c>
      <c r="E22" s="27">
        <f>F22</f>
        <v>2.08</v>
      </c>
      <c r="F22" s="27">
        <f>ROUND(2.08,3)</f>
        <v>2.08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ROUND(7.725,3)</f>
        <v>7.725</v>
      </c>
      <c r="D24" s="27">
        <f>F24</f>
        <v>7.725</v>
      </c>
      <c r="E24" s="27">
        <f>F24</f>
        <v>7.725</v>
      </c>
      <c r="F24" s="27">
        <f>ROUND(7.725,3)</f>
        <v>7.725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ROUND(7.81,3)</f>
        <v>7.81</v>
      </c>
      <c r="D26" s="27">
        <f>F26</f>
        <v>7.81</v>
      </c>
      <c r="E26" s="27">
        <f>F26</f>
        <v>7.81</v>
      </c>
      <c r="F26" s="27">
        <f>ROUND(7.81,3)</f>
        <v>7.81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ROUND(7.97,3)</f>
        <v>7.97</v>
      </c>
      <c r="D28" s="27">
        <f>F28</f>
        <v>7.97</v>
      </c>
      <c r="E28" s="27">
        <f>F28</f>
        <v>7.97</v>
      </c>
      <c r="F28" s="27">
        <f>ROUND(7.97,3)</f>
        <v>7.97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ROUND(8.12,3)</f>
        <v>8.12</v>
      </c>
      <c r="D30" s="27">
        <f>F30</f>
        <v>8.12</v>
      </c>
      <c r="E30" s="27">
        <f>F30</f>
        <v>8.12</v>
      </c>
      <c r="F30" s="27">
        <f>ROUND(8.12,3)</f>
        <v>8.12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ROUND(9.39,3)</f>
        <v>9.39</v>
      </c>
      <c r="D32" s="27">
        <f>F32</f>
        <v>9.39</v>
      </c>
      <c r="E32" s="27">
        <f>F32</f>
        <v>9.39</v>
      </c>
      <c r="F32" s="27">
        <f>ROUND(9.39,3)</f>
        <v>9.39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ROUND(2.08,3)</f>
        <v>2.08</v>
      </c>
      <c r="D34" s="27">
        <f>F34</f>
        <v>2.08</v>
      </c>
      <c r="E34" s="27">
        <f>F34</f>
        <v>2.08</v>
      </c>
      <c r="F34" s="27">
        <f>ROUND(2.08,3)</f>
        <v>2.08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ROUND(4,5)</f>
        <v>4</v>
      </c>
      <c r="D36" s="25">
        <f>F36</f>
        <v>4</v>
      </c>
      <c r="E36" s="25">
        <f>F36</f>
        <v>4</v>
      </c>
      <c r="F36" s="25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ROUND(2.1,3)</f>
        <v>2.1</v>
      </c>
      <c r="D38" s="27">
        <f>F38</f>
        <v>2.1</v>
      </c>
      <c r="E38" s="27">
        <f>F38</f>
        <v>2.1</v>
      </c>
      <c r="F38" s="27">
        <f>ROUND(2.1,3)</f>
        <v>2.1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ROUND(9.215,3)</f>
        <v>9.215</v>
      </c>
      <c r="D40" s="27">
        <f>F40</f>
        <v>9.215</v>
      </c>
      <c r="E40" s="27">
        <f>F40</f>
        <v>9.215</v>
      </c>
      <c r="F40" s="27">
        <f>ROUND(9.215,3)</f>
        <v>9.215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ROUND(2.15,5)</f>
        <v>2.15</v>
      </c>
      <c r="D42" s="25">
        <f>F42</f>
        <v>126.64018</v>
      </c>
      <c r="E42" s="25">
        <f>F42</f>
        <v>126.64018</v>
      </c>
      <c r="F42" s="25">
        <f>ROUND(126.64018,5)</f>
        <v>126.64018</v>
      </c>
      <c r="G42" s="24"/>
      <c r="H42" s="36"/>
    </row>
    <row r="43" spans="1:8" ht="12.75" customHeight="1">
      <c r="A43" s="22">
        <v>42859</v>
      </c>
      <c r="B43" s="22"/>
      <c r="C43" s="25">
        <f>ROUND(2.15,5)</f>
        <v>2.15</v>
      </c>
      <c r="D43" s="25">
        <f>F43</f>
        <v>129.07358</v>
      </c>
      <c r="E43" s="25">
        <f>F43</f>
        <v>129.07358</v>
      </c>
      <c r="F43" s="25">
        <f>ROUND(129.07358,5)</f>
        <v>129.07358</v>
      </c>
      <c r="G43" s="24"/>
      <c r="H43" s="36"/>
    </row>
    <row r="44" spans="1:8" ht="12.75" customHeight="1">
      <c r="A44" s="22">
        <v>42950</v>
      </c>
      <c r="B44" s="22"/>
      <c r="C44" s="25">
        <f>ROUND(2.15,5)</f>
        <v>2.15</v>
      </c>
      <c r="D44" s="25">
        <f>F44</f>
        <v>130.27966</v>
      </c>
      <c r="E44" s="25">
        <f>F44</f>
        <v>130.27966</v>
      </c>
      <c r="F44" s="25">
        <f>ROUND(130.27966,5)</f>
        <v>130.27966</v>
      </c>
      <c r="G44" s="24"/>
      <c r="H44" s="36"/>
    </row>
    <row r="45" spans="1:8" ht="12.75" customHeight="1">
      <c r="A45" s="22">
        <v>43041</v>
      </c>
      <c r="B45" s="22"/>
      <c r="C45" s="25">
        <f>ROUND(2.15,5)</f>
        <v>2.15</v>
      </c>
      <c r="D45" s="25">
        <f>F45</f>
        <v>132.9404</v>
      </c>
      <c r="E45" s="25">
        <f>F45</f>
        <v>132.9404</v>
      </c>
      <c r="F45" s="25">
        <f>ROUND(132.9404,5)</f>
        <v>132.9404</v>
      </c>
      <c r="G45" s="24"/>
      <c r="H45" s="36"/>
    </row>
    <row r="46" spans="1:8" ht="12.75" customHeight="1">
      <c r="A46" s="22">
        <v>43132</v>
      </c>
      <c r="B46" s="22"/>
      <c r="C46" s="25">
        <f>ROUND(2.15,5)</f>
        <v>2.15</v>
      </c>
      <c r="D46" s="25">
        <f>F46</f>
        <v>135.68766</v>
      </c>
      <c r="E46" s="25">
        <f>F46</f>
        <v>135.68766</v>
      </c>
      <c r="F46" s="25">
        <f>ROUND(135.68766,5)</f>
        <v>135.68766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ROUND(9.185,5)</f>
        <v>9.185</v>
      </c>
      <c r="D48" s="25">
        <f>F48</f>
        <v>9.19179</v>
      </c>
      <c r="E48" s="25">
        <f>F48</f>
        <v>9.19179</v>
      </c>
      <c r="F48" s="25">
        <f>ROUND(9.19179,5)</f>
        <v>9.19179</v>
      </c>
      <c r="G48" s="24"/>
      <c r="H48" s="36"/>
    </row>
    <row r="49" spans="1:8" ht="12.75" customHeight="1">
      <c r="A49" s="22">
        <v>42859</v>
      </c>
      <c r="B49" s="22"/>
      <c r="C49" s="25">
        <f>ROUND(9.185,5)</f>
        <v>9.185</v>
      </c>
      <c r="D49" s="25">
        <f>F49</f>
        <v>9.24036</v>
      </c>
      <c r="E49" s="25">
        <f>F49</f>
        <v>9.24036</v>
      </c>
      <c r="F49" s="25">
        <f>ROUND(9.24036,5)</f>
        <v>9.24036</v>
      </c>
      <c r="G49" s="24"/>
      <c r="H49" s="36"/>
    </row>
    <row r="50" spans="1:8" ht="12.75" customHeight="1">
      <c r="A50" s="22">
        <v>42950</v>
      </c>
      <c r="B50" s="22"/>
      <c r="C50" s="25">
        <f>ROUND(9.185,5)</f>
        <v>9.185</v>
      </c>
      <c r="D50" s="25">
        <f>F50</f>
        <v>9.28409</v>
      </c>
      <c r="E50" s="25">
        <f>F50</f>
        <v>9.28409</v>
      </c>
      <c r="F50" s="25">
        <f>ROUND(9.28409,5)</f>
        <v>9.28409</v>
      </c>
      <c r="G50" s="24"/>
      <c r="H50" s="36"/>
    </row>
    <row r="51" spans="1:8" ht="12.75" customHeight="1">
      <c r="A51" s="22">
        <v>43041</v>
      </c>
      <c r="B51" s="22"/>
      <c r="C51" s="25">
        <f>ROUND(9.185,5)</f>
        <v>9.185</v>
      </c>
      <c r="D51" s="25">
        <f>F51</f>
        <v>9.31532</v>
      </c>
      <c r="E51" s="25">
        <f>F51</f>
        <v>9.31532</v>
      </c>
      <c r="F51" s="25">
        <f>ROUND(9.31532,5)</f>
        <v>9.31532</v>
      </c>
      <c r="G51" s="24"/>
      <c r="H51" s="36"/>
    </row>
    <row r="52" spans="1:8" ht="12.75" customHeight="1">
      <c r="A52" s="22">
        <v>43132</v>
      </c>
      <c r="B52" s="22"/>
      <c r="C52" s="25">
        <f>ROUND(9.185,5)</f>
        <v>9.185</v>
      </c>
      <c r="D52" s="25">
        <f>F52</f>
        <v>9.33577</v>
      </c>
      <c r="E52" s="25">
        <f>F52</f>
        <v>9.33577</v>
      </c>
      <c r="F52" s="25">
        <f>ROUND(9.33577,5)</f>
        <v>9.33577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ROUND(9.32,5)</f>
        <v>9.32</v>
      </c>
      <c r="D54" s="25">
        <f>F54</f>
        <v>9.32713</v>
      </c>
      <c r="E54" s="25">
        <f>F54</f>
        <v>9.32713</v>
      </c>
      <c r="F54" s="25">
        <f>ROUND(9.32713,5)</f>
        <v>9.32713</v>
      </c>
      <c r="G54" s="24"/>
      <c r="H54" s="36"/>
    </row>
    <row r="55" spans="1:8" ht="12.75" customHeight="1">
      <c r="A55" s="22">
        <v>42859</v>
      </c>
      <c r="B55" s="22"/>
      <c r="C55" s="25">
        <f>ROUND(9.32,5)</f>
        <v>9.32</v>
      </c>
      <c r="D55" s="25">
        <f>F55</f>
        <v>9.37493</v>
      </c>
      <c r="E55" s="25">
        <f>F55</f>
        <v>9.37493</v>
      </c>
      <c r="F55" s="25">
        <f>ROUND(9.37493,5)</f>
        <v>9.37493</v>
      </c>
      <c r="G55" s="24"/>
      <c r="H55" s="36"/>
    </row>
    <row r="56" spans="1:8" ht="12.75" customHeight="1">
      <c r="A56" s="22">
        <v>42950</v>
      </c>
      <c r="B56" s="22"/>
      <c r="C56" s="25">
        <f>ROUND(9.32,5)</f>
        <v>9.32</v>
      </c>
      <c r="D56" s="25">
        <f>F56</f>
        <v>9.41655</v>
      </c>
      <c r="E56" s="25">
        <f>F56</f>
        <v>9.41655</v>
      </c>
      <c r="F56" s="25">
        <f>ROUND(9.41655,5)</f>
        <v>9.41655</v>
      </c>
      <c r="G56" s="24"/>
      <c r="H56" s="36"/>
    </row>
    <row r="57" spans="1:8" ht="12.75" customHeight="1">
      <c r="A57" s="22">
        <v>43041</v>
      </c>
      <c r="B57" s="22"/>
      <c r="C57" s="25">
        <f>ROUND(9.32,5)</f>
        <v>9.32</v>
      </c>
      <c r="D57" s="25">
        <f>F57</f>
        <v>9.45231</v>
      </c>
      <c r="E57" s="25">
        <f>F57</f>
        <v>9.45231</v>
      </c>
      <c r="F57" s="25">
        <f>ROUND(9.45231,5)</f>
        <v>9.45231</v>
      </c>
      <c r="G57" s="24"/>
      <c r="H57" s="36"/>
    </row>
    <row r="58" spans="1:8" ht="12.75" customHeight="1">
      <c r="A58" s="22">
        <v>43132</v>
      </c>
      <c r="B58" s="22"/>
      <c r="C58" s="25">
        <f>ROUND(9.32,5)</f>
        <v>9.32</v>
      </c>
      <c r="D58" s="25">
        <f>F58</f>
        <v>9.4781</v>
      </c>
      <c r="E58" s="25">
        <f>F58</f>
        <v>9.4781</v>
      </c>
      <c r="F58" s="25">
        <f>ROUND(9.4781,5)</f>
        <v>9.4781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ROUND(106.71695,5)</f>
        <v>106.71695</v>
      </c>
      <c r="D60" s="25">
        <f>F60</f>
        <v>106.97788</v>
      </c>
      <c r="E60" s="25">
        <f>F60</f>
        <v>106.97788</v>
      </c>
      <c r="F60" s="25">
        <f>ROUND(106.97788,5)</f>
        <v>106.97788</v>
      </c>
      <c r="G60" s="24"/>
      <c r="H60" s="36"/>
    </row>
    <row r="61" spans="1:8" ht="12.75" customHeight="1">
      <c r="A61" s="22">
        <v>42859</v>
      </c>
      <c r="B61" s="22"/>
      <c r="C61" s="25">
        <f>ROUND(106.71695,5)</f>
        <v>106.71695</v>
      </c>
      <c r="D61" s="25">
        <f>F61</f>
        <v>107.99302</v>
      </c>
      <c r="E61" s="25">
        <f>F61</f>
        <v>107.99302</v>
      </c>
      <c r="F61" s="25">
        <f>ROUND(107.99302,5)</f>
        <v>107.99302</v>
      </c>
      <c r="G61" s="24"/>
      <c r="H61" s="36"/>
    </row>
    <row r="62" spans="1:8" ht="12.75" customHeight="1">
      <c r="A62" s="22">
        <v>42950</v>
      </c>
      <c r="B62" s="22"/>
      <c r="C62" s="25">
        <f>ROUND(106.71695,5)</f>
        <v>106.71695</v>
      </c>
      <c r="D62" s="25">
        <f>F62</f>
        <v>110.12786</v>
      </c>
      <c r="E62" s="25">
        <f>F62</f>
        <v>110.12786</v>
      </c>
      <c r="F62" s="25">
        <f>ROUND(110.12786,5)</f>
        <v>110.12786</v>
      </c>
      <c r="G62" s="24"/>
      <c r="H62" s="36"/>
    </row>
    <row r="63" spans="1:8" ht="12.75" customHeight="1">
      <c r="A63" s="22">
        <v>43041</v>
      </c>
      <c r="B63" s="22"/>
      <c r="C63" s="25">
        <f>ROUND(106.71695,5)</f>
        <v>106.71695</v>
      </c>
      <c r="D63" s="25">
        <f>F63</f>
        <v>111.28623</v>
      </c>
      <c r="E63" s="25">
        <f>F63</f>
        <v>111.28623</v>
      </c>
      <c r="F63" s="25">
        <f>ROUND(111.28623,5)</f>
        <v>111.28623</v>
      </c>
      <c r="G63" s="24"/>
      <c r="H63" s="36"/>
    </row>
    <row r="64" spans="1:8" ht="12.75" customHeight="1">
      <c r="A64" s="22">
        <v>43132</v>
      </c>
      <c r="B64" s="22"/>
      <c r="C64" s="25">
        <f>ROUND(106.71695,5)</f>
        <v>106.71695</v>
      </c>
      <c r="D64" s="25">
        <f>F64</f>
        <v>113.62298</v>
      </c>
      <c r="E64" s="25">
        <f>F64</f>
        <v>113.62298</v>
      </c>
      <c r="F64" s="25">
        <f>ROUND(113.62298,5)</f>
        <v>113.62298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ROUND(9.485,5)</f>
        <v>9.485</v>
      </c>
      <c r="D66" s="25">
        <f>F66</f>
        <v>9.49182</v>
      </c>
      <c r="E66" s="25">
        <f>F66</f>
        <v>9.49182</v>
      </c>
      <c r="F66" s="25">
        <f>ROUND(9.49182,5)</f>
        <v>9.49182</v>
      </c>
      <c r="G66" s="24"/>
      <c r="H66" s="36"/>
    </row>
    <row r="67" spans="1:8" ht="12.75" customHeight="1">
      <c r="A67" s="22">
        <v>42859</v>
      </c>
      <c r="B67" s="22"/>
      <c r="C67" s="25">
        <f>ROUND(9.485,5)</f>
        <v>9.485</v>
      </c>
      <c r="D67" s="25">
        <f>F67</f>
        <v>9.54113</v>
      </c>
      <c r="E67" s="25">
        <f>F67</f>
        <v>9.54113</v>
      </c>
      <c r="F67" s="25">
        <f>ROUND(9.54113,5)</f>
        <v>9.54113</v>
      </c>
      <c r="G67" s="24"/>
      <c r="H67" s="36"/>
    </row>
    <row r="68" spans="1:8" ht="12.75" customHeight="1">
      <c r="A68" s="22">
        <v>42950</v>
      </c>
      <c r="B68" s="22"/>
      <c r="C68" s="25">
        <f>ROUND(9.485,5)</f>
        <v>9.485</v>
      </c>
      <c r="D68" s="25">
        <f>F68</f>
        <v>9.58641</v>
      </c>
      <c r="E68" s="25">
        <f>F68</f>
        <v>9.58641</v>
      </c>
      <c r="F68" s="25">
        <f>ROUND(9.58641,5)</f>
        <v>9.58641</v>
      </c>
      <c r="G68" s="24"/>
      <c r="H68" s="36"/>
    </row>
    <row r="69" spans="1:8" ht="12.75" customHeight="1">
      <c r="A69" s="22">
        <v>43041</v>
      </c>
      <c r="B69" s="22"/>
      <c r="C69" s="25">
        <f>ROUND(9.485,5)</f>
        <v>9.485</v>
      </c>
      <c r="D69" s="25">
        <f>F69</f>
        <v>9.62078</v>
      </c>
      <c r="E69" s="25">
        <f>F69</f>
        <v>9.62078</v>
      </c>
      <c r="F69" s="25">
        <f>ROUND(9.62078,5)</f>
        <v>9.62078</v>
      </c>
      <c r="G69" s="24"/>
      <c r="H69" s="36"/>
    </row>
    <row r="70" spans="1:8" ht="12.75" customHeight="1">
      <c r="A70" s="22">
        <v>43132</v>
      </c>
      <c r="B70" s="22"/>
      <c r="C70" s="25">
        <f>ROUND(9.485,5)</f>
        <v>9.485</v>
      </c>
      <c r="D70" s="25">
        <f>F70</f>
        <v>9.64634</v>
      </c>
      <c r="E70" s="25">
        <f>F70</f>
        <v>9.64634</v>
      </c>
      <c r="F70" s="25">
        <f>ROUND(9.64634,5)</f>
        <v>9.64634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ROUND(2.08,5)</f>
        <v>2.08</v>
      </c>
      <c r="D72" s="25">
        <f>F72</f>
        <v>131.73452</v>
      </c>
      <c r="E72" s="25">
        <f>F72</f>
        <v>131.73452</v>
      </c>
      <c r="F72" s="25">
        <f>ROUND(131.73452,5)</f>
        <v>131.73452</v>
      </c>
      <c r="G72" s="24"/>
      <c r="H72" s="36"/>
    </row>
    <row r="73" spans="1:8" ht="12.75" customHeight="1">
      <c r="A73" s="22">
        <v>42859</v>
      </c>
      <c r="B73" s="22"/>
      <c r="C73" s="25">
        <f>ROUND(2.08,5)</f>
        <v>2.08</v>
      </c>
      <c r="D73" s="25">
        <f>F73</f>
        <v>134.26592</v>
      </c>
      <c r="E73" s="25">
        <f>F73</f>
        <v>134.26592</v>
      </c>
      <c r="F73" s="25">
        <f>ROUND(134.26592,5)</f>
        <v>134.26592</v>
      </c>
      <c r="G73" s="24"/>
      <c r="H73" s="36"/>
    </row>
    <row r="74" spans="1:8" ht="12.75" customHeight="1">
      <c r="A74" s="22">
        <v>42950</v>
      </c>
      <c r="B74" s="22"/>
      <c r="C74" s="25">
        <f>ROUND(2.08,5)</f>
        <v>2.08</v>
      </c>
      <c r="D74" s="25">
        <f>F74</f>
        <v>135.4063</v>
      </c>
      <c r="E74" s="25">
        <f>F74</f>
        <v>135.4063</v>
      </c>
      <c r="F74" s="25">
        <f>ROUND(135.4063,5)</f>
        <v>135.4063</v>
      </c>
      <c r="G74" s="24"/>
      <c r="H74" s="36"/>
    </row>
    <row r="75" spans="1:8" ht="12.75" customHeight="1">
      <c r="A75" s="22">
        <v>43041</v>
      </c>
      <c r="B75" s="22"/>
      <c r="C75" s="25">
        <f>ROUND(2.08,5)</f>
        <v>2.08</v>
      </c>
      <c r="D75" s="25">
        <f>F75</f>
        <v>138.17187</v>
      </c>
      <c r="E75" s="25">
        <f>F75</f>
        <v>138.17187</v>
      </c>
      <c r="F75" s="25">
        <f>ROUND(138.17187,5)</f>
        <v>138.17187</v>
      </c>
      <c r="G75" s="24"/>
      <c r="H75" s="36"/>
    </row>
    <row r="76" spans="1:8" ht="12.75" customHeight="1">
      <c r="A76" s="22">
        <v>43132</v>
      </c>
      <c r="B76" s="22"/>
      <c r="C76" s="25">
        <f>ROUND(2.08,5)</f>
        <v>2.08</v>
      </c>
      <c r="D76" s="25">
        <f>F76</f>
        <v>141.02347</v>
      </c>
      <c r="E76" s="25">
        <f>F76</f>
        <v>141.02347</v>
      </c>
      <c r="F76" s="25">
        <f>ROUND(141.02347,5)</f>
        <v>141.02347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ROUND(9.505,5)</f>
        <v>9.505</v>
      </c>
      <c r="D78" s="25">
        <f>F78</f>
        <v>9.51167</v>
      </c>
      <c r="E78" s="25">
        <f>F78</f>
        <v>9.51167</v>
      </c>
      <c r="F78" s="25">
        <f>ROUND(9.51167,5)</f>
        <v>9.51167</v>
      </c>
      <c r="G78" s="24"/>
      <c r="H78" s="36"/>
    </row>
    <row r="79" spans="1:8" ht="12.75" customHeight="1">
      <c r="A79" s="22">
        <v>42859</v>
      </c>
      <c r="B79" s="22"/>
      <c r="C79" s="25">
        <f>ROUND(9.505,5)</f>
        <v>9.505</v>
      </c>
      <c r="D79" s="25">
        <f>F79</f>
        <v>9.55996</v>
      </c>
      <c r="E79" s="25">
        <f>F79</f>
        <v>9.55996</v>
      </c>
      <c r="F79" s="25">
        <f>ROUND(9.55996,5)</f>
        <v>9.55996</v>
      </c>
      <c r="G79" s="24"/>
      <c r="H79" s="36"/>
    </row>
    <row r="80" spans="1:8" ht="12.75" customHeight="1">
      <c r="A80" s="22">
        <v>42950</v>
      </c>
      <c r="B80" s="22"/>
      <c r="C80" s="25">
        <f>ROUND(9.505,5)</f>
        <v>9.505</v>
      </c>
      <c r="D80" s="25">
        <f>F80</f>
        <v>9.6043</v>
      </c>
      <c r="E80" s="25">
        <f>F80</f>
        <v>9.6043</v>
      </c>
      <c r="F80" s="25">
        <f>ROUND(9.6043,5)</f>
        <v>9.6043</v>
      </c>
      <c r="G80" s="24"/>
      <c r="H80" s="36"/>
    </row>
    <row r="81" spans="1:8" ht="12.75" customHeight="1">
      <c r="A81" s="22">
        <v>43041</v>
      </c>
      <c r="B81" s="22"/>
      <c r="C81" s="25">
        <f>ROUND(9.505,5)</f>
        <v>9.505</v>
      </c>
      <c r="D81" s="25">
        <f>F81</f>
        <v>9.63799</v>
      </c>
      <c r="E81" s="25">
        <f>F81</f>
        <v>9.63799</v>
      </c>
      <c r="F81" s="25">
        <f>ROUND(9.63799,5)</f>
        <v>9.63799</v>
      </c>
      <c r="G81" s="24"/>
      <c r="H81" s="36"/>
    </row>
    <row r="82" spans="1:8" ht="12.75" customHeight="1">
      <c r="A82" s="22">
        <v>43132</v>
      </c>
      <c r="B82" s="22"/>
      <c r="C82" s="25">
        <f>ROUND(9.505,5)</f>
        <v>9.505</v>
      </c>
      <c r="D82" s="25">
        <f>F82</f>
        <v>9.66314</v>
      </c>
      <c r="E82" s="25">
        <f>F82</f>
        <v>9.66314</v>
      </c>
      <c r="F82" s="25">
        <f>ROUND(9.66314,5)</f>
        <v>9.66314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ROUND(9.51,5)</f>
        <v>9.51</v>
      </c>
      <c r="D84" s="25">
        <f>F84</f>
        <v>9.51641</v>
      </c>
      <c r="E84" s="25">
        <f>F84</f>
        <v>9.51641</v>
      </c>
      <c r="F84" s="25">
        <f>ROUND(9.51641,5)</f>
        <v>9.51641</v>
      </c>
      <c r="G84" s="24"/>
      <c r="H84" s="36"/>
    </row>
    <row r="85" spans="1:8" ht="12.75" customHeight="1">
      <c r="A85" s="22">
        <v>42859</v>
      </c>
      <c r="B85" s="22"/>
      <c r="C85" s="25">
        <f>ROUND(9.51,5)</f>
        <v>9.51</v>
      </c>
      <c r="D85" s="25">
        <f>F85</f>
        <v>9.56273</v>
      </c>
      <c r="E85" s="25">
        <f>F85</f>
        <v>9.56273</v>
      </c>
      <c r="F85" s="25">
        <f>ROUND(9.56273,5)</f>
        <v>9.56273</v>
      </c>
      <c r="G85" s="24"/>
      <c r="H85" s="36"/>
    </row>
    <row r="86" spans="1:8" ht="12.75" customHeight="1">
      <c r="A86" s="22">
        <v>42950</v>
      </c>
      <c r="B86" s="22"/>
      <c r="C86" s="25">
        <f>ROUND(9.51,5)</f>
        <v>9.51</v>
      </c>
      <c r="D86" s="25">
        <f>F86</f>
        <v>9.6052</v>
      </c>
      <c r="E86" s="25">
        <f>F86</f>
        <v>9.6052</v>
      </c>
      <c r="F86" s="25">
        <f>ROUND(9.6052,5)</f>
        <v>9.6052</v>
      </c>
      <c r="G86" s="24"/>
      <c r="H86" s="36"/>
    </row>
    <row r="87" spans="1:8" ht="12.75" customHeight="1">
      <c r="A87" s="22">
        <v>43041</v>
      </c>
      <c r="B87" s="22"/>
      <c r="C87" s="25">
        <f>ROUND(9.51,5)</f>
        <v>9.51</v>
      </c>
      <c r="D87" s="25">
        <f>F87</f>
        <v>9.63741</v>
      </c>
      <c r="E87" s="25">
        <f>F87</f>
        <v>9.63741</v>
      </c>
      <c r="F87" s="25">
        <f>ROUND(9.63741,5)</f>
        <v>9.63741</v>
      </c>
      <c r="G87" s="24"/>
      <c r="H87" s="36"/>
    </row>
    <row r="88" spans="1:8" ht="12.75" customHeight="1">
      <c r="A88" s="22">
        <v>43132</v>
      </c>
      <c r="B88" s="22"/>
      <c r="C88" s="25">
        <f>ROUND(9.51,5)</f>
        <v>9.51</v>
      </c>
      <c r="D88" s="25">
        <f>F88</f>
        <v>9.6614</v>
      </c>
      <c r="E88" s="25">
        <f>F88</f>
        <v>9.6614</v>
      </c>
      <c r="F88" s="25">
        <f>ROUND(9.6614,5)</f>
        <v>9.6614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ROUND(133.53358,5)</f>
        <v>133.53358</v>
      </c>
      <c r="D90" s="25">
        <f>F90</f>
        <v>133.86006</v>
      </c>
      <c r="E90" s="25">
        <f>F90</f>
        <v>133.86006</v>
      </c>
      <c r="F90" s="25">
        <f>ROUND(133.86006,5)</f>
        <v>133.86006</v>
      </c>
      <c r="G90" s="24"/>
      <c r="H90" s="36"/>
    </row>
    <row r="91" spans="1:8" ht="12.75" customHeight="1">
      <c r="A91" s="22">
        <v>42859</v>
      </c>
      <c r="B91" s="22"/>
      <c r="C91" s="25">
        <f>ROUND(133.53358,5)</f>
        <v>133.53358</v>
      </c>
      <c r="D91" s="25">
        <f>F91</f>
        <v>134.90242</v>
      </c>
      <c r="E91" s="25">
        <f>F91</f>
        <v>134.90242</v>
      </c>
      <c r="F91" s="25">
        <f>ROUND(134.90242,5)</f>
        <v>134.90242</v>
      </c>
      <c r="G91" s="24"/>
      <c r="H91" s="36"/>
    </row>
    <row r="92" spans="1:8" ht="12.75" customHeight="1">
      <c r="A92" s="22">
        <v>42950</v>
      </c>
      <c r="B92" s="22"/>
      <c r="C92" s="25">
        <f>ROUND(133.53358,5)</f>
        <v>133.53358</v>
      </c>
      <c r="D92" s="25">
        <f>F92</f>
        <v>137.56898</v>
      </c>
      <c r="E92" s="25">
        <f>F92</f>
        <v>137.56898</v>
      </c>
      <c r="F92" s="25">
        <f>ROUND(137.56898,5)</f>
        <v>137.56898</v>
      </c>
      <c r="G92" s="24"/>
      <c r="H92" s="36"/>
    </row>
    <row r="93" spans="1:8" ht="12.75" customHeight="1">
      <c r="A93" s="22">
        <v>43041</v>
      </c>
      <c r="B93" s="22"/>
      <c r="C93" s="25">
        <f>ROUND(133.53358,5)</f>
        <v>133.53358</v>
      </c>
      <c r="D93" s="25">
        <f>F93</f>
        <v>138.77414</v>
      </c>
      <c r="E93" s="25">
        <f>F93</f>
        <v>138.77414</v>
      </c>
      <c r="F93" s="25">
        <f>ROUND(138.77414,5)</f>
        <v>138.77414</v>
      </c>
      <c r="G93" s="24"/>
      <c r="H93" s="36"/>
    </row>
    <row r="94" spans="1:8" ht="12.75" customHeight="1">
      <c r="A94" s="22">
        <v>43132</v>
      </c>
      <c r="B94" s="22"/>
      <c r="C94" s="25">
        <f>ROUND(133.53358,5)</f>
        <v>133.53358</v>
      </c>
      <c r="D94" s="25">
        <f>F94</f>
        <v>141.68808</v>
      </c>
      <c r="E94" s="25">
        <f>F94</f>
        <v>141.68808</v>
      </c>
      <c r="F94" s="25">
        <f>ROUND(141.68808,5)</f>
        <v>141.68808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ROUND(2.05,5)</f>
        <v>2.05</v>
      </c>
      <c r="D96" s="25">
        <f>F96</f>
        <v>142.22166</v>
      </c>
      <c r="E96" s="25">
        <f>F96</f>
        <v>142.22166</v>
      </c>
      <c r="F96" s="25">
        <f>ROUND(142.22166,5)</f>
        <v>142.22166</v>
      </c>
      <c r="G96" s="24"/>
      <c r="H96" s="36"/>
    </row>
    <row r="97" spans="1:8" ht="12.75" customHeight="1">
      <c r="A97" s="22">
        <v>42859</v>
      </c>
      <c r="B97" s="22"/>
      <c r="C97" s="25">
        <f>ROUND(2.05,5)</f>
        <v>2.05</v>
      </c>
      <c r="D97" s="25">
        <f>F97</f>
        <v>144.95452</v>
      </c>
      <c r="E97" s="25">
        <f>F97</f>
        <v>144.95452</v>
      </c>
      <c r="F97" s="25">
        <f>ROUND(144.95452,5)</f>
        <v>144.95452</v>
      </c>
      <c r="G97" s="24"/>
      <c r="H97" s="36"/>
    </row>
    <row r="98" spans="1:8" ht="12.75" customHeight="1">
      <c r="A98" s="22">
        <v>42950</v>
      </c>
      <c r="B98" s="22"/>
      <c r="C98" s="25">
        <f>ROUND(2.05,5)</f>
        <v>2.05</v>
      </c>
      <c r="D98" s="25">
        <f>F98</f>
        <v>146.14077</v>
      </c>
      <c r="E98" s="25">
        <f>F98</f>
        <v>146.14077</v>
      </c>
      <c r="F98" s="25">
        <f>ROUND(146.14077,5)</f>
        <v>146.14077</v>
      </c>
      <c r="G98" s="24"/>
      <c r="H98" s="36"/>
    </row>
    <row r="99" spans="1:8" ht="12.75" customHeight="1">
      <c r="A99" s="22">
        <v>43041</v>
      </c>
      <c r="B99" s="22"/>
      <c r="C99" s="25">
        <f>ROUND(2.05,5)</f>
        <v>2.05</v>
      </c>
      <c r="D99" s="25">
        <f>F99</f>
        <v>149.12565</v>
      </c>
      <c r="E99" s="25">
        <f>F99</f>
        <v>149.12565</v>
      </c>
      <c r="F99" s="25">
        <f>ROUND(149.12565,5)</f>
        <v>149.12565</v>
      </c>
      <c r="G99" s="24"/>
      <c r="H99" s="36"/>
    </row>
    <row r="100" spans="1:8" ht="12.75" customHeight="1">
      <c r="A100" s="22">
        <v>43132</v>
      </c>
      <c r="B100" s="22"/>
      <c r="C100" s="25">
        <f>ROUND(2.05,5)</f>
        <v>2.05</v>
      </c>
      <c r="D100" s="25">
        <f>F100</f>
        <v>150.54093</v>
      </c>
      <c r="E100" s="25">
        <f>F100</f>
        <v>150.54093</v>
      </c>
      <c r="F100" s="25">
        <f>ROUND(150.54093,5)</f>
        <v>150.54093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ROUND(2.75,5)</f>
        <v>2.75</v>
      </c>
      <c r="D102" s="25">
        <f>F102</f>
        <v>128.50155</v>
      </c>
      <c r="E102" s="25">
        <f>F102</f>
        <v>128.50155</v>
      </c>
      <c r="F102" s="25">
        <f>ROUND(128.50155,5)</f>
        <v>128.50155</v>
      </c>
      <c r="G102" s="24"/>
      <c r="H102" s="36"/>
    </row>
    <row r="103" spans="1:8" ht="12.75" customHeight="1">
      <c r="A103" s="22">
        <v>42859</v>
      </c>
      <c r="B103" s="22"/>
      <c r="C103" s="25">
        <f>ROUND(2.75,5)</f>
        <v>2.75</v>
      </c>
      <c r="D103" s="25">
        <f>F103</f>
        <v>129.28127</v>
      </c>
      <c r="E103" s="25">
        <f>F103</f>
        <v>129.28127</v>
      </c>
      <c r="F103" s="25">
        <f>ROUND(129.28127,5)</f>
        <v>129.28127</v>
      </c>
      <c r="G103" s="24"/>
      <c r="H103" s="36"/>
    </row>
    <row r="104" spans="1:8" ht="12.75" customHeight="1">
      <c r="A104" s="22">
        <v>42950</v>
      </c>
      <c r="B104" s="22"/>
      <c r="C104" s="25">
        <f>ROUND(2.75,5)</f>
        <v>2.75</v>
      </c>
      <c r="D104" s="25">
        <f>F104</f>
        <v>131.83701</v>
      </c>
      <c r="E104" s="25">
        <f>F104</f>
        <v>131.83701</v>
      </c>
      <c r="F104" s="25">
        <f>ROUND(131.83701,5)</f>
        <v>131.83701</v>
      </c>
      <c r="G104" s="24"/>
      <c r="H104" s="36"/>
    </row>
    <row r="105" spans="1:8" ht="12.75" customHeight="1">
      <c r="A105" s="22">
        <v>43041</v>
      </c>
      <c r="B105" s="22"/>
      <c r="C105" s="25">
        <f>ROUND(2.75,5)</f>
        <v>2.75</v>
      </c>
      <c r="D105" s="25">
        <f>F105</f>
        <v>132.76222</v>
      </c>
      <c r="E105" s="25">
        <f>F105</f>
        <v>132.76222</v>
      </c>
      <c r="F105" s="25">
        <f>ROUND(132.76222,5)</f>
        <v>132.76222</v>
      </c>
      <c r="G105" s="24"/>
      <c r="H105" s="36"/>
    </row>
    <row r="106" spans="1:8" ht="12.75" customHeight="1">
      <c r="A106" s="22">
        <v>43132</v>
      </c>
      <c r="B106" s="22"/>
      <c r="C106" s="25">
        <f>ROUND(2.75,5)</f>
        <v>2.75</v>
      </c>
      <c r="D106" s="25">
        <f>F106</f>
        <v>135.55028</v>
      </c>
      <c r="E106" s="25">
        <f>F106</f>
        <v>135.55028</v>
      </c>
      <c r="F106" s="25">
        <f>ROUND(135.55028,5)</f>
        <v>135.55028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ROUND(10.4,5)</f>
        <v>10.4</v>
      </c>
      <c r="D108" s="25">
        <f>F108</f>
        <v>10.41151</v>
      </c>
      <c r="E108" s="25">
        <f>F108</f>
        <v>10.41151</v>
      </c>
      <c r="F108" s="25">
        <f>ROUND(10.41151,5)</f>
        <v>10.41151</v>
      </c>
      <c r="G108" s="24"/>
      <c r="H108" s="36"/>
    </row>
    <row r="109" spans="1:8" ht="12.75" customHeight="1">
      <c r="A109" s="22">
        <v>42859</v>
      </c>
      <c r="B109" s="22"/>
      <c r="C109" s="25">
        <f>ROUND(10.4,5)</f>
        <v>10.4</v>
      </c>
      <c r="D109" s="25">
        <f>F109</f>
        <v>10.48993</v>
      </c>
      <c r="E109" s="25">
        <f>F109</f>
        <v>10.48993</v>
      </c>
      <c r="F109" s="25">
        <f>ROUND(10.48993,5)</f>
        <v>10.48993</v>
      </c>
      <c r="G109" s="24"/>
      <c r="H109" s="36"/>
    </row>
    <row r="110" spans="1:8" ht="12.75" customHeight="1">
      <c r="A110" s="22">
        <v>42950</v>
      </c>
      <c r="B110" s="22"/>
      <c r="C110" s="25">
        <f>ROUND(10.4,5)</f>
        <v>10.4</v>
      </c>
      <c r="D110" s="25">
        <f>F110</f>
        <v>10.56268</v>
      </c>
      <c r="E110" s="25">
        <f>F110</f>
        <v>10.56268</v>
      </c>
      <c r="F110" s="25">
        <f>ROUND(10.56268,5)</f>
        <v>10.56268</v>
      </c>
      <c r="G110" s="24"/>
      <c r="H110" s="36"/>
    </row>
    <row r="111" spans="1:8" ht="12.75" customHeight="1">
      <c r="A111" s="22">
        <v>43041</v>
      </c>
      <c r="B111" s="22"/>
      <c r="C111" s="25">
        <f>ROUND(10.4,5)</f>
        <v>10.4</v>
      </c>
      <c r="D111" s="25">
        <f>F111</f>
        <v>10.63281</v>
      </c>
      <c r="E111" s="25">
        <f>F111</f>
        <v>10.63281</v>
      </c>
      <c r="F111" s="25">
        <f>ROUND(10.63281,5)</f>
        <v>10.63281</v>
      </c>
      <c r="G111" s="24"/>
      <c r="H111" s="36"/>
    </row>
    <row r="112" spans="1:8" ht="12.75" customHeight="1">
      <c r="A112" s="22">
        <v>43132</v>
      </c>
      <c r="B112" s="22"/>
      <c r="C112" s="25">
        <f>ROUND(10.4,5)</f>
        <v>10.4</v>
      </c>
      <c r="D112" s="25">
        <f>F112</f>
        <v>10.69623</v>
      </c>
      <c r="E112" s="25">
        <f>F112</f>
        <v>10.69623</v>
      </c>
      <c r="F112" s="25">
        <f>ROUND(10.69623,5)</f>
        <v>10.69623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ROUND(10.53,5)</f>
        <v>10.53</v>
      </c>
      <c r="D114" s="25">
        <f>F114</f>
        <v>10.5408</v>
      </c>
      <c r="E114" s="25">
        <f>F114</f>
        <v>10.5408</v>
      </c>
      <c r="F114" s="25">
        <f>ROUND(10.5408,5)</f>
        <v>10.5408</v>
      </c>
      <c r="G114" s="24"/>
      <c r="H114" s="36"/>
    </row>
    <row r="115" spans="1:8" ht="12.75" customHeight="1">
      <c r="A115" s="22">
        <v>42859</v>
      </c>
      <c r="B115" s="22"/>
      <c r="C115" s="25">
        <f>ROUND(10.53,5)</f>
        <v>10.53</v>
      </c>
      <c r="D115" s="25">
        <f>F115</f>
        <v>10.61863</v>
      </c>
      <c r="E115" s="25">
        <f>F115</f>
        <v>10.61863</v>
      </c>
      <c r="F115" s="25">
        <f>ROUND(10.61863,5)</f>
        <v>10.61863</v>
      </c>
      <c r="G115" s="24"/>
      <c r="H115" s="36"/>
    </row>
    <row r="116" spans="1:8" ht="12.75" customHeight="1">
      <c r="A116" s="22">
        <v>42950</v>
      </c>
      <c r="B116" s="22"/>
      <c r="C116" s="25">
        <f>ROUND(10.53,5)</f>
        <v>10.53</v>
      </c>
      <c r="D116" s="25">
        <f>F116</f>
        <v>10.69</v>
      </c>
      <c r="E116" s="25">
        <f>F116</f>
        <v>10.69</v>
      </c>
      <c r="F116" s="25">
        <f>ROUND(10.69,5)</f>
        <v>10.69</v>
      </c>
      <c r="G116" s="24"/>
      <c r="H116" s="36"/>
    </row>
    <row r="117" spans="1:8" ht="12.75" customHeight="1">
      <c r="A117" s="22">
        <v>43041</v>
      </c>
      <c r="B117" s="22"/>
      <c r="C117" s="25">
        <f>ROUND(10.53,5)</f>
        <v>10.53</v>
      </c>
      <c r="D117" s="25">
        <f>F117</f>
        <v>10.75778</v>
      </c>
      <c r="E117" s="25">
        <f>F117</f>
        <v>10.75778</v>
      </c>
      <c r="F117" s="25">
        <f>ROUND(10.75778,5)</f>
        <v>10.75778</v>
      </c>
      <c r="G117" s="24"/>
      <c r="H117" s="36"/>
    </row>
    <row r="118" spans="1:8" ht="12.75" customHeight="1">
      <c r="A118" s="22">
        <v>43132</v>
      </c>
      <c r="B118" s="22"/>
      <c r="C118" s="25">
        <f>ROUND(10.53,5)</f>
        <v>10.53</v>
      </c>
      <c r="D118" s="25">
        <f>F118</f>
        <v>10.81693</v>
      </c>
      <c r="E118" s="25">
        <f>F118</f>
        <v>10.81693</v>
      </c>
      <c r="F118" s="25">
        <f>ROUND(10.81693,5)</f>
        <v>10.81693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ROUND(8.405,5)</f>
        <v>8.405</v>
      </c>
      <c r="D122" s="25">
        <f>F122</f>
        <v>8.41146</v>
      </c>
      <c r="E122" s="25">
        <f>F122</f>
        <v>8.41146</v>
      </c>
      <c r="F122" s="25">
        <f>ROUND(8.41146,5)</f>
        <v>8.41146</v>
      </c>
      <c r="G122" s="24"/>
      <c r="H122" s="36"/>
    </row>
    <row r="123" spans="1:8" ht="12.75" customHeight="1">
      <c r="A123" s="22">
        <v>42859</v>
      </c>
      <c r="B123" s="22"/>
      <c r="C123" s="25">
        <f>ROUND(8.405,5)</f>
        <v>8.405</v>
      </c>
      <c r="D123" s="25">
        <f>F123</f>
        <v>8.44465</v>
      </c>
      <c r="E123" s="25">
        <f>F123</f>
        <v>8.44465</v>
      </c>
      <c r="F123" s="25">
        <f>ROUND(8.44465,5)</f>
        <v>8.44465</v>
      </c>
      <c r="G123" s="24"/>
      <c r="H123" s="36"/>
    </row>
    <row r="124" spans="1:8" ht="12.75" customHeight="1">
      <c r="A124" s="22">
        <v>42950</v>
      </c>
      <c r="B124" s="22"/>
      <c r="C124" s="25">
        <f>ROUND(8.405,5)</f>
        <v>8.405</v>
      </c>
      <c r="D124" s="25">
        <f>F124</f>
        <v>8.46657</v>
      </c>
      <c r="E124" s="25">
        <f>F124</f>
        <v>8.46657</v>
      </c>
      <c r="F124" s="25">
        <f>ROUND(8.46657,5)</f>
        <v>8.46657</v>
      </c>
      <c r="G124" s="24"/>
      <c r="H124" s="36"/>
    </row>
    <row r="125" spans="1:8" ht="12.75" customHeight="1">
      <c r="A125" s="22">
        <v>43041</v>
      </c>
      <c r="B125" s="22"/>
      <c r="C125" s="25">
        <f>ROUND(8.405,5)</f>
        <v>8.405</v>
      </c>
      <c r="D125" s="25">
        <f>F125</f>
        <v>8.48078</v>
      </c>
      <c r="E125" s="25">
        <f>F125</f>
        <v>8.48078</v>
      </c>
      <c r="F125" s="25">
        <f>ROUND(8.48078,5)</f>
        <v>8.48078</v>
      </c>
      <c r="G125" s="24"/>
      <c r="H125" s="36"/>
    </row>
    <row r="126" spans="1:8" ht="12.75" customHeight="1">
      <c r="A126" s="22">
        <v>43132</v>
      </c>
      <c r="B126" s="22"/>
      <c r="C126" s="25">
        <f>ROUND(8.405,5)</f>
        <v>8.405</v>
      </c>
      <c r="D126" s="25">
        <f>F126</f>
        <v>8.47522</v>
      </c>
      <c r="E126" s="25">
        <f>F126</f>
        <v>8.47522</v>
      </c>
      <c r="F126" s="25">
        <f>ROUND(8.47522,5)</f>
        <v>8.47522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ROUND(9.43,5)</f>
        <v>9.43</v>
      </c>
      <c r="D128" s="25">
        <f>F128</f>
        <v>9.43743</v>
      </c>
      <c r="E128" s="25">
        <f>F128</f>
        <v>9.43743</v>
      </c>
      <c r="F128" s="25">
        <f>ROUND(9.43743,5)</f>
        <v>9.43743</v>
      </c>
      <c r="G128" s="24"/>
      <c r="H128" s="36"/>
    </row>
    <row r="129" spans="1:8" ht="12.75" customHeight="1">
      <c r="A129" s="22">
        <v>42859</v>
      </c>
      <c r="B129" s="22"/>
      <c r="C129" s="25">
        <f>ROUND(9.43,5)</f>
        <v>9.43</v>
      </c>
      <c r="D129" s="25">
        <f>F129</f>
        <v>9.4841</v>
      </c>
      <c r="E129" s="25">
        <f>F129</f>
        <v>9.4841</v>
      </c>
      <c r="F129" s="25">
        <f>ROUND(9.4841,5)</f>
        <v>9.4841</v>
      </c>
      <c r="G129" s="24"/>
      <c r="H129" s="36"/>
    </row>
    <row r="130" spans="1:8" ht="12.75" customHeight="1">
      <c r="A130" s="22">
        <v>42950</v>
      </c>
      <c r="B130" s="22"/>
      <c r="C130" s="25">
        <f>ROUND(9.43,5)</f>
        <v>9.43</v>
      </c>
      <c r="D130" s="25">
        <f>F130</f>
        <v>9.52531</v>
      </c>
      <c r="E130" s="25">
        <f>F130</f>
        <v>9.52531</v>
      </c>
      <c r="F130" s="25">
        <f>ROUND(9.52531,5)</f>
        <v>9.52531</v>
      </c>
      <c r="G130" s="24"/>
      <c r="H130" s="36"/>
    </row>
    <row r="131" spans="1:8" ht="12.75" customHeight="1">
      <c r="A131" s="22">
        <v>43041</v>
      </c>
      <c r="B131" s="22"/>
      <c r="C131" s="25">
        <f>ROUND(9.43,5)</f>
        <v>9.43</v>
      </c>
      <c r="D131" s="25">
        <f>F131</f>
        <v>9.5631</v>
      </c>
      <c r="E131" s="25">
        <f>F131</f>
        <v>9.5631</v>
      </c>
      <c r="F131" s="25">
        <f>ROUND(9.5631,5)</f>
        <v>9.5631</v>
      </c>
      <c r="G131" s="24"/>
      <c r="H131" s="36"/>
    </row>
    <row r="132" spans="1:8" ht="12.75" customHeight="1">
      <c r="A132" s="22">
        <v>43132</v>
      </c>
      <c r="B132" s="22"/>
      <c r="C132" s="25">
        <f>ROUND(9.43,5)</f>
        <v>9.43</v>
      </c>
      <c r="D132" s="25">
        <f>F132</f>
        <v>9.59242</v>
      </c>
      <c r="E132" s="25">
        <f>F132</f>
        <v>9.59242</v>
      </c>
      <c r="F132" s="25">
        <f>ROUND(9.59242,5)</f>
        <v>9.59242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ROUND(8.76,5)</f>
        <v>8.76</v>
      </c>
      <c r="D134" s="25">
        <f>F134</f>
        <v>8.76631</v>
      </c>
      <c r="E134" s="25">
        <f>F134</f>
        <v>8.76631</v>
      </c>
      <c r="F134" s="25">
        <f>ROUND(8.76631,5)</f>
        <v>8.76631</v>
      </c>
      <c r="G134" s="24"/>
      <c r="H134" s="36"/>
    </row>
    <row r="135" spans="1:8" ht="12.75" customHeight="1">
      <c r="A135" s="22">
        <v>42859</v>
      </c>
      <c r="B135" s="22"/>
      <c r="C135" s="25">
        <f>ROUND(8.76,5)</f>
        <v>8.76</v>
      </c>
      <c r="D135" s="25">
        <f>F135</f>
        <v>8.80776</v>
      </c>
      <c r="E135" s="25">
        <f>F135</f>
        <v>8.80776</v>
      </c>
      <c r="F135" s="25">
        <f>ROUND(8.80776,5)</f>
        <v>8.80776</v>
      </c>
      <c r="G135" s="24"/>
      <c r="H135" s="36"/>
    </row>
    <row r="136" spans="1:8" ht="12.75" customHeight="1">
      <c r="A136" s="22">
        <v>42950</v>
      </c>
      <c r="B136" s="22"/>
      <c r="C136" s="25">
        <f>ROUND(8.76,5)</f>
        <v>8.76</v>
      </c>
      <c r="D136" s="25">
        <f>F136</f>
        <v>8.8413</v>
      </c>
      <c r="E136" s="25">
        <f>F136</f>
        <v>8.8413</v>
      </c>
      <c r="F136" s="25">
        <f>ROUND(8.8413,5)</f>
        <v>8.8413</v>
      </c>
      <c r="G136" s="24"/>
      <c r="H136" s="36"/>
    </row>
    <row r="137" spans="1:8" ht="12.75" customHeight="1">
      <c r="A137" s="22">
        <v>43041</v>
      </c>
      <c r="B137" s="22"/>
      <c r="C137" s="25">
        <f>ROUND(8.76,5)</f>
        <v>8.76</v>
      </c>
      <c r="D137" s="25">
        <f>F137</f>
        <v>8.86459</v>
      </c>
      <c r="E137" s="25">
        <f>F137</f>
        <v>8.86459</v>
      </c>
      <c r="F137" s="25">
        <f>ROUND(8.86459,5)</f>
        <v>8.86459</v>
      </c>
      <c r="G137" s="24"/>
      <c r="H137" s="36"/>
    </row>
    <row r="138" spans="1:8" ht="12.75" customHeight="1">
      <c r="A138" s="22">
        <v>43132</v>
      </c>
      <c r="B138" s="22"/>
      <c r="C138" s="25">
        <f>ROUND(8.76,5)</f>
        <v>8.76</v>
      </c>
      <c r="D138" s="25">
        <f>F138</f>
        <v>8.87379</v>
      </c>
      <c r="E138" s="25">
        <f>F138</f>
        <v>8.87379</v>
      </c>
      <c r="F138" s="25">
        <f>ROUND(8.87379,5)</f>
        <v>8.87379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ROUND(2.15,5)</f>
        <v>2.15</v>
      </c>
      <c r="D140" s="25">
        <f>F140</f>
        <v>294.66904</v>
      </c>
      <c r="E140" s="25">
        <f>F140</f>
        <v>294.66904</v>
      </c>
      <c r="F140" s="25">
        <f>ROUND(294.66904,5)</f>
        <v>294.66904</v>
      </c>
      <c r="G140" s="24"/>
      <c r="H140" s="36"/>
    </row>
    <row r="141" spans="1:8" ht="12.75" customHeight="1">
      <c r="A141" s="22">
        <v>42859</v>
      </c>
      <c r="B141" s="22"/>
      <c r="C141" s="25">
        <f>ROUND(2.15,5)</f>
        <v>2.15</v>
      </c>
      <c r="D141" s="25">
        <f>F141</f>
        <v>300.33129</v>
      </c>
      <c r="E141" s="25">
        <f>F141</f>
        <v>300.33129</v>
      </c>
      <c r="F141" s="25">
        <f>ROUND(300.33129,5)</f>
        <v>300.33129</v>
      </c>
      <c r="G141" s="24"/>
      <c r="H141" s="36"/>
    </row>
    <row r="142" spans="1:8" ht="12.75" customHeight="1">
      <c r="A142" s="22">
        <v>42950</v>
      </c>
      <c r="B142" s="22"/>
      <c r="C142" s="25">
        <f>ROUND(2.15,5)</f>
        <v>2.15</v>
      </c>
      <c r="D142" s="25">
        <f>F142</f>
        <v>299.31373</v>
      </c>
      <c r="E142" s="25">
        <f>F142</f>
        <v>299.31373</v>
      </c>
      <c r="F142" s="25">
        <f>ROUND(299.31373,5)</f>
        <v>299.31373</v>
      </c>
      <c r="G142" s="24"/>
      <c r="H142" s="36"/>
    </row>
    <row r="143" spans="1:8" ht="12.75" customHeight="1">
      <c r="A143" s="22">
        <v>43041</v>
      </c>
      <c r="B143" s="22"/>
      <c r="C143" s="25">
        <f>ROUND(2.15,5)</f>
        <v>2.15</v>
      </c>
      <c r="D143" s="25">
        <f>F143</f>
        <v>305.42705</v>
      </c>
      <c r="E143" s="25">
        <f>F143</f>
        <v>305.42705</v>
      </c>
      <c r="F143" s="25">
        <f>ROUND(305.42705,5)</f>
        <v>305.42705</v>
      </c>
      <c r="G143" s="24"/>
      <c r="H143" s="36"/>
    </row>
    <row r="144" spans="1:8" ht="12.75" customHeight="1">
      <c r="A144" s="22">
        <v>43132</v>
      </c>
      <c r="B144" s="22"/>
      <c r="C144" s="25">
        <f>ROUND(2.15,5)</f>
        <v>2.15</v>
      </c>
      <c r="D144" s="25">
        <f>F144</f>
        <v>304.68707</v>
      </c>
      <c r="E144" s="25">
        <f>F144</f>
        <v>304.68707</v>
      </c>
      <c r="F144" s="25">
        <f>ROUND(304.68707,5)</f>
        <v>304.68707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ROUND(2.08,5)</f>
        <v>2.08</v>
      </c>
      <c r="D146" s="25">
        <f>F146</f>
        <v>245.12303</v>
      </c>
      <c r="E146" s="25">
        <f>F146</f>
        <v>245.12303</v>
      </c>
      <c r="F146" s="25">
        <f>ROUND(245.12303,5)</f>
        <v>245.12303</v>
      </c>
      <c r="G146" s="24"/>
      <c r="H146" s="36"/>
    </row>
    <row r="147" spans="1:8" ht="12.75" customHeight="1">
      <c r="A147" s="22">
        <v>42859</v>
      </c>
      <c r="B147" s="22"/>
      <c r="C147" s="25">
        <f>ROUND(2.08,5)</f>
        <v>2.08</v>
      </c>
      <c r="D147" s="25">
        <f>F147</f>
        <v>249.83325</v>
      </c>
      <c r="E147" s="25">
        <f>F147</f>
        <v>249.83325</v>
      </c>
      <c r="F147" s="25">
        <f>ROUND(249.83325,5)</f>
        <v>249.83325</v>
      </c>
      <c r="G147" s="24"/>
      <c r="H147" s="36"/>
    </row>
    <row r="148" spans="1:8" ht="12.75" customHeight="1">
      <c r="A148" s="22">
        <v>42950</v>
      </c>
      <c r="B148" s="22"/>
      <c r="C148" s="25">
        <f>ROUND(2.08,5)</f>
        <v>2.08</v>
      </c>
      <c r="D148" s="25">
        <f>F148</f>
        <v>251.07793</v>
      </c>
      <c r="E148" s="25">
        <f>F148</f>
        <v>251.07793</v>
      </c>
      <c r="F148" s="25">
        <f>ROUND(251.07793,5)</f>
        <v>251.07793</v>
      </c>
      <c r="G148" s="24"/>
      <c r="H148" s="36"/>
    </row>
    <row r="149" spans="1:8" ht="12.75" customHeight="1">
      <c r="A149" s="22">
        <v>43041</v>
      </c>
      <c r="B149" s="22"/>
      <c r="C149" s="25">
        <f>ROUND(2.08,5)</f>
        <v>2.08</v>
      </c>
      <c r="D149" s="25">
        <f>F149</f>
        <v>256.20574</v>
      </c>
      <c r="E149" s="25">
        <f>F149</f>
        <v>256.20574</v>
      </c>
      <c r="F149" s="25">
        <f>ROUND(256.20574,5)</f>
        <v>256.20574</v>
      </c>
      <c r="G149" s="24"/>
      <c r="H149" s="36"/>
    </row>
    <row r="150" spans="1:8" ht="12.75" customHeight="1">
      <c r="A150" s="22">
        <v>43132</v>
      </c>
      <c r="B150" s="22"/>
      <c r="C150" s="25">
        <f>ROUND(2.08,5)</f>
        <v>2.08</v>
      </c>
      <c r="D150" s="25">
        <f>F150</f>
        <v>257.78567</v>
      </c>
      <c r="E150" s="25">
        <f>F150</f>
        <v>257.78567</v>
      </c>
      <c r="F150" s="25">
        <f>ROUND(257.78567,5)</f>
        <v>257.78567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ROUND(7.725,5)</f>
        <v>7.725</v>
      </c>
      <c r="D152" s="25">
        <f>F152</f>
        <v>7.73907</v>
      </c>
      <c r="E152" s="25">
        <f>F152</f>
        <v>7.73907</v>
      </c>
      <c r="F152" s="25">
        <f>ROUND(7.73907,5)</f>
        <v>7.73907</v>
      </c>
      <c r="G152" s="24"/>
      <c r="H152" s="36"/>
    </row>
    <row r="153" spans="1:8" ht="12.75" customHeight="1">
      <c r="A153" s="22">
        <v>42859</v>
      </c>
      <c r="B153" s="22"/>
      <c r="C153" s="25">
        <f>ROUND(7.725,5)</f>
        <v>7.725</v>
      </c>
      <c r="D153" s="25">
        <f>F153</f>
        <v>7.61197</v>
      </c>
      <c r="E153" s="25">
        <f>F153</f>
        <v>7.61197</v>
      </c>
      <c r="F153" s="25">
        <f>ROUND(7.61197,5)</f>
        <v>7.61197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5">
        <f>ROUND(7.81,5)</f>
        <v>7.81</v>
      </c>
      <c r="D155" s="25">
        <f>F155</f>
        <v>7.81542</v>
      </c>
      <c r="E155" s="25">
        <f>F155</f>
        <v>7.81542</v>
      </c>
      <c r="F155" s="25">
        <f>ROUND(7.81542,5)</f>
        <v>7.81542</v>
      </c>
      <c r="G155" s="24"/>
      <c r="H155" s="36"/>
    </row>
    <row r="156" spans="1:8" ht="12.75" customHeight="1">
      <c r="A156" s="22">
        <v>42859</v>
      </c>
      <c r="B156" s="22"/>
      <c r="C156" s="25">
        <f>ROUND(7.81,5)</f>
        <v>7.81</v>
      </c>
      <c r="D156" s="25">
        <f>F156</f>
        <v>7.82883</v>
      </c>
      <c r="E156" s="25">
        <f>F156</f>
        <v>7.82883</v>
      </c>
      <c r="F156" s="25">
        <f>ROUND(7.82883,5)</f>
        <v>7.82883</v>
      </c>
      <c r="G156" s="24"/>
      <c r="H156" s="36"/>
    </row>
    <row r="157" spans="1:8" ht="12.75" customHeight="1">
      <c r="A157" s="22">
        <v>42950</v>
      </c>
      <c r="B157" s="22"/>
      <c r="C157" s="25">
        <f>ROUND(7.81,5)</f>
        <v>7.81</v>
      </c>
      <c r="D157" s="25">
        <f>F157</f>
        <v>7.79881</v>
      </c>
      <c r="E157" s="25">
        <f>F157</f>
        <v>7.79881</v>
      </c>
      <c r="F157" s="25">
        <f>ROUND(7.79881,5)</f>
        <v>7.79881</v>
      </c>
      <c r="G157" s="24"/>
      <c r="H157" s="36"/>
    </row>
    <row r="158" spans="1:8" ht="12.75" customHeight="1">
      <c r="A158" s="22">
        <v>43041</v>
      </c>
      <c r="B158" s="22"/>
      <c r="C158" s="25">
        <f>ROUND(7.81,5)</f>
        <v>7.81</v>
      </c>
      <c r="D158" s="25">
        <f>F158</f>
        <v>7.68705</v>
      </c>
      <c r="E158" s="25">
        <f>F158</f>
        <v>7.68705</v>
      </c>
      <c r="F158" s="25">
        <f>ROUND(7.68705,5)</f>
        <v>7.68705</v>
      </c>
      <c r="G158" s="24"/>
      <c r="H158" s="36"/>
    </row>
    <row r="159" spans="1:8" ht="12.75" customHeight="1">
      <c r="A159" s="22">
        <v>43132</v>
      </c>
      <c r="B159" s="22"/>
      <c r="C159" s="25">
        <f>ROUND(7.81,5)</f>
        <v>7.81</v>
      </c>
      <c r="D159" s="25">
        <f>F159</f>
        <v>7.40218</v>
      </c>
      <c r="E159" s="25">
        <f>F159</f>
        <v>7.40218</v>
      </c>
      <c r="F159" s="25">
        <f>ROUND(7.40218,5)</f>
        <v>7.40218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5">
        <f>ROUND(7.97,5)</f>
        <v>7.97</v>
      </c>
      <c r="D161" s="25">
        <f>F161</f>
        <v>7.97607</v>
      </c>
      <c r="E161" s="25">
        <f>F161</f>
        <v>7.97607</v>
      </c>
      <c r="F161" s="25">
        <f>ROUND(7.97607,5)</f>
        <v>7.97607</v>
      </c>
      <c r="G161" s="24"/>
      <c r="H161" s="36"/>
    </row>
    <row r="162" spans="1:8" ht="12.75" customHeight="1">
      <c r="A162" s="22">
        <v>42859</v>
      </c>
      <c r="B162" s="22"/>
      <c r="C162" s="25">
        <f>ROUND(7.97,5)</f>
        <v>7.97</v>
      </c>
      <c r="D162" s="25">
        <f>F162</f>
        <v>8.00552</v>
      </c>
      <c r="E162" s="25">
        <f>F162</f>
        <v>8.00552</v>
      </c>
      <c r="F162" s="25">
        <f>ROUND(8.00552,5)</f>
        <v>8.00552</v>
      </c>
      <c r="G162" s="24"/>
      <c r="H162" s="36"/>
    </row>
    <row r="163" spans="1:8" ht="12.75" customHeight="1">
      <c r="A163" s="22">
        <v>42950</v>
      </c>
      <c r="B163" s="22"/>
      <c r="C163" s="25">
        <f>ROUND(7.97,5)</f>
        <v>7.97</v>
      </c>
      <c r="D163" s="25">
        <f>F163</f>
        <v>8.01183</v>
      </c>
      <c r="E163" s="25">
        <f>F163</f>
        <v>8.01183</v>
      </c>
      <c r="F163" s="25">
        <f>ROUND(8.01183,5)</f>
        <v>8.01183</v>
      </c>
      <c r="G163" s="24"/>
      <c r="H163" s="36"/>
    </row>
    <row r="164" spans="1:8" ht="12.75" customHeight="1">
      <c r="A164" s="22">
        <v>43041</v>
      </c>
      <c r="B164" s="22"/>
      <c r="C164" s="25">
        <f>ROUND(7.97,5)</f>
        <v>7.97</v>
      </c>
      <c r="D164" s="25">
        <f>F164</f>
        <v>7.9736</v>
      </c>
      <c r="E164" s="25">
        <f>F164</f>
        <v>7.9736</v>
      </c>
      <c r="F164" s="25">
        <f>ROUND(7.9736,5)</f>
        <v>7.9736</v>
      </c>
      <c r="G164" s="24"/>
      <c r="H164" s="36"/>
    </row>
    <row r="165" spans="1:8" ht="12.75" customHeight="1">
      <c r="A165" s="22">
        <v>43132</v>
      </c>
      <c r="B165" s="22"/>
      <c r="C165" s="25">
        <f>ROUND(7.97,5)</f>
        <v>7.97</v>
      </c>
      <c r="D165" s="25">
        <f>F165</f>
        <v>7.8755</v>
      </c>
      <c r="E165" s="25">
        <f>F165</f>
        <v>7.8755</v>
      </c>
      <c r="F165" s="25">
        <f>ROUND(7.8755,5)</f>
        <v>7.8755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5">
        <f>ROUND(8.12,5)</f>
        <v>8.12</v>
      </c>
      <c r="D167" s="25">
        <f>F167</f>
        <v>8.12552</v>
      </c>
      <c r="E167" s="25">
        <f>F167</f>
        <v>8.12552</v>
      </c>
      <c r="F167" s="25">
        <f>ROUND(8.12552,5)</f>
        <v>8.12552</v>
      </c>
      <c r="G167" s="24"/>
      <c r="H167" s="36"/>
    </row>
    <row r="168" spans="1:8" ht="12.75" customHeight="1">
      <c r="A168" s="22">
        <v>42859</v>
      </c>
      <c r="B168" s="22"/>
      <c r="C168" s="25">
        <f>ROUND(8.12,5)</f>
        <v>8.12</v>
      </c>
      <c r="D168" s="25">
        <f>F168</f>
        <v>8.15305</v>
      </c>
      <c r="E168" s="25">
        <f>F168</f>
        <v>8.15305</v>
      </c>
      <c r="F168" s="25">
        <f>ROUND(8.15305,5)</f>
        <v>8.15305</v>
      </c>
      <c r="G168" s="24"/>
      <c r="H168" s="36"/>
    </row>
    <row r="169" spans="1:8" ht="12.75" customHeight="1">
      <c r="A169" s="22">
        <v>42950</v>
      </c>
      <c r="B169" s="22"/>
      <c r="C169" s="25">
        <f>ROUND(8.12,5)</f>
        <v>8.12</v>
      </c>
      <c r="D169" s="25">
        <f>F169</f>
        <v>8.16443</v>
      </c>
      <c r="E169" s="25">
        <f>F169</f>
        <v>8.16443</v>
      </c>
      <c r="F169" s="25">
        <f>ROUND(8.16443,5)</f>
        <v>8.16443</v>
      </c>
      <c r="G169" s="24"/>
      <c r="H169" s="36"/>
    </row>
    <row r="170" spans="1:8" ht="12.75" customHeight="1">
      <c r="A170" s="22">
        <v>43041</v>
      </c>
      <c r="B170" s="22"/>
      <c r="C170" s="25">
        <f>ROUND(8.12,5)</f>
        <v>8.12</v>
      </c>
      <c r="D170" s="25">
        <f>F170</f>
        <v>8.15671</v>
      </c>
      <c r="E170" s="25">
        <f>F170</f>
        <v>8.15671</v>
      </c>
      <c r="F170" s="25">
        <f>ROUND(8.15671,5)</f>
        <v>8.15671</v>
      </c>
      <c r="G170" s="24"/>
      <c r="H170" s="36"/>
    </row>
    <row r="171" spans="1:8" ht="12.75" customHeight="1">
      <c r="A171" s="22">
        <v>43132</v>
      </c>
      <c r="B171" s="22"/>
      <c r="C171" s="25">
        <f>ROUND(8.12,5)</f>
        <v>8.12</v>
      </c>
      <c r="D171" s="25">
        <f>F171</f>
        <v>8.11548</v>
      </c>
      <c r="E171" s="25">
        <f>F171</f>
        <v>8.11548</v>
      </c>
      <c r="F171" s="25">
        <f>ROUND(8.11548,5)</f>
        <v>8.11548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5">
        <f>ROUND(9.39,5)</f>
        <v>9.39</v>
      </c>
      <c r="D173" s="25">
        <f>F173</f>
        <v>9.39637</v>
      </c>
      <c r="E173" s="25">
        <f>F173</f>
        <v>9.39637</v>
      </c>
      <c r="F173" s="25">
        <f>ROUND(9.39637,5)</f>
        <v>9.39637</v>
      </c>
      <c r="G173" s="24"/>
      <c r="H173" s="36"/>
    </row>
    <row r="174" spans="1:8" ht="12.75" customHeight="1">
      <c r="A174" s="22">
        <v>42859</v>
      </c>
      <c r="B174" s="22"/>
      <c r="C174" s="25">
        <f>ROUND(9.39,5)</f>
        <v>9.39</v>
      </c>
      <c r="D174" s="25">
        <f>F174</f>
        <v>9.4391</v>
      </c>
      <c r="E174" s="25">
        <f>F174</f>
        <v>9.4391</v>
      </c>
      <c r="F174" s="25">
        <f>ROUND(9.4391,5)</f>
        <v>9.4391</v>
      </c>
      <c r="G174" s="24"/>
      <c r="H174" s="36"/>
    </row>
    <row r="175" spans="1:8" ht="12.75" customHeight="1">
      <c r="A175" s="22">
        <v>42950</v>
      </c>
      <c r="B175" s="22"/>
      <c r="C175" s="25">
        <f>ROUND(9.39,5)</f>
        <v>9.39</v>
      </c>
      <c r="D175" s="25">
        <f>F175</f>
        <v>9.47631</v>
      </c>
      <c r="E175" s="25">
        <f>F175</f>
        <v>9.47631</v>
      </c>
      <c r="F175" s="25">
        <f>ROUND(9.47631,5)</f>
        <v>9.47631</v>
      </c>
      <c r="G175" s="24"/>
      <c r="H175" s="36"/>
    </row>
    <row r="176" spans="1:8" ht="12.75" customHeight="1">
      <c r="A176" s="22">
        <v>43041</v>
      </c>
      <c r="B176" s="22"/>
      <c r="C176" s="25">
        <f>ROUND(9.39,5)</f>
        <v>9.39</v>
      </c>
      <c r="D176" s="25">
        <f>F176</f>
        <v>9.50832</v>
      </c>
      <c r="E176" s="25">
        <f>F176</f>
        <v>9.50832</v>
      </c>
      <c r="F176" s="25">
        <f>ROUND(9.50832,5)</f>
        <v>9.50832</v>
      </c>
      <c r="G176" s="24"/>
      <c r="H176" s="36"/>
    </row>
    <row r="177" spans="1:8" ht="12.75" customHeight="1">
      <c r="A177" s="22">
        <v>43132</v>
      </c>
      <c r="B177" s="22"/>
      <c r="C177" s="25">
        <f>ROUND(9.39,5)</f>
        <v>9.39</v>
      </c>
      <c r="D177" s="25">
        <f>F177</f>
        <v>9.53169</v>
      </c>
      <c r="E177" s="25">
        <f>F177</f>
        <v>9.53169</v>
      </c>
      <c r="F177" s="25">
        <f>ROUND(9.53169,5)</f>
        <v>9.53169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5">
        <f>ROUND(2.08,5)</f>
        <v>2.08</v>
      </c>
      <c r="D179" s="25">
        <f>F179</f>
        <v>186.52559</v>
      </c>
      <c r="E179" s="25">
        <f>F179</f>
        <v>186.52559</v>
      </c>
      <c r="F179" s="25">
        <f>ROUND(186.52559,5)</f>
        <v>186.52559</v>
      </c>
      <c r="G179" s="24"/>
      <c r="H179" s="36"/>
    </row>
    <row r="180" spans="1:8" ht="12.75" customHeight="1">
      <c r="A180" s="22">
        <v>42859</v>
      </c>
      <c r="B180" s="22"/>
      <c r="C180" s="25">
        <f>ROUND(2.08,5)</f>
        <v>2.08</v>
      </c>
      <c r="D180" s="25">
        <f>F180</f>
        <v>187.79048</v>
      </c>
      <c r="E180" s="25">
        <f>F180</f>
        <v>187.79048</v>
      </c>
      <c r="F180" s="25">
        <f>ROUND(187.79048,5)</f>
        <v>187.79048</v>
      </c>
      <c r="G180" s="24"/>
      <c r="H180" s="36"/>
    </row>
    <row r="181" spans="1:8" ht="12.75" customHeight="1">
      <c r="A181" s="22">
        <v>42950</v>
      </c>
      <c r="B181" s="22"/>
      <c r="C181" s="25">
        <f>ROUND(2.08,5)</f>
        <v>2.08</v>
      </c>
      <c r="D181" s="25">
        <f>F181</f>
        <v>191.50263</v>
      </c>
      <c r="E181" s="25">
        <f>F181</f>
        <v>191.50263</v>
      </c>
      <c r="F181" s="25">
        <f>ROUND(191.50263,5)</f>
        <v>191.50263</v>
      </c>
      <c r="G181" s="24"/>
      <c r="H181" s="36"/>
    </row>
    <row r="182" spans="1:8" ht="12.75" customHeight="1">
      <c r="A182" s="22">
        <v>43041</v>
      </c>
      <c r="B182" s="22"/>
      <c r="C182" s="25">
        <f>ROUND(2.08,5)</f>
        <v>2.08</v>
      </c>
      <c r="D182" s="25">
        <f>F182</f>
        <v>192.98129</v>
      </c>
      <c r="E182" s="25">
        <f>F182</f>
        <v>192.98129</v>
      </c>
      <c r="F182" s="25">
        <f>ROUND(192.98129,5)</f>
        <v>192.98129</v>
      </c>
      <c r="G182" s="24"/>
      <c r="H182" s="36"/>
    </row>
    <row r="183" spans="1:8" ht="12.75" customHeight="1">
      <c r="A183" s="22">
        <v>43132</v>
      </c>
      <c r="B183" s="22"/>
      <c r="C183" s="25">
        <f>ROUND(2.08,5)</f>
        <v>2.08</v>
      </c>
      <c r="D183" s="25">
        <f>F183</f>
        <v>197.03369</v>
      </c>
      <c r="E183" s="25">
        <f>F183</f>
        <v>197.03369</v>
      </c>
      <c r="F183" s="25">
        <f>ROUND(197.03369,5)</f>
        <v>197.03369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5">
        <f>ROUND(2.1,5)</f>
        <v>2.1</v>
      </c>
      <c r="D185" s="25">
        <f>F185</f>
        <v>146.24801</v>
      </c>
      <c r="E185" s="25">
        <f>F185</f>
        <v>146.24801</v>
      </c>
      <c r="F185" s="25">
        <f>ROUND(146.24801,5)</f>
        <v>146.24801</v>
      </c>
      <c r="G185" s="24"/>
      <c r="H185" s="36"/>
    </row>
    <row r="186" spans="1:8" ht="12.75" customHeight="1">
      <c r="A186" s="22">
        <v>42859</v>
      </c>
      <c r="B186" s="22"/>
      <c r="C186" s="25">
        <f>ROUND(2.1,5)</f>
        <v>2.1</v>
      </c>
      <c r="D186" s="25">
        <f>F186</f>
        <v>149.05817</v>
      </c>
      <c r="E186" s="25">
        <f>F186</f>
        <v>149.05817</v>
      </c>
      <c r="F186" s="25">
        <f>ROUND(149.05817,5)</f>
        <v>149.05817</v>
      </c>
      <c r="G186" s="24"/>
      <c r="H186" s="36"/>
    </row>
    <row r="187" spans="1:8" ht="12.75" customHeight="1">
      <c r="A187" s="22">
        <v>42950</v>
      </c>
      <c r="B187" s="22"/>
      <c r="C187" s="25">
        <f>ROUND(2.1,5)</f>
        <v>2.1</v>
      </c>
      <c r="D187" s="25">
        <f>F187</f>
        <v>149.95478</v>
      </c>
      <c r="E187" s="25">
        <f>F187</f>
        <v>149.95478</v>
      </c>
      <c r="F187" s="25">
        <f>ROUND(149.95478,5)</f>
        <v>149.95478</v>
      </c>
      <c r="G187" s="24"/>
      <c r="H187" s="36"/>
    </row>
    <row r="188" spans="1:8" ht="12.75" customHeight="1">
      <c r="A188" s="22">
        <v>43041</v>
      </c>
      <c r="B188" s="22"/>
      <c r="C188" s="25">
        <f>ROUND(2.1,5)</f>
        <v>2.1</v>
      </c>
      <c r="D188" s="25">
        <f>F188</f>
        <v>153.01741</v>
      </c>
      <c r="E188" s="25">
        <f>F188</f>
        <v>153.01741</v>
      </c>
      <c r="F188" s="25">
        <f>ROUND(153.01741,5)</f>
        <v>153.01741</v>
      </c>
      <c r="G188" s="24"/>
      <c r="H188" s="36"/>
    </row>
    <row r="189" spans="1:8" ht="12.75" customHeight="1">
      <c r="A189" s="22">
        <v>43132</v>
      </c>
      <c r="B189" s="22"/>
      <c r="C189" s="25">
        <f>ROUND(2.1,5)</f>
        <v>2.1</v>
      </c>
      <c r="D189" s="25">
        <f>F189</f>
        <v>156.16331</v>
      </c>
      <c r="E189" s="25">
        <f>F189</f>
        <v>156.16331</v>
      </c>
      <c r="F189" s="25">
        <f>ROUND(156.16331,5)</f>
        <v>156.16331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5">
        <f>ROUND(9.215,5)</f>
        <v>9.215</v>
      </c>
      <c r="D191" s="25">
        <f>F191</f>
        <v>9.22194</v>
      </c>
      <c r="E191" s="25">
        <f>F191</f>
        <v>9.22194</v>
      </c>
      <c r="F191" s="25">
        <f>ROUND(9.22194,5)</f>
        <v>9.22194</v>
      </c>
      <c r="G191" s="24"/>
      <c r="H191" s="36"/>
    </row>
    <row r="192" spans="1:8" ht="12.75" customHeight="1">
      <c r="A192" s="22">
        <v>42859</v>
      </c>
      <c r="B192" s="22"/>
      <c r="C192" s="25">
        <f>ROUND(9.215,5)</f>
        <v>9.215</v>
      </c>
      <c r="D192" s="25">
        <f>F192</f>
        <v>9.26472</v>
      </c>
      <c r="E192" s="25">
        <f>F192</f>
        <v>9.26472</v>
      </c>
      <c r="F192" s="25">
        <f>ROUND(9.26472,5)</f>
        <v>9.26472</v>
      </c>
      <c r="G192" s="24"/>
      <c r="H192" s="36"/>
    </row>
    <row r="193" spans="1:8" ht="12.75" customHeight="1">
      <c r="A193" s="22">
        <v>42950</v>
      </c>
      <c r="B193" s="22"/>
      <c r="C193" s="25">
        <f>ROUND(9.215,5)</f>
        <v>9.215</v>
      </c>
      <c r="D193" s="25">
        <f>F193</f>
        <v>9.3016</v>
      </c>
      <c r="E193" s="25">
        <f>F193</f>
        <v>9.3016</v>
      </c>
      <c r="F193" s="25">
        <f>ROUND(9.3016,5)</f>
        <v>9.3016</v>
      </c>
      <c r="G193" s="24"/>
      <c r="H193" s="36"/>
    </row>
    <row r="194" spans="1:8" ht="12.75" customHeight="1">
      <c r="A194" s="22">
        <v>43041</v>
      </c>
      <c r="B194" s="22"/>
      <c r="C194" s="25">
        <f>ROUND(9.215,5)</f>
        <v>9.215</v>
      </c>
      <c r="D194" s="25">
        <f>F194</f>
        <v>9.33482</v>
      </c>
      <c r="E194" s="25">
        <f>F194</f>
        <v>9.33482</v>
      </c>
      <c r="F194" s="25">
        <f>ROUND(9.33482,5)</f>
        <v>9.33482</v>
      </c>
      <c r="G194" s="24"/>
      <c r="H194" s="36"/>
    </row>
    <row r="195" spans="1:8" ht="12.75" customHeight="1">
      <c r="A195" s="22">
        <v>43132</v>
      </c>
      <c r="B195" s="22"/>
      <c r="C195" s="25">
        <f>ROUND(9.215,5)</f>
        <v>9.215</v>
      </c>
      <c r="D195" s="25">
        <f>F195</f>
        <v>9.35885</v>
      </c>
      <c r="E195" s="25">
        <f>F195</f>
        <v>9.35885</v>
      </c>
      <c r="F195" s="25">
        <f>ROUND(9.35885,5)</f>
        <v>9.35885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5">
        <f>ROUND(9.455,5)</f>
        <v>9.455</v>
      </c>
      <c r="D197" s="25">
        <f>F197</f>
        <v>9.46149</v>
      </c>
      <c r="E197" s="25">
        <f>F197</f>
        <v>9.46149</v>
      </c>
      <c r="F197" s="25">
        <f>ROUND(9.46149,5)</f>
        <v>9.46149</v>
      </c>
      <c r="G197" s="24"/>
      <c r="H197" s="36"/>
    </row>
    <row r="198" spans="1:8" ht="12.75" customHeight="1">
      <c r="A198" s="22">
        <v>42859</v>
      </c>
      <c r="B198" s="22"/>
      <c r="C198" s="25">
        <f>ROUND(9.455,5)</f>
        <v>9.455</v>
      </c>
      <c r="D198" s="25">
        <f>F198</f>
        <v>9.50225</v>
      </c>
      <c r="E198" s="25">
        <f>F198</f>
        <v>9.50225</v>
      </c>
      <c r="F198" s="25">
        <f>ROUND(9.50225,5)</f>
        <v>9.50225</v>
      </c>
      <c r="G198" s="24"/>
      <c r="H198" s="36"/>
    </row>
    <row r="199" spans="1:8" ht="12.75" customHeight="1">
      <c r="A199" s="22">
        <v>42950</v>
      </c>
      <c r="B199" s="22"/>
      <c r="C199" s="25">
        <f>ROUND(9.455,5)</f>
        <v>9.455</v>
      </c>
      <c r="D199" s="25">
        <f>F199</f>
        <v>9.53806</v>
      </c>
      <c r="E199" s="25">
        <f>F199</f>
        <v>9.53806</v>
      </c>
      <c r="F199" s="25">
        <f>ROUND(9.53806,5)</f>
        <v>9.53806</v>
      </c>
      <c r="G199" s="24"/>
      <c r="H199" s="36"/>
    </row>
    <row r="200" spans="1:8" ht="12.75" customHeight="1">
      <c r="A200" s="22">
        <v>43041</v>
      </c>
      <c r="B200" s="22"/>
      <c r="C200" s="25">
        <f>ROUND(9.455,5)</f>
        <v>9.455</v>
      </c>
      <c r="D200" s="25">
        <f>F200</f>
        <v>9.57072</v>
      </c>
      <c r="E200" s="25">
        <f>F200</f>
        <v>9.57072</v>
      </c>
      <c r="F200" s="25">
        <f>ROUND(9.57072,5)</f>
        <v>9.57072</v>
      </c>
      <c r="G200" s="24"/>
      <c r="H200" s="36"/>
    </row>
    <row r="201" spans="1:8" ht="12.75" customHeight="1">
      <c r="A201" s="22">
        <v>43132</v>
      </c>
      <c r="B201" s="22"/>
      <c r="C201" s="25">
        <f>ROUND(9.455,5)</f>
        <v>9.455</v>
      </c>
      <c r="D201" s="25">
        <f>F201</f>
        <v>9.59593</v>
      </c>
      <c r="E201" s="25">
        <f>F201</f>
        <v>9.59593</v>
      </c>
      <c r="F201" s="25">
        <f>ROUND(9.59593,5)</f>
        <v>9.59593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5">
        <f>ROUND(9.505,5)</f>
        <v>9.505</v>
      </c>
      <c r="D203" s="25">
        <f>F203</f>
        <v>9.51169</v>
      </c>
      <c r="E203" s="25">
        <f>F203</f>
        <v>9.51169</v>
      </c>
      <c r="F203" s="25">
        <f>ROUND(9.51169,5)</f>
        <v>9.51169</v>
      </c>
      <c r="G203" s="24"/>
      <c r="H203" s="36"/>
    </row>
    <row r="204" spans="1:8" ht="12.75" customHeight="1">
      <c r="A204" s="22">
        <v>42859</v>
      </c>
      <c r="B204" s="22"/>
      <c r="C204" s="25">
        <f>ROUND(9.505,5)</f>
        <v>9.505</v>
      </c>
      <c r="D204" s="25">
        <f>F204</f>
        <v>9.55387</v>
      </c>
      <c r="E204" s="25">
        <f>F204</f>
        <v>9.55387</v>
      </c>
      <c r="F204" s="25">
        <f>ROUND(9.55387,5)</f>
        <v>9.55387</v>
      </c>
      <c r="G204" s="24"/>
      <c r="H204" s="36"/>
    </row>
    <row r="205" spans="1:8" ht="12.75" customHeight="1">
      <c r="A205" s="22">
        <v>42950</v>
      </c>
      <c r="B205" s="22"/>
      <c r="C205" s="25">
        <f>ROUND(9.505,5)</f>
        <v>9.505</v>
      </c>
      <c r="D205" s="25">
        <f>F205</f>
        <v>9.59113</v>
      </c>
      <c r="E205" s="25">
        <f>F205</f>
        <v>9.59113</v>
      </c>
      <c r="F205" s="25">
        <f>ROUND(9.59113,5)</f>
        <v>9.59113</v>
      </c>
      <c r="G205" s="24"/>
      <c r="H205" s="36"/>
    </row>
    <row r="206" spans="1:8" ht="12.75" customHeight="1">
      <c r="A206" s="22">
        <v>43041</v>
      </c>
      <c r="B206" s="22"/>
      <c r="C206" s="25">
        <f>ROUND(9.505,5)</f>
        <v>9.505</v>
      </c>
      <c r="D206" s="25">
        <f>F206</f>
        <v>9.62523</v>
      </c>
      <c r="E206" s="25">
        <f>F206</f>
        <v>9.62523</v>
      </c>
      <c r="F206" s="25">
        <f>ROUND(9.62523,5)</f>
        <v>9.62523</v>
      </c>
      <c r="G206" s="24"/>
      <c r="H206" s="36"/>
    </row>
    <row r="207" spans="1:8" ht="12.75" customHeight="1">
      <c r="A207" s="22">
        <v>43132</v>
      </c>
      <c r="B207" s="22"/>
      <c r="C207" s="25">
        <f>ROUND(9.505,5)</f>
        <v>9.505</v>
      </c>
      <c r="D207" s="25">
        <f>F207</f>
        <v>9.65191</v>
      </c>
      <c r="E207" s="25">
        <f>F207</f>
        <v>9.65191</v>
      </c>
      <c r="F207" s="25">
        <f>ROUND(9.65191,5)</f>
        <v>9.65191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6">
        <f>ROUND(14.5151619,4)</f>
        <v>14.5152</v>
      </c>
      <c r="D209" s="26">
        <f>F209</f>
        <v>14.5155</v>
      </c>
      <c r="E209" s="26">
        <f>F209</f>
        <v>14.5155</v>
      </c>
      <c r="F209" s="26">
        <f>ROUND(14.5155,4)</f>
        <v>14.5155</v>
      </c>
      <c r="G209" s="24"/>
      <c r="H209" s="36"/>
    </row>
    <row r="210" spans="1:8" ht="12.75" customHeight="1">
      <c r="A210" s="22">
        <v>42760</v>
      </c>
      <c r="B210" s="22"/>
      <c r="C210" s="26">
        <f>ROUND(14.5151619,4)</f>
        <v>14.5152</v>
      </c>
      <c r="D210" s="26">
        <f>F210</f>
        <v>14.5182</v>
      </c>
      <c r="E210" s="26">
        <f>F210</f>
        <v>14.5182</v>
      </c>
      <c r="F210" s="26">
        <f>ROUND(14.5182,4)</f>
        <v>14.5182</v>
      </c>
      <c r="G210" s="24"/>
      <c r="H210" s="36"/>
    </row>
    <row r="211" spans="1:8" ht="12.75" customHeight="1">
      <c r="A211" s="22">
        <v>42766</v>
      </c>
      <c r="B211" s="22"/>
      <c r="C211" s="26">
        <f>ROUND(14.5151619,4)</f>
        <v>14.5152</v>
      </c>
      <c r="D211" s="26">
        <f>F211</f>
        <v>14.5349</v>
      </c>
      <c r="E211" s="26">
        <f>F211</f>
        <v>14.5349</v>
      </c>
      <c r="F211" s="26">
        <f>ROUND(14.5349,4)</f>
        <v>14.5349</v>
      </c>
      <c r="G211" s="24"/>
      <c r="H211" s="36"/>
    </row>
    <row r="212" spans="1:8" ht="12.75" customHeight="1">
      <c r="A212" s="22">
        <v>42772</v>
      </c>
      <c r="B212" s="22"/>
      <c r="C212" s="26">
        <f>ROUND(14.5151619,4)</f>
        <v>14.5152</v>
      </c>
      <c r="D212" s="26">
        <f>F212</f>
        <v>14.5548</v>
      </c>
      <c r="E212" s="26">
        <f>F212</f>
        <v>14.5548</v>
      </c>
      <c r="F212" s="26">
        <f>ROUND(14.5548,4)</f>
        <v>14.5548</v>
      </c>
      <c r="G212" s="24"/>
      <c r="H212" s="36"/>
    </row>
    <row r="213" spans="1:8" ht="12.75" customHeight="1">
      <c r="A213" s="22">
        <v>42790</v>
      </c>
      <c r="B213" s="22"/>
      <c r="C213" s="26">
        <f>ROUND(14.5151619,4)</f>
        <v>14.5152</v>
      </c>
      <c r="D213" s="26">
        <f>F213</f>
        <v>14.6141</v>
      </c>
      <c r="E213" s="26">
        <f>F213</f>
        <v>14.6141</v>
      </c>
      <c r="F213" s="26">
        <f>ROUND(14.6141,4)</f>
        <v>14.6141</v>
      </c>
      <c r="G213" s="24"/>
      <c r="H213" s="36"/>
    </row>
    <row r="214" spans="1:8" ht="12.75" customHeight="1">
      <c r="A214" s="22">
        <v>42794</v>
      </c>
      <c r="B214" s="22"/>
      <c r="C214" s="26">
        <f>ROUND(14.5151619,4)</f>
        <v>14.5152</v>
      </c>
      <c r="D214" s="26">
        <f>F214</f>
        <v>14.6273</v>
      </c>
      <c r="E214" s="26">
        <f>F214</f>
        <v>14.6273</v>
      </c>
      <c r="F214" s="26">
        <f>ROUND(14.6273,4)</f>
        <v>14.6273</v>
      </c>
      <c r="G214" s="24"/>
      <c r="H214" s="36"/>
    </row>
    <row r="215" spans="1:8" ht="12.75" customHeight="1">
      <c r="A215" s="22">
        <v>42809</v>
      </c>
      <c r="B215" s="22"/>
      <c r="C215" s="26">
        <f>ROUND(14.5151619,4)</f>
        <v>14.5152</v>
      </c>
      <c r="D215" s="26">
        <f>F215</f>
        <v>14.6776</v>
      </c>
      <c r="E215" s="26">
        <f>F215</f>
        <v>14.6776</v>
      </c>
      <c r="F215" s="26">
        <f>ROUND(14.6776,4)</f>
        <v>14.6776</v>
      </c>
      <c r="G215" s="24"/>
      <c r="H215" s="36"/>
    </row>
    <row r="216" spans="1:8" ht="12.75" customHeight="1">
      <c r="A216" s="22">
        <v>42825</v>
      </c>
      <c r="B216" s="22"/>
      <c r="C216" s="26">
        <f>ROUND(14.5151619,4)</f>
        <v>14.5152</v>
      </c>
      <c r="D216" s="26">
        <f>F216</f>
        <v>14.7325</v>
      </c>
      <c r="E216" s="26">
        <f>F216</f>
        <v>14.7325</v>
      </c>
      <c r="F216" s="26">
        <f>ROUND(14.7325,4)</f>
        <v>14.7325</v>
      </c>
      <c r="G216" s="24"/>
      <c r="H216" s="36"/>
    </row>
    <row r="217" spans="1:8" ht="12.75" customHeight="1">
      <c r="A217" s="22">
        <v>42838</v>
      </c>
      <c r="B217" s="22"/>
      <c r="C217" s="26">
        <f>ROUND(14.5151619,4)</f>
        <v>14.5152</v>
      </c>
      <c r="D217" s="26">
        <f>F217</f>
        <v>14.7805</v>
      </c>
      <c r="E217" s="26">
        <f>F217</f>
        <v>14.7805</v>
      </c>
      <c r="F217" s="26">
        <f>ROUND(14.7805,4)</f>
        <v>14.7805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42766</v>
      </c>
      <c r="B219" s="22"/>
      <c r="C219" s="26">
        <f>ROUND(16.8641784,4)</f>
        <v>16.8642</v>
      </c>
      <c r="D219" s="26">
        <f>F219</f>
        <v>16.885</v>
      </c>
      <c r="E219" s="26">
        <f>F219</f>
        <v>16.885</v>
      </c>
      <c r="F219" s="26">
        <f>ROUND(16.885,4)</f>
        <v>16.885</v>
      </c>
      <c r="G219" s="24"/>
      <c r="H219" s="36"/>
    </row>
    <row r="220" spans="1:8" ht="12.75" customHeight="1">
      <c r="A220" s="22">
        <v>42794</v>
      </c>
      <c r="B220" s="22"/>
      <c r="C220" s="26">
        <f>ROUND(16.8641784,4)</f>
        <v>16.8642</v>
      </c>
      <c r="D220" s="26">
        <f>F220</f>
        <v>16.9827</v>
      </c>
      <c r="E220" s="26">
        <f>F220</f>
        <v>16.9827</v>
      </c>
      <c r="F220" s="26">
        <f>ROUND(16.9827,4)</f>
        <v>16.9827</v>
      </c>
      <c r="G220" s="24"/>
      <c r="H220" s="36"/>
    </row>
    <row r="221" spans="1:8" ht="12.75" customHeight="1">
      <c r="A221" s="22">
        <v>42825</v>
      </c>
      <c r="B221" s="22"/>
      <c r="C221" s="26">
        <f>ROUND(16.8641784,4)</f>
        <v>16.8642</v>
      </c>
      <c r="D221" s="26">
        <f>F221</f>
        <v>17.0928</v>
      </c>
      <c r="E221" s="26">
        <f>F221</f>
        <v>17.0928</v>
      </c>
      <c r="F221" s="26">
        <f>ROUND(17.0928,4)</f>
        <v>17.0928</v>
      </c>
      <c r="G221" s="24"/>
      <c r="H221" s="36"/>
    </row>
    <row r="222" spans="1:8" ht="12.75" customHeight="1">
      <c r="A222" s="22">
        <v>42838</v>
      </c>
      <c r="B222" s="22"/>
      <c r="C222" s="26">
        <f>ROUND(16.8641784,4)</f>
        <v>16.8642</v>
      </c>
      <c r="D222" s="26">
        <f>F222</f>
        <v>17.1419</v>
      </c>
      <c r="E222" s="26">
        <f>F222</f>
        <v>17.1419</v>
      </c>
      <c r="F222" s="26">
        <f>ROUND(17.1419,4)</f>
        <v>17.1419</v>
      </c>
      <c r="G222" s="24"/>
      <c r="H222" s="36"/>
    </row>
    <row r="223" spans="1:8" ht="12.75" customHeight="1">
      <c r="A223" s="22">
        <v>42850</v>
      </c>
      <c r="B223" s="22"/>
      <c r="C223" s="26">
        <f>ROUND(16.8641784,4)</f>
        <v>16.8642</v>
      </c>
      <c r="D223" s="26">
        <f>F223</f>
        <v>17.1872</v>
      </c>
      <c r="E223" s="26">
        <f>F223</f>
        <v>17.1872</v>
      </c>
      <c r="F223" s="26">
        <f>ROUND(17.1872,4)</f>
        <v>17.1872</v>
      </c>
      <c r="G223" s="24"/>
      <c r="H223" s="36"/>
    </row>
    <row r="224" spans="1:8" ht="12.75" customHeight="1">
      <c r="A224" s="22">
        <v>42853</v>
      </c>
      <c r="B224" s="22"/>
      <c r="C224" s="26">
        <f>ROUND(16.8641784,4)</f>
        <v>16.8642</v>
      </c>
      <c r="D224" s="26">
        <f>F224</f>
        <v>17.1978</v>
      </c>
      <c r="E224" s="26">
        <f>F224</f>
        <v>17.1978</v>
      </c>
      <c r="F224" s="26">
        <f>ROUND(17.1978,4)</f>
        <v>17.1978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42758</v>
      </c>
      <c r="B226" s="22"/>
      <c r="C226" s="26">
        <f>ROUND(13.539,4)</f>
        <v>13.539</v>
      </c>
      <c r="D226" s="26">
        <f>F226</f>
        <v>13.539</v>
      </c>
      <c r="E226" s="26">
        <f>F226</f>
        <v>13.539</v>
      </c>
      <c r="F226" s="26">
        <f>ROUND(13.539,4)</f>
        <v>13.539</v>
      </c>
      <c r="G226" s="24"/>
      <c r="H226" s="36"/>
    </row>
    <row r="227" spans="1:8" ht="12.75" customHeight="1">
      <c r="A227" s="22">
        <v>42760</v>
      </c>
      <c r="B227" s="22"/>
      <c r="C227" s="26">
        <f>ROUND(13.539,4)</f>
        <v>13.539</v>
      </c>
      <c r="D227" s="26">
        <f>F227</f>
        <v>13.5414</v>
      </c>
      <c r="E227" s="26">
        <f>F227</f>
        <v>13.5414</v>
      </c>
      <c r="F227" s="26">
        <f>ROUND(13.5414,4)</f>
        <v>13.5414</v>
      </c>
      <c r="G227" s="24"/>
      <c r="H227" s="36"/>
    </row>
    <row r="228" spans="1:8" ht="12.75" customHeight="1">
      <c r="A228" s="22">
        <v>42761</v>
      </c>
      <c r="B228" s="22"/>
      <c r="C228" s="26">
        <f>ROUND(13.539,4)</f>
        <v>13.539</v>
      </c>
      <c r="D228" s="26">
        <f>F228</f>
        <v>13.5414</v>
      </c>
      <c r="E228" s="26">
        <f>F228</f>
        <v>13.5414</v>
      </c>
      <c r="F228" s="26">
        <f>ROUND(13.5414,4)</f>
        <v>13.5414</v>
      </c>
      <c r="G228" s="24"/>
      <c r="H228" s="36"/>
    </row>
    <row r="229" spans="1:8" ht="12.75" customHeight="1">
      <c r="A229" s="22">
        <v>42762</v>
      </c>
      <c r="B229" s="22"/>
      <c r="C229" s="26">
        <f>ROUND(13.539,4)</f>
        <v>13.539</v>
      </c>
      <c r="D229" s="26">
        <f>F229</f>
        <v>13.5439</v>
      </c>
      <c r="E229" s="26">
        <f>F229</f>
        <v>13.5439</v>
      </c>
      <c r="F229" s="26">
        <f>ROUND(13.5439,4)</f>
        <v>13.5439</v>
      </c>
      <c r="G229" s="24"/>
      <c r="H229" s="36"/>
    </row>
    <row r="230" spans="1:8" ht="12.75" customHeight="1">
      <c r="A230" s="22">
        <v>42765</v>
      </c>
      <c r="B230" s="22"/>
      <c r="C230" s="26">
        <f>ROUND(13.539,4)</f>
        <v>13.539</v>
      </c>
      <c r="D230" s="26">
        <f>F230</f>
        <v>13.5514</v>
      </c>
      <c r="E230" s="26">
        <f>F230</f>
        <v>13.5514</v>
      </c>
      <c r="F230" s="26">
        <f>ROUND(13.5514,4)</f>
        <v>13.5514</v>
      </c>
      <c r="G230" s="24"/>
      <c r="H230" s="36"/>
    </row>
    <row r="231" spans="1:8" ht="12.75" customHeight="1">
      <c r="A231" s="22">
        <v>42766</v>
      </c>
      <c r="B231" s="22"/>
      <c r="C231" s="26">
        <f>ROUND(13.539,4)</f>
        <v>13.539</v>
      </c>
      <c r="D231" s="26">
        <f>F231</f>
        <v>13.5539</v>
      </c>
      <c r="E231" s="26">
        <f>F231</f>
        <v>13.5539</v>
      </c>
      <c r="F231" s="26">
        <f>ROUND(13.5539,4)</f>
        <v>13.5539</v>
      </c>
      <c r="G231" s="24"/>
      <c r="H231" s="36"/>
    </row>
    <row r="232" spans="1:8" ht="12.75" customHeight="1">
      <c r="A232" s="22">
        <v>42783</v>
      </c>
      <c r="B232" s="22"/>
      <c r="C232" s="26">
        <f>ROUND(13.539,4)</f>
        <v>13.539</v>
      </c>
      <c r="D232" s="26">
        <f>F232</f>
        <v>13.5969</v>
      </c>
      <c r="E232" s="26">
        <f>F232</f>
        <v>13.5969</v>
      </c>
      <c r="F232" s="26">
        <f>ROUND(13.5969,4)</f>
        <v>13.5969</v>
      </c>
      <c r="G232" s="24"/>
      <c r="H232" s="36"/>
    </row>
    <row r="233" spans="1:8" ht="12.75" customHeight="1">
      <c r="A233" s="22">
        <v>42788</v>
      </c>
      <c r="B233" s="22"/>
      <c r="C233" s="26">
        <f>ROUND(13.539,4)</f>
        <v>13.539</v>
      </c>
      <c r="D233" s="26">
        <f>F233</f>
        <v>13.6095</v>
      </c>
      <c r="E233" s="26">
        <f>F233</f>
        <v>13.6095</v>
      </c>
      <c r="F233" s="26">
        <f>ROUND(13.6095,4)</f>
        <v>13.6095</v>
      </c>
      <c r="G233" s="24"/>
      <c r="H233" s="36"/>
    </row>
    <row r="234" spans="1:8" ht="12.75" customHeight="1">
      <c r="A234" s="22">
        <v>42789</v>
      </c>
      <c r="B234" s="22"/>
      <c r="C234" s="26">
        <f>ROUND(13.539,4)</f>
        <v>13.539</v>
      </c>
      <c r="D234" s="26">
        <f>F234</f>
        <v>13.6121</v>
      </c>
      <c r="E234" s="26">
        <f>F234</f>
        <v>13.6121</v>
      </c>
      <c r="F234" s="26">
        <f>ROUND(13.6121,4)</f>
        <v>13.6121</v>
      </c>
      <c r="G234" s="24"/>
      <c r="H234" s="36"/>
    </row>
    <row r="235" spans="1:8" ht="12.75" customHeight="1">
      <c r="A235" s="22">
        <v>42790</v>
      </c>
      <c r="B235" s="22"/>
      <c r="C235" s="26">
        <f>ROUND(13.539,4)</f>
        <v>13.539</v>
      </c>
      <c r="D235" s="26">
        <f>F235</f>
        <v>13.6146</v>
      </c>
      <c r="E235" s="26">
        <f>F235</f>
        <v>13.6146</v>
      </c>
      <c r="F235" s="26">
        <f>ROUND(13.6146,4)</f>
        <v>13.6146</v>
      </c>
      <c r="G235" s="24"/>
      <c r="H235" s="36"/>
    </row>
    <row r="236" spans="1:8" ht="12.75" customHeight="1">
      <c r="A236" s="22">
        <v>42793</v>
      </c>
      <c r="B236" s="22"/>
      <c r="C236" s="26">
        <f>ROUND(13.539,4)</f>
        <v>13.539</v>
      </c>
      <c r="D236" s="26">
        <f>F236</f>
        <v>13.6222</v>
      </c>
      <c r="E236" s="26">
        <f>F236</f>
        <v>13.6222</v>
      </c>
      <c r="F236" s="26">
        <f>ROUND(13.6222,4)</f>
        <v>13.6222</v>
      </c>
      <c r="G236" s="24"/>
      <c r="H236" s="36"/>
    </row>
    <row r="237" spans="1:8" ht="12.75" customHeight="1">
      <c r="A237" s="22">
        <v>42794</v>
      </c>
      <c r="B237" s="22"/>
      <c r="C237" s="26">
        <f>ROUND(13.539,4)</f>
        <v>13.539</v>
      </c>
      <c r="D237" s="26">
        <f>F237</f>
        <v>13.6247</v>
      </c>
      <c r="E237" s="26">
        <f>F237</f>
        <v>13.6247</v>
      </c>
      <c r="F237" s="26">
        <f>ROUND(13.6247,4)</f>
        <v>13.6247</v>
      </c>
      <c r="G237" s="24"/>
      <c r="H237" s="36"/>
    </row>
    <row r="238" spans="1:8" ht="12.75" customHeight="1">
      <c r="A238" s="22">
        <v>42795</v>
      </c>
      <c r="B238" s="22"/>
      <c r="C238" s="26">
        <f>ROUND(13.539,4)</f>
        <v>13.539</v>
      </c>
      <c r="D238" s="26">
        <f>F238</f>
        <v>13.6273</v>
      </c>
      <c r="E238" s="26">
        <f>F238</f>
        <v>13.6273</v>
      </c>
      <c r="F238" s="26">
        <f>ROUND(13.6273,4)</f>
        <v>13.6273</v>
      </c>
      <c r="G238" s="24"/>
      <c r="H238" s="36"/>
    </row>
    <row r="239" spans="1:8" ht="12.75" customHeight="1">
      <c r="A239" s="22">
        <v>42823</v>
      </c>
      <c r="B239" s="22"/>
      <c r="C239" s="26">
        <f>ROUND(13.539,4)</f>
        <v>13.539</v>
      </c>
      <c r="D239" s="26">
        <f>F239</f>
        <v>13.6628</v>
      </c>
      <c r="E239" s="26">
        <f>F239</f>
        <v>13.6628</v>
      </c>
      <c r="F239" s="26">
        <f>ROUND(13.6628,4)</f>
        <v>13.6628</v>
      </c>
      <c r="G239" s="24"/>
      <c r="H239" s="36"/>
    </row>
    <row r="240" spans="1:8" ht="12.75" customHeight="1">
      <c r="A240" s="22">
        <v>42825</v>
      </c>
      <c r="B240" s="22"/>
      <c r="C240" s="26">
        <f>ROUND(13.539,4)</f>
        <v>13.539</v>
      </c>
      <c r="D240" s="26">
        <f>F240</f>
        <v>13.7034</v>
      </c>
      <c r="E240" s="26">
        <f>F240</f>
        <v>13.7034</v>
      </c>
      <c r="F240" s="26">
        <f>ROUND(13.7034,4)</f>
        <v>13.7034</v>
      </c>
      <c r="G240" s="24"/>
      <c r="H240" s="36"/>
    </row>
    <row r="241" spans="1:8" ht="12.75" customHeight="1">
      <c r="A241" s="22">
        <v>42836</v>
      </c>
      <c r="B241" s="22"/>
      <c r="C241" s="26">
        <f>ROUND(13.539,4)</f>
        <v>13.539</v>
      </c>
      <c r="D241" s="26">
        <f>F241</f>
        <v>13.7312</v>
      </c>
      <c r="E241" s="26">
        <f>F241</f>
        <v>13.7312</v>
      </c>
      <c r="F241" s="26">
        <f>ROUND(13.7312,4)</f>
        <v>13.7312</v>
      </c>
      <c r="G241" s="24"/>
      <c r="H241" s="36"/>
    </row>
    <row r="242" spans="1:8" ht="12.75" customHeight="1">
      <c r="A242" s="22">
        <v>42837</v>
      </c>
      <c r="B242" s="22"/>
      <c r="C242" s="26">
        <f>ROUND(13.539,4)</f>
        <v>13.539</v>
      </c>
      <c r="D242" s="26">
        <f>F242</f>
        <v>13.7337</v>
      </c>
      <c r="E242" s="26">
        <f>F242</f>
        <v>13.7337</v>
      </c>
      <c r="F242" s="26">
        <f>ROUND(13.7337,4)</f>
        <v>13.7337</v>
      </c>
      <c r="G242" s="24"/>
      <c r="H242" s="36"/>
    </row>
    <row r="243" spans="1:8" ht="12.75" customHeight="1">
      <c r="A243" s="22">
        <v>42838</v>
      </c>
      <c r="B243" s="22"/>
      <c r="C243" s="26">
        <f>ROUND(13.539,4)</f>
        <v>13.539</v>
      </c>
      <c r="D243" s="26">
        <f>F243</f>
        <v>13.7363</v>
      </c>
      <c r="E243" s="26">
        <f>F243</f>
        <v>13.7363</v>
      </c>
      <c r="F243" s="26">
        <f>ROUND(13.7363,4)</f>
        <v>13.7363</v>
      </c>
      <c r="G243" s="24"/>
      <c r="H243" s="36"/>
    </row>
    <row r="244" spans="1:8" ht="12.75" customHeight="1">
      <c r="A244" s="22">
        <v>42843</v>
      </c>
      <c r="B244" s="22"/>
      <c r="C244" s="26">
        <f>ROUND(13.539,4)</f>
        <v>13.539</v>
      </c>
      <c r="D244" s="26">
        <f>F244</f>
        <v>13.7489</v>
      </c>
      <c r="E244" s="26">
        <f>F244</f>
        <v>13.7489</v>
      </c>
      <c r="F244" s="26">
        <f>ROUND(13.7489,4)</f>
        <v>13.7489</v>
      </c>
      <c r="G244" s="24"/>
      <c r="H244" s="36"/>
    </row>
    <row r="245" spans="1:8" ht="12.75" customHeight="1">
      <c r="A245" s="22">
        <v>42846</v>
      </c>
      <c r="B245" s="22"/>
      <c r="C245" s="26">
        <f>ROUND(13.539,4)</f>
        <v>13.539</v>
      </c>
      <c r="D245" s="26">
        <f>F245</f>
        <v>13.7565</v>
      </c>
      <c r="E245" s="26">
        <f>F245</f>
        <v>13.7565</v>
      </c>
      <c r="F245" s="26">
        <f>ROUND(13.7565,4)</f>
        <v>13.7565</v>
      </c>
      <c r="G245" s="24"/>
      <c r="H245" s="36"/>
    </row>
    <row r="246" spans="1:8" ht="12.75" customHeight="1">
      <c r="A246" s="22">
        <v>42850</v>
      </c>
      <c r="B246" s="22"/>
      <c r="C246" s="26">
        <f>ROUND(13.539,4)</f>
        <v>13.539</v>
      </c>
      <c r="D246" s="26">
        <f>F246</f>
        <v>13.7666</v>
      </c>
      <c r="E246" s="26">
        <f>F246</f>
        <v>13.7666</v>
      </c>
      <c r="F246" s="26">
        <f>ROUND(13.7666,4)</f>
        <v>13.7666</v>
      </c>
      <c r="G246" s="24"/>
      <c r="H246" s="36"/>
    </row>
    <row r="247" spans="1:8" ht="12.75" customHeight="1">
      <c r="A247" s="22">
        <v>42853</v>
      </c>
      <c r="B247" s="22"/>
      <c r="C247" s="26">
        <f>ROUND(13.539,4)</f>
        <v>13.539</v>
      </c>
      <c r="D247" s="26">
        <f>F247</f>
        <v>13.7742</v>
      </c>
      <c r="E247" s="26">
        <f>F247</f>
        <v>13.7742</v>
      </c>
      <c r="F247" s="26">
        <f>ROUND(13.7742,4)</f>
        <v>13.7742</v>
      </c>
      <c r="G247" s="24"/>
      <c r="H247" s="36"/>
    </row>
    <row r="248" spans="1:8" ht="12.75" customHeight="1">
      <c r="A248" s="22">
        <v>42881</v>
      </c>
      <c r="B248" s="22"/>
      <c r="C248" s="26">
        <f>ROUND(13.539,4)</f>
        <v>13.539</v>
      </c>
      <c r="D248" s="26">
        <f>F248</f>
        <v>13.8452</v>
      </c>
      <c r="E248" s="26">
        <f>F248</f>
        <v>13.8452</v>
      </c>
      <c r="F248" s="26">
        <f>ROUND(13.8452,4)</f>
        <v>13.8452</v>
      </c>
      <c r="G248" s="24"/>
      <c r="H248" s="36"/>
    </row>
    <row r="249" spans="1:8" ht="12.75" customHeight="1">
      <c r="A249" s="22">
        <v>42914</v>
      </c>
      <c r="B249" s="22"/>
      <c r="C249" s="26">
        <f>ROUND(13.539,4)</f>
        <v>13.539</v>
      </c>
      <c r="D249" s="26">
        <f>F249</f>
        <v>13.9288</v>
      </c>
      <c r="E249" s="26">
        <f>F249</f>
        <v>13.9288</v>
      </c>
      <c r="F249" s="26">
        <f>ROUND(13.9288,4)</f>
        <v>13.9288</v>
      </c>
      <c r="G249" s="24"/>
      <c r="H249" s="36"/>
    </row>
    <row r="250" spans="1:8" ht="12.75" customHeight="1">
      <c r="A250" s="22">
        <v>42928</v>
      </c>
      <c r="B250" s="22"/>
      <c r="C250" s="26">
        <f>ROUND(13.539,4)</f>
        <v>13.539</v>
      </c>
      <c r="D250" s="26">
        <f>F250</f>
        <v>13.9643</v>
      </c>
      <c r="E250" s="26">
        <f>F250</f>
        <v>13.9643</v>
      </c>
      <c r="F250" s="26">
        <f>ROUND(13.9643,4)</f>
        <v>13.9643</v>
      </c>
      <c r="G250" s="24"/>
      <c r="H250" s="36"/>
    </row>
    <row r="251" spans="1:8" ht="12.75" customHeight="1">
      <c r="A251" s="22">
        <v>42937</v>
      </c>
      <c r="B251" s="22"/>
      <c r="C251" s="26">
        <f>ROUND(13.539,4)</f>
        <v>13.539</v>
      </c>
      <c r="D251" s="26">
        <f>F251</f>
        <v>13.9871</v>
      </c>
      <c r="E251" s="26">
        <f>F251</f>
        <v>13.9871</v>
      </c>
      <c r="F251" s="26">
        <f>ROUND(13.9871,4)</f>
        <v>13.9871</v>
      </c>
      <c r="G251" s="24"/>
      <c r="H251" s="36"/>
    </row>
    <row r="252" spans="1:8" ht="12.75" customHeight="1">
      <c r="A252" s="22">
        <v>42943</v>
      </c>
      <c r="B252" s="22"/>
      <c r="C252" s="26">
        <f>ROUND(13.539,4)</f>
        <v>13.539</v>
      </c>
      <c r="D252" s="26">
        <f>F252</f>
        <v>14.0023</v>
      </c>
      <c r="E252" s="26">
        <f>F252</f>
        <v>14.0023</v>
      </c>
      <c r="F252" s="26">
        <f>ROUND(14.0023,4)</f>
        <v>14.0023</v>
      </c>
      <c r="G252" s="24"/>
      <c r="H252" s="36"/>
    </row>
    <row r="253" spans="1:8" ht="12.75" customHeight="1">
      <c r="A253" s="22">
        <v>42976</v>
      </c>
      <c r="B253" s="22"/>
      <c r="C253" s="26">
        <f>ROUND(13.539,4)</f>
        <v>13.539</v>
      </c>
      <c r="D253" s="26">
        <f>F253</f>
        <v>14.0859</v>
      </c>
      <c r="E253" s="26">
        <f>F253</f>
        <v>14.0859</v>
      </c>
      <c r="F253" s="26">
        <f>ROUND(14.0859,4)</f>
        <v>14.0859</v>
      </c>
      <c r="G253" s="24"/>
      <c r="H253" s="36"/>
    </row>
    <row r="254" spans="1:8" ht="12.75" customHeight="1">
      <c r="A254" s="22">
        <v>43005</v>
      </c>
      <c r="B254" s="22"/>
      <c r="C254" s="26">
        <f>ROUND(13.539,4)</f>
        <v>13.539</v>
      </c>
      <c r="D254" s="26">
        <f>F254</f>
        <v>14.1593</v>
      </c>
      <c r="E254" s="26">
        <f>F254</f>
        <v>14.1593</v>
      </c>
      <c r="F254" s="26">
        <f>ROUND(14.1593,4)</f>
        <v>14.1593</v>
      </c>
      <c r="G254" s="24"/>
      <c r="H254" s="36"/>
    </row>
    <row r="255" spans="1:8" ht="12.75" customHeight="1">
      <c r="A255" s="22">
        <v>43031</v>
      </c>
      <c r="B255" s="22"/>
      <c r="C255" s="26">
        <f>ROUND(13.539,4)</f>
        <v>13.539</v>
      </c>
      <c r="D255" s="26">
        <f>F255</f>
        <v>14.2251</v>
      </c>
      <c r="E255" s="26">
        <f>F255</f>
        <v>14.2251</v>
      </c>
      <c r="F255" s="26">
        <f>ROUND(14.2251,4)</f>
        <v>14.2251</v>
      </c>
      <c r="G255" s="24"/>
      <c r="H255" s="36"/>
    </row>
    <row r="256" spans="1:8" ht="12.75" customHeight="1">
      <c r="A256" s="22">
        <v>43035</v>
      </c>
      <c r="B256" s="22"/>
      <c r="C256" s="26">
        <f>ROUND(13.539,4)</f>
        <v>13.539</v>
      </c>
      <c r="D256" s="26">
        <f>F256</f>
        <v>14.2352</v>
      </c>
      <c r="E256" s="26">
        <f>F256</f>
        <v>14.2352</v>
      </c>
      <c r="F256" s="26">
        <f>ROUND(14.2352,4)</f>
        <v>14.2352</v>
      </c>
      <c r="G256" s="24"/>
      <c r="H256" s="36"/>
    </row>
    <row r="257" spans="1:8" ht="12.75" customHeight="1">
      <c r="A257" s="22">
        <v>43067</v>
      </c>
      <c r="B257" s="22"/>
      <c r="C257" s="26">
        <f>ROUND(13.539,4)</f>
        <v>13.539</v>
      </c>
      <c r="D257" s="26">
        <f>F257</f>
        <v>14.3158</v>
      </c>
      <c r="E257" s="26">
        <f>F257</f>
        <v>14.3158</v>
      </c>
      <c r="F257" s="26">
        <f>ROUND(14.3158,4)</f>
        <v>14.3158</v>
      </c>
      <c r="G257" s="24"/>
      <c r="H257" s="36"/>
    </row>
    <row r="258" spans="1:8" ht="12.75" customHeight="1">
      <c r="A258" s="22">
        <v>43091</v>
      </c>
      <c r="B258" s="22"/>
      <c r="C258" s="26">
        <f>ROUND(13.539,4)</f>
        <v>13.539</v>
      </c>
      <c r="D258" s="26">
        <f>F258</f>
        <v>14.3763</v>
      </c>
      <c r="E258" s="26">
        <f>F258</f>
        <v>14.3763</v>
      </c>
      <c r="F258" s="26">
        <f>ROUND(14.3763,4)</f>
        <v>14.3763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42807</v>
      </c>
      <c r="B260" s="22"/>
      <c r="C260" s="26">
        <f>ROUND(1.0721,4)</f>
        <v>1.0721</v>
      </c>
      <c r="D260" s="26">
        <f>F260</f>
        <v>1.0742</v>
      </c>
      <c r="E260" s="26">
        <f>F260</f>
        <v>1.0742</v>
      </c>
      <c r="F260" s="26">
        <f>ROUND(1.0742,4)</f>
        <v>1.0742</v>
      </c>
      <c r="G260" s="24"/>
      <c r="H260" s="36"/>
    </row>
    <row r="261" spans="1:8" ht="12.75" customHeight="1">
      <c r="A261" s="22">
        <v>42905</v>
      </c>
      <c r="B261" s="22"/>
      <c r="C261" s="26">
        <f>ROUND(1.0721,4)</f>
        <v>1.0721</v>
      </c>
      <c r="D261" s="26">
        <f>F261</f>
        <v>1.0796</v>
      </c>
      <c r="E261" s="26">
        <f>F261</f>
        <v>1.0796</v>
      </c>
      <c r="F261" s="26">
        <f>ROUND(1.0796,4)</f>
        <v>1.0796</v>
      </c>
      <c r="G261" s="24"/>
      <c r="H261" s="36"/>
    </row>
    <row r="262" spans="1:8" ht="12.75" customHeight="1">
      <c r="A262" s="22">
        <v>42996</v>
      </c>
      <c r="B262" s="22"/>
      <c r="C262" s="26">
        <f>ROUND(1.0721,4)</f>
        <v>1.0721</v>
      </c>
      <c r="D262" s="26">
        <f>F262</f>
        <v>1.0851</v>
      </c>
      <c r="E262" s="26">
        <f>F262</f>
        <v>1.0851</v>
      </c>
      <c r="F262" s="26">
        <f>ROUND(1.0851,4)</f>
        <v>1.0851</v>
      </c>
      <c r="G262" s="24"/>
      <c r="H262" s="36"/>
    </row>
    <row r="263" spans="1:8" ht="12.75" customHeight="1">
      <c r="A263" s="22">
        <v>43087</v>
      </c>
      <c r="B263" s="22"/>
      <c r="C263" s="26">
        <f>ROUND(1.0721,4)</f>
        <v>1.0721</v>
      </c>
      <c r="D263" s="26">
        <f>F263</f>
        <v>1.0909</v>
      </c>
      <c r="E263" s="26">
        <f>F263</f>
        <v>1.0909</v>
      </c>
      <c r="F263" s="26">
        <f>ROUND(1.0909,4)</f>
        <v>1.0909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42807</v>
      </c>
      <c r="B265" s="22"/>
      <c r="C265" s="26">
        <f>ROUND(1.2456,4)</f>
        <v>1.2456</v>
      </c>
      <c r="D265" s="26">
        <f>F265</f>
        <v>1.2468</v>
      </c>
      <c r="E265" s="26">
        <f>F265</f>
        <v>1.2468</v>
      </c>
      <c r="F265" s="26">
        <f>ROUND(1.2468,4)</f>
        <v>1.2468</v>
      </c>
      <c r="G265" s="24"/>
      <c r="H265" s="36"/>
    </row>
    <row r="266" spans="1:8" ht="12.75" customHeight="1">
      <c r="A266" s="22">
        <v>42905</v>
      </c>
      <c r="B266" s="22"/>
      <c r="C266" s="26">
        <f>ROUND(1.2456,4)</f>
        <v>1.2456</v>
      </c>
      <c r="D266" s="26">
        <f>F266</f>
        <v>1.25</v>
      </c>
      <c r="E266" s="26">
        <f>F266</f>
        <v>1.25</v>
      </c>
      <c r="F266" s="26">
        <f>ROUND(1.25,4)</f>
        <v>1.25</v>
      </c>
      <c r="G266" s="24"/>
      <c r="H266" s="36"/>
    </row>
    <row r="267" spans="1:8" ht="12.75" customHeight="1">
      <c r="A267" s="22">
        <v>42996</v>
      </c>
      <c r="B267" s="22"/>
      <c r="C267" s="26">
        <f>ROUND(1.2456,4)</f>
        <v>1.2456</v>
      </c>
      <c r="D267" s="26">
        <f>F267</f>
        <v>1.2532</v>
      </c>
      <c r="E267" s="26">
        <f>F267</f>
        <v>1.2532</v>
      </c>
      <c r="F267" s="26">
        <f>ROUND(1.2532,4)</f>
        <v>1.2532</v>
      </c>
      <c r="G267" s="24"/>
      <c r="H267" s="36"/>
    </row>
    <row r="268" spans="1:8" ht="12.75" customHeight="1">
      <c r="A268" s="22">
        <v>43087</v>
      </c>
      <c r="B268" s="22"/>
      <c r="C268" s="26">
        <f>ROUND(1.2456,4)</f>
        <v>1.2456</v>
      </c>
      <c r="D268" s="26">
        <f>F268</f>
        <v>1.2566</v>
      </c>
      <c r="E268" s="26">
        <f>F268</f>
        <v>1.2566</v>
      </c>
      <c r="F268" s="26">
        <f>ROUND(1.2566,4)</f>
        <v>1.2566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6">
        <f>ROUND(10.2557925,4)</f>
        <v>10.2558</v>
      </c>
      <c r="D270" s="26">
        <f>F270</f>
        <v>10.3337</v>
      </c>
      <c r="E270" s="26">
        <f>F270</f>
        <v>10.3337</v>
      </c>
      <c r="F270" s="26">
        <f>ROUND(10.3337,4)</f>
        <v>10.3337</v>
      </c>
      <c r="G270" s="24"/>
      <c r="H270" s="36"/>
    </row>
    <row r="271" spans="1:8" ht="12.75" customHeight="1">
      <c r="A271" s="22">
        <v>42905</v>
      </c>
      <c r="B271" s="22"/>
      <c r="C271" s="26">
        <f>ROUND(10.2557925,4)</f>
        <v>10.2558</v>
      </c>
      <c r="D271" s="26">
        <f>F271</f>
        <v>10.4982</v>
      </c>
      <c r="E271" s="26">
        <f>F271</f>
        <v>10.4982</v>
      </c>
      <c r="F271" s="26">
        <f>ROUND(10.4982,4)</f>
        <v>10.4982</v>
      </c>
      <c r="G271" s="24"/>
      <c r="H271" s="36"/>
    </row>
    <row r="272" spans="1:8" ht="12.75" customHeight="1">
      <c r="A272" s="22">
        <v>42996</v>
      </c>
      <c r="B272" s="22"/>
      <c r="C272" s="26">
        <f>ROUND(10.2557925,4)</f>
        <v>10.2558</v>
      </c>
      <c r="D272" s="26">
        <f>F272</f>
        <v>10.6532</v>
      </c>
      <c r="E272" s="26">
        <f>F272</f>
        <v>10.6532</v>
      </c>
      <c r="F272" s="26">
        <f>ROUND(10.6532,4)</f>
        <v>10.6532</v>
      </c>
      <c r="G272" s="24"/>
      <c r="H272" s="36"/>
    </row>
    <row r="273" spans="1:8" ht="12.75" customHeight="1">
      <c r="A273" s="22">
        <v>43087</v>
      </c>
      <c r="B273" s="22"/>
      <c r="C273" s="26">
        <f>ROUND(10.2557925,4)</f>
        <v>10.2558</v>
      </c>
      <c r="D273" s="26">
        <f>F273</f>
        <v>10.8076</v>
      </c>
      <c r="E273" s="26">
        <f>F273</f>
        <v>10.8076</v>
      </c>
      <c r="F273" s="26">
        <f>ROUND(10.8076,4)</f>
        <v>10.8076</v>
      </c>
      <c r="G273" s="24"/>
      <c r="H273" s="36"/>
    </row>
    <row r="274" spans="1:8" ht="12.75" customHeight="1">
      <c r="A274" s="22">
        <v>43178</v>
      </c>
      <c r="B274" s="22"/>
      <c r="C274" s="26">
        <f>ROUND(10.2557925,4)</f>
        <v>10.2558</v>
      </c>
      <c r="D274" s="26">
        <f>F274</f>
        <v>10.9641</v>
      </c>
      <c r="E274" s="26">
        <f>F274</f>
        <v>10.9641</v>
      </c>
      <c r="F274" s="26">
        <f>ROUND(10.9641,4)</f>
        <v>10.9641</v>
      </c>
      <c r="G274" s="24"/>
      <c r="H274" s="36"/>
    </row>
    <row r="275" spans="1:8" ht="12.75" customHeight="1">
      <c r="A275" s="22">
        <v>43269</v>
      </c>
      <c r="B275" s="22"/>
      <c r="C275" s="26">
        <f>ROUND(10.2557925,4)</f>
        <v>10.2558</v>
      </c>
      <c r="D275" s="26">
        <f>F275</f>
        <v>11.1222</v>
      </c>
      <c r="E275" s="26">
        <f>F275</f>
        <v>11.1222</v>
      </c>
      <c r="F275" s="26">
        <f>ROUND(11.1222,4)</f>
        <v>11.1222</v>
      </c>
      <c r="G275" s="24"/>
      <c r="H275" s="36"/>
    </row>
    <row r="276" spans="1:8" ht="12.75" customHeight="1">
      <c r="A276" s="22">
        <v>43360</v>
      </c>
      <c r="B276" s="22"/>
      <c r="C276" s="26">
        <f>ROUND(10.2557925,4)</f>
        <v>10.2558</v>
      </c>
      <c r="D276" s="26">
        <f>F276</f>
        <v>11.2776</v>
      </c>
      <c r="E276" s="26">
        <f>F276</f>
        <v>11.2776</v>
      </c>
      <c r="F276" s="26">
        <f>ROUND(11.2776,4)</f>
        <v>11.2776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42807</v>
      </c>
      <c r="B278" s="22"/>
      <c r="C278" s="26">
        <f>ROUND(3.68608766675742,4)</f>
        <v>3.6861</v>
      </c>
      <c r="D278" s="26">
        <f>F278</f>
        <v>4.1001</v>
      </c>
      <c r="E278" s="26">
        <f>F278</f>
        <v>4.1001</v>
      </c>
      <c r="F278" s="26">
        <f>ROUND(4.1001,4)</f>
        <v>4.1001</v>
      </c>
      <c r="G278" s="24"/>
      <c r="H278" s="36"/>
    </row>
    <row r="279" spans="1:8" ht="12.75" customHeight="1">
      <c r="A279" s="22">
        <v>42905</v>
      </c>
      <c r="B279" s="22"/>
      <c r="C279" s="26">
        <f>ROUND(3.68608766675742,4)</f>
        <v>3.6861</v>
      </c>
      <c r="D279" s="26">
        <f>F279</f>
        <v>4.1611</v>
      </c>
      <c r="E279" s="26">
        <f>F279</f>
        <v>4.1611</v>
      </c>
      <c r="F279" s="26">
        <f>ROUND(4.1611,4)</f>
        <v>4.1611</v>
      </c>
      <c r="G279" s="24"/>
      <c r="H279" s="36"/>
    </row>
    <row r="280" spans="1:8" ht="12.75" customHeight="1">
      <c r="A280" s="22">
        <v>42996</v>
      </c>
      <c r="B280" s="22"/>
      <c r="C280" s="26">
        <f>ROUND(3.68608766675742,4)</f>
        <v>3.6861</v>
      </c>
      <c r="D280" s="26">
        <f>F280</f>
        <v>4.2458</v>
      </c>
      <c r="E280" s="26">
        <f>F280</f>
        <v>4.2458</v>
      </c>
      <c r="F280" s="26">
        <f>ROUND(4.2458,4)</f>
        <v>4.2458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6">
        <f>ROUND(1.2834972,4)</f>
        <v>1.2835</v>
      </c>
      <c r="D282" s="26">
        <f>F282</f>
        <v>1.2923</v>
      </c>
      <c r="E282" s="26">
        <f>F282</f>
        <v>1.2923</v>
      </c>
      <c r="F282" s="26">
        <f>ROUND(1.2923,4)</f>
        <v>1.2923</v>
      </c>
      <c r="G282" s="24"/>
      <c r="H282" s="36"/>
    </row>
    <row r="283" spans="1:8" ht="12.75" customHeight="1">
      <c r="A283" s="22">
        <v>42905</v>
      </c>
      <c r="B283" s="22"/>
      <c r="C283" s="26">
        <f>ROUND(1.2834972,4)</f>
        <v>1.2835</v>
      </c>
      <c r="D283" s="26">
        <f>F283</f>
        <v>1.3119</v>
      </c>
      <c r="E283" s="26">
        <f>F283</f>
        <v>1.3119</v>
      </c>
      <c r="F283" s="26">
        <f>ROUND(1.3119,4)</f>
        <v>1.3119</v>
      </c>
      <c r="G283" s="24"/>
      <c r="H283" s="36"/>
    </row>
    <row r="284" spans="1:8" ht="12.75" customHeight="1">
      <c r="A284" s="22">
        <v>42996</v>
      </c>
      <c r="B284" s="22"/>
      <c r="C284" s="26">
        <f>ROUND(1.2834972,4)</f>
        <v>1.2835</v>
      </c>
      <c r="D284" s="26">
        <f>F284</f>
        <v>1.3284</v>
      </c>
      <c r="E284" s="26">
        <f>F284</f>
        <v>1.3284</v>
      </c>
      <c r="F284" s="26">
        <f>ROUND(1.3284,4)</f>
        <v>1.3284</v>
      </c>
      <c r="G284" s="24"/>
      <c r="H284" s="36"/>
    </row>
    <row r="285" spans="1:8" ht="12.75" customHeight="1">
      <c r="A285" s="22">
        <v>43087</v>
      </c>
      <c r="B285" s="22"/>
      <c r="C285" s="26">
        <f>ROUND(1.2834972,4)</f>
        <v>1.2835</v>
      </c>
      <c r="D285" s="26">
        <f>F285</f>
        <v>1.344</v>
      </c>
      <c r="E285" s="26">
        <f>F285</f>
        <v>1.344</v>
      </c>
      <c r="F285" s="26">
        <f>ROUND(1.344,4)</f>
        <v>1.344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6">
        <f>ROUND(10.1567891972993,4)</f>
        <v>10.1568</v>
      </c>
      <c r="D287" s="26">
        <f>F287</f>
        <v>10.2505</v>
      </c>
      <c r="E287" s="26">
        <f>F287</f>
        <v>10.2505</v>
      </c>
      <c r="F287" s="26">
        <f>ROUND(10.2505,4)</f>
        <v>10.2505</v>
      </c>
      <c r="G287" s="24"/>
      <c r="H287" s="36"/>
    </row>
    <row r="288" spans="1:8" ht="12.75" customHeight="1">
      <c r="A288" s="22">
        <v>42905</v>
      </c>
      <c r="B288" s="22"/>
      <c r="C288" s="26">
        <f>ROUND(10.1567891972993,4)</f>
        <v>10.1568</v>
      </c>
      <c r="D288" s="26">
        <f>F288</f>
        <v>10.4498</v>
      </c>
      <c r="E288" s="26">
        <f>F288</f>
        <v>10.4498</v>
      </c>
      <c r="F288" s="26">
        <f>ROUND(10.4498,4)</f>
        <v>10.4498</v>
      </c>
      <c r="G288" s="24"/>
      <c r="H288" s="36"/>
    </row>
    <row r="289" spans="1:8" ht="12.75" customHeight="1">
      <c r="A289" s="22">
        <v>42996</v>
      </c>
      <c r="B289" s="22"/>
      <c r="C289" s="26">
        <f>ROUND(10.1567891972993,4)</f>
        <v>10.1568</v>
      </c>
      <c r="D289" s="26">
        <f>F289</f>
        <v>10.637</v>
      </c>
      <c r="E289" s="26">
        <f>F289</f>
        <v>10.637</v>
      </c>
      <c r="F289" s="26">
        <f>ROUND(10.637,4)</f>
        <v>10.637</v>
      </c>
      <c r="G289" s="24"/>
      <c r="H289" s="36"/>
    </row>
    <row r="290" spans="1:8" ht="12.75" customHeight="1">
      <c r="A290" s="22">
        <v>43087</v>
      </c>
      <c r="B290" s="22"/>
      <c r="C290" s="26">
        <f>ROUND(10.1567891972993,4)</f>
        <v>10.1568</v>
      </c>
      <c r="D290" s="26">
        <f>F290</f>
        <v>10.8266</v>
      </c>
      <c r="E290" s="26">
        <f>F290</f>
        <v>10.8266</v>
      </c>
      <c r="F290" s="26">
        <f>ROUND(10.8266,4)</f>
        <v>10.8266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6">
        <f>ROUND(1.99972180737357,4)</f>
        <v>1.9997</v>
      </c>
      <c r="D292" s="26">
        <f>F292</f>
        <v>1.9853</v>
      </c>
      <c r="E292" s="26">
        <f>F292</f>
        <v>1.9853</v>
      </c>
      <c r="F292" s="26">
        <f>ROUND(1.9853,4)</f>
        <v>1.9853</v>
      </c>
      <c r="G292" s="24"/>
      <c r="H292" s="36"/>
    </row>
    <row r="293" spans="1:8" ht="12.75" customHeight="1">
      <c r="A293" s="22">
        <v>42905</v>
      </c>
      <c r="B293" s="22"/>
      <c r="C293" s="26">
        <f>ROUND(1.99972180737357,4)</f>
        <v>1.9997</v>
      </c>
      <c r="D293" s="26">
        <f>F293</f>
        <v>1.9991</v>
      </c>
      <c r="E293" s="26">
        <f>F293</f>
        <v>1.9991</v>
      </c>
      <c r="F293" s="26">
        <f>ROUND(1.9991,4)</f>
        <v>1.9991</v>
      </c>
      <c r="G293" s="24"/>
      <c r="H293" s="36"/>
    </row>
    <row r="294" spans="1:8" ht="12.75" customHeight="1">
      <c r="A294" s="22">
        <v>42996</v>
      </c>
      <c r="B294" s="22"/>
      <c r="C294" s="26">
        <f>ROUND(1.99972180737357,4)</f>
        <v>1.9997</v>
      </c>
      <c r="D294" s="26">
        <f>F294</f>
        <v>2.0162</v>
      </c>
      <c r="E294" s="26">
        <f>F294</f>
        <v>2.0162</v>
      </c>
      <c r="F294" s="26">
        <f>ROUND(2.0162,4)</f>
        <v>2.0162</v>
      </c>
      <c r="G294" s="24"/>
      <c r="H294" s="36"/>
    </row>
    <row r="295" spans="1:8" ht="12.75" customHeight="1">
      <c r="A295" s="22">
        <v>43087</v>
      </c>
      <c r="B295" s="22"/>
      <c r="C295" s="26">
        <f>ROUND(1.99972180737357,4)</f>
        <v>1.9997</v>
      </c>
      <c r="D295" s="26">
        <f>F295</f>
        <v>2.0336</v>
      </c>
      <c r="E295" s="26">
        <f>F295</f>
        <v>2.0336</v>
      </c>
      <c r="F295" s="26">
        <f>ROUND(2.0336,4)</f>
        <v>2.0336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42807</v>
      </c>
      <c r="B297" s="22"/>
      <c r="C297" s="26">
        <f>ROUND(1.95204590674472,4)</f>
        <v>1.952</v>
      </c>
      <c r="D297" s="26">
        <f>F297</f>
        <v>1.974</v>
      </c>
      <c r="E297" s="26">
        <f>F297</f>
        <v>1.974</v>
      </c>
      <c r="F297" s="26">
        <f>ROUND(1.974,4)</f>
        <v>1.974</v>
      </c>
      <c r="G297" s="24"/>
      <c r="H297" s="36"/>
    </row>
    <row r="298" spans="1:8" ht="12.75" customHeight="1">
      <c r="A298" s="22">
        <v>42905</v>
      </c>
      <c r="B298" s="22"/>
      <c r="C298" s="26">
        <f>ROUND(1.95204590674472,4)</f>
        <v>1.952</v>
      </c>
      <c r="D298" s="26">
        <f>F298</f>
        <v>2.0211</v>
      </c>
      <c r="E298" s="26">
        <f>F298</f>
        <v>2.0211</v>
      </c>
      <c r="F298" s="26">
        <f>ROUND(2.0211,4)</f>
        <v>2.0211</v>
      </c>
      <c r="G298" s="24"/>
      <c r="H298" s="36"/>
    </row>
    <row r="299" spans="1:8" ht="12.75" customHeight="1">
      <c r="A299" s="22">
        <v>42996</v>
      </c>
      <c r="B299" s="22"/>
      <c r="C299" s="26">
        <f>ROUND(1.95204590674472,4)</f>
        <v>1.952</v>
      </c>
      <c r="D299" s="26">
        <f>F299</f>
        <v>2.0661</v>
      </c>
      <c r="E299" s="26">
        <f>F299</f>
        <v>2.0661</v>
      </c>
      <c r="F299" s="26">
        <f>ROUND(2.0661,4)</f>
        <v>2.0661</v>
      </c>
      <c r="G299" s="24"/>
      <c r="H299" s="36"/>
    </row>
    <row r="300" spans="1:8" ht="12.75" customHeight="1">
      <c r="A300" s="22">
        <v>43087</v>
      </c>
      <c r="B300" s="22"/>
      <c r="C300" s="26">
        <f>ROUND(1.95204590674472,4)</f>
        <v>1.952</v>
      </c>
      <c r="D300" s="26">
        <f>F300</f>
        <v>2.1122</v>
      </c>
      <c r="E300" s="26">
        <f>F300</f>
        <v>2.1122</v>
      </c>
      <c r="F300" s="26">
        <f>ROUND(2.1122,4)</f>
        <v>2.1122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42807</v>
      </c>
      <c r="B302" s="22"/>
      <c r="C302" s="26">
        <f>ROUND(14.5151619,4)</f>
        <v>14.5152</v>
      </c>
      <c r="D302" s="26">
        <f>F302</f>
        <v>14.6708</v>
      </c>
      <c r="E302" s="26">
        <f>F302</f>
        <v>14.6708</v>
      </c>
      <c r="F302" s="26">
        <f>ROUND(14.6708,4)</f>
        <v>14.6708</v>
      </c>
      <c r="G302" s="24"/>
      <c r="H302" s="36"/>
    </row>
    <row r="303" spans="1:8" ht="12.75" customHeight="1">
      <c r="A303" s="22">
        <v>42905</v>
      </c>
      <c r="B303" s="22"/>
      <c r="C303" s="26">
        <f>ROUND(14.5151619,4)</f>
        <v>14.5152</v>
      </c>
      <c r="D303" s="26">
        <f>F303</f>
        <v>15.0126</v>
      </c>
      <c r="E303" s="26">
        <f>F303</f>
        <v>15.0126</v>
      </c>
      <c r="F303" s="26">
        <f>ROUND(15.0126,4)</f>
        <v>15.0126</v>
      </c>
      <c r="G303" s="24"/>
      <c r="H303" s="36"/>
    </row>
    <row r="304" spans="1:8" ht="12.75" customHeight="1">
      <c r="A304" s="22">
        <v>42996</v>
      </c>
      <c r="B304" s="22"/>
      <c r="C304" s="26">
        <f>ROUND(14.5151619,4)</f>
        <v>14.5152</v>
      </c>
      <c r="D304" s="26">
        <f>F304</f>
        <v>15.3391</v>
      </c>
      <c r="E304" s="26">
        <f>F304</f>
        <v>15.3391</v>
      </c>
      <c r="F304" s="26">
        <f>ROUND(15.3391,4)</f>
        <v>15.3391</v>
      </c>
      <c r="G304" s="24"/>
      <c r="H304" s="36"/>
    </row>
    <row r="305" spans="1:8" ht="12.75" customHeight="1">
      <c r="A305" s="22">
        <v>43087</v>
      </c>
      <c r="B305" s="22"/>
      <c r="C305" s="26">
        <f>ROUND(14.5151619,4)</f>
        <v>14.5152</v>
      </c>
      <c r="D305" s="26">
        <f>F305</f>
        <v>15.6722</v>
      </c>
      <c r="E305" s="26">
        <f>F305</f>
        <v>15.6722</v>
      </c>
      <c r="F305" s="26">
        <f>ROUND(15.6722,4)</f>
        <v>15.6722</v>
      </c>
      <c r="G305" s="24"/>
      <c r="H305" s="36"/>
    </row>
    <row r="306" spans="1:8" ht="12.75" customHeight="1">
      <c r="A306" s="22">
        <v>43178</v>
      </c>
      <c r="B306" s="22"/>
      <c r="C306" s="26">
        <f>ROUND(14.5151619,4)</f>
        <v>14.5152</v>
      </c>
      <c r="D306" s="26">
        <f>F306</f>
        <v>15.9957</v>
      </c>
      <c r="E306" s="26">
        <f>F306</f>
        <v>15.9957</v>
      </c>
      <c r="F306" s="26">
        <f>ROUND(15.9957,4)</f>
        <v>15.9957</v>
      </c>
      <c r="G306" s="24"/>
      <c r="H306" s="36"/>
    </row>
    <row r="307" spans="1:8" ht="12.75" customHeight="1">
      <c r="A307" s="22">
        <v>43269</v>
      </c>
      <c r="B307" s="22"/>
      <c r="C307" s="26">
        <f>ROUND(14.5151619,4)</f>
        <v>14.5152</v>
      </c>
      <c r="D307" s="26">
        <f>F307</f>
        <v>16.3522</v>
      </c>
      <c r="E307" s="26">
        <f>F307</f>
        <v>16.3522</v>
      </c>
      <c r="F307" s="26">
        <f>ROUND(16.3522,4)</f>
        <v>16.3522</v>
      </c>
      <c r="G307" s="24"/>
      <c r="H307" s="36"/>
    </row>
    <row r="308" spans="1:8" ht="12.75" customHeight="1">
      <c r="A308" s="22">
        <v>43360</v>
      </c>
      <c r="B308" s="22"/>
      <c r="C308" s="26">
        <f>ROUND(14.5151619,4)</f>
        <v>14.5152</v>
      </c>
      <c r="D308" s="26">
        <f>F308</f>
        <v>16.7509</v>
      </c>
      <c r="E308" s="26">
        <f>F308</f>
        <v>16.7509</v>
      </c>
      <c r="F308" s="26">
        <f>ROUND(16.7509,4)</f>
        <v>16.7509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42807</v>
      </c>
      <c r="B310" s="22"/>
      <c r="C310" s="26">
        <f>ROUND(13.5268258567289,4)</f>
        <v>13.5268</v>
      </c>
      <c r="D310" s="26">
        <f>F310</f>
        <v>13.6792</v>
      </c>
      <c r="E310" s="26">
        <f>F310</f>
        <v>13.6792</v>
      </c>
      <c r="F310" s="26">
        <f>ROUND(13.6792,4)</f>
        <v>13.6792</v>
      </c>
      <c r="G310" s="24"/>
      <c r="H310" s="36"/>
    </row>
    <row r="311" spans="1:8" ht="12.75" customHeight="1">
      <c r="A311" s="22">
        <v>42905</v>
      </c>
      <c r="B311" s="22"/>
      <c r="C311" s="26">
        <f>ROUND(13.5268258567289,4)</f>
        <v>13.5268</v>
      </c>
      <c r="D311" s="26">
        <f>F311</f>
        <v>14.0154</v>
      </c>
      <c r="E311" s="26">
        <f>F311</f>
        <v>14.0154</v>
      </c>
      <c r="F311" s="26">
        <f>ROUND(14.0154,4)</f>
        <v>14.0154</v>
      </c>
      <c r="G311" s="24"/>
      <c r="H311" s="36"/>
    </row>
    <row r="312" spans="1:8" ht="12.75" customHeight="1">
      <c r="A312" s="22">
        <v>42996</v>
      </c>
      <c r="B312" s="22"/>
      <c r="C312" s="26">
        <f>ROUND(13.5268258567289,4)</f>
        <v>13.5268</v>
      </c>
      <c r="D312" s="26">
        <f>F312</f>
        <v>14.3398</v>
      </c>
      <c r="E312" s="26">
        <f>F312</f>
        <v>14.3398</v>
      </c>
      <c r="F312" s="26">
        <f>ROUND(14.3398,4)</f>
        <v>14.3398</v>
      </c>
      <c r="G312" s="24"/>
      <c r="H312" s="36"/>
    </row>
    <row r="313" spans="1:8" ht="12.75" customHeight="1">
      <c r="A313" s="22">
        <v>43087</v>
      </c>
      <c r="B313" s="22"/>
      <c r="C313" s="26">
        <f>ROUND(13.5268258567289,4)</f>
        <v>13.5268</v>
      </c>
      <c r="D313" s="26">
        <f>F313</f>
        <v>14.6708</v>
      </c>
      <c r="E313" s="26">
        <f>F313</f>
        <v>14.6708</v>
      </c>
      <c r="F313" s="26">
        <f>ROUND(14.6708,4)</f>
        <v>14.6708</v>
      </c>
      <c r="G313" s="24"/>
      <c r="H313" s="36"/>
    </row>
    <row r="314" spans="1:8" ht="12.75" customHeight="1">
      <c r="A314" s="22">
        <v>43178</v>
      </c>
      <c r="B314" s="22"/>
      <c r="C314" s="26">
        <f>ROUND(13.5268258567289,4)</f>
        <v>13.5268</v>
      </c>
      <c r="D314" s="26">
        <f>F314</f>
        <v>14.9771</v>
      </c>
      <c r="E314" s="26">
        <f>F314</f>
        <v>14.9771</v>
      </c>
      <c r="F314" s="26">
        <f>ROUND(14.9771,4)</f>
        <v>14.9771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42807</v>
      </c>
      <c r="B316" s="22"/>
      <c r="C316" s="26">
        <f>ROUND(16.8641784,4)</f>
        <v>16.8642</v>
      </c>
      <c r="D316" s="26">
        <f>F316</f>
        <v>17.0284</v>
      </c>
      <c r="E316" s="26">
        <f>F316</f>
        <v>17.0284</v>
      </c>
      <c r="F316" s="26">
        <f>ROUND(17.0284,4)</f>
        <v>17.0284</v>
      </c>
      <c r="G316" s="24"/>
      <c r="H316" s="36"/>
    </row>
    <row r="317" spans="1:8" ht="12.75" customHeight="1">
      <c r="A317" s="22">
        <v>42905</v>
      </c>
      <c r="B317" s="22"/>
      <c r="C317" s="26">
        <f>ROUND(16.8641784,4)</f>
        <v>16.8642</v>
      </c>
      <c r="D317" s="26">
        <f>F317</f>
        <v>17.3821</v>
      </c>
      <c r="E317" s="26">
        <f>F317</f>
        <v>17.3821</v>
      </c>
      <c r="F317" s="26">
        <f>ROUND(17.3821,4)</f>
        <v>17.3821</v>
      </c>
      <c r="G317" s="24"/>
      <c r="H317" s="36"/>
    </row>
    <row r="318" spans="1:8" ht="12.75" customHeight="1">
      <c r="A318" s="22">
        <v>42996</v>
      </c>
      <c r="B318" s="22"/>
      <c r="C318" s="26">
        <f>ROUND(16.8641784,4)</f>
        <v>16.8642</v>
      </c>
      <c r="D318" s="26">
        <f>F318</f>
        <v>17.7157</v>
      </c>
      <c r="E318" s="26">
        <f>F318</f>
        <v>17.7157</v>
      </c>
      <c r="F318" s="26">
        <f>ROUND(17.7157,4)</f>
        <v>17.7157</v>
      </c>
      <c r="G318" s="24"/>
      <c r="H318" s="36"/>
    </row>
    <row r="319" spans="1:8" ht="12.75" customHeight="1">
      <c r="A319" s="22">
        <v>43087</v>
      </c>
      <c r="B319" s="22"/>
      <c r="C319" s="26">
        <f>ROUND(16.8641784,4)</f>
        <v>16.8642</v>
      </c>
      <c r="D319" s="26">
        <f>F319</f>
        <v>18.0532</v>
      </c>
      <c r="E319" s="26">
        <f>F319</f>
        <v>18.0532</v>
      </c>
      <c r="F319" s="26">
        <f>ROUND(18.0532,4)</f>
        <v>18.0532</v>
      </c>
      <c r="G319" s="24"/>
      <c r="H319" s="36"/>
    </row>
    <row r="320" spans="1:8" ht="12.75" customHeight="1">
      <c r="A320" s="22">
        <v>43178</v>
      </c>
      <c r="B320" s="22"/>
      <c r="C320" s="26">
        <f>ROUND(16.8641784,4)</f>
        <v>16.8642</v>
      </c>
      <c r="D320" s="26">
        <f>F320</f>
        <v>18.4059</v>
      </c>
      <c r="E320" s="26">
        <f>F320</f>
        <v>18.4059</v>
      </c>
      <c r="F320" s="26">
        <f>ROUND(18.4059,4)</f>
        <v>18.4059</v>
      </c>
      <c r="G320" s="24"/>
      <c r="H320" s="36"/>
    </row>
    <row r="321" spans="1:8" ht="12.75" customHeight="1">
      <c r="A321" s="22">
        <v>43269</v>
      </c>
      <c r="B321" s="22"/>
      <c r="C321" s="26">
        <f>ROUND(16.8641784,4)</f>
        <v>16.8642</v>
      </c>
      <c r="D321" s="26">
        <f>F321</f>
        <v>18.7537</v>
      </c>
      <c r="E321" s="26">
        <f>F321</f>
        <v>18.7537</v>
      </c>
      <c r="F321" s="26">
        <f>ROUND(18.7537,4)</f>
        <v>18.7537</v>
      </c>
      <c r="G321" s="24"/>
      <c r="H321" s="36"/>
    </row>
    <row r="322" spans="1:8" ht="12.75" customHeight="1">
      <c r="A322" s="22">
        <v>43360</v>
      </c>
      <c r="B322" s="22"/>
      <c r="C322" s="26">
        <f>ROUND(16.8641784,4)</f>
        <v>16.8642</v>
      </c>
      <c r="D322" s="26">
        <f>F322</f>
        <v>18.8135</v>
      </c>
      <c r="E322" s="26">
        <f>F322</f>
        <v>18.8135</v>
      </c>
      <c r="F322" s="26">
        <f>ROUND(18.8135,4)</f>
        <v>18.8135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42807</v>
      </c>
      <c r="B324" s="22"/>
      <c r="C324" s="26">
        <f>ROUND(1.74543626237624,4)</f>
        <v>1.7454</v>
      </c>
      <c r="D324" s="26">
        <f>F324</f>
        <v>1.7617</v>
      </c>
      <c r="E324" s="26">
        <f>F324</f>
        <v>1.7617</v>
      </c>
      <c r="F324" s="26">
        <f>ROUND(1.7617,4)</f>
        <v>1.7617</v>
      </c>
      <c r="G324" s="24"/>
      <c r="H324" s="36"/>
    </row>
    <row r="325" spans="1:8" ht="12.75" customHeight="1">
      <c r="A325" s="22">
        <v>42905</v>
      </c>
      <c r="B325" s="22"/>
      <c r="C325" s="26">
        <f>ROUND(1.74543626237624,4)</f>
        <v>1.7454</v>
      </c>
      <c r="D325" s="26">
        <f>F325</f>
        <v>1.7951</v>
      </c>
      <c r="E325" s="26">
        <f>F325</f>
        <v>1.7951</v>
      </c>
      <c r="F325" s="26">
        <f>ROUND(1.7951,4)</f>
        <v>1.7951</v>
      </c>
      <c r="G325" s="24"/>
      <c r="H325" s="36"/>
    </row>
    <row r="326" spans="1:8" ht="12.75" customHeight="1">
      <c r="A326" s="22">
        <v>42996</v>
      </c>
      <c r="B326" s="22"/>
      <c r="C326" s="26">
        <f>ROUND(1.74543626237624,4)</f>
        <v>1.7454</v>
      </c>
      <c r="D326" s="26">
        <f>F326</f>
        <v>1.8249</v>
      </c>
      <c r="E326" s="26">
        <f>F326</f>
        <v>1.8249</v>
      </c>
      <c r="F326" s="26">
        <f>ROUND(1.8249,4)</f>
        <v>1.8249</v>
      </c>
      <c r="G326" s="24"/>
      <c r="H326" s="36"/>
    </row>
    <row r="327" spans="1:8" ht="12.75" customHeight="1">
      <c r="A327" s="22">
        <v>43087</v>
      </c>
      <c r="B327" s="22"/>
      <c r="C327" s="26">
        <f>ROUND(1.74543626237624,4)</f>
        <v>1.7454</v>
      </c>
      <c r="D327" s="26">
        <f>F327</f>
        <v>1.8542</v>
      </c>
      <c r="E327" s="26">
        <f>F327</f>
        <v>1.8542</v>
      </c>
      <c r="F327" s="26">
        <f>ROUND(1.8542,4)</f>
        <v>1.8542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42807</v>
      </c>
      <c r="B329" s="22"/>
      <c r="C329" s="28">
        <f>ROUND(0.118969266931746,6)</f>
        <v>0.118969</v>
      </c>
      <c r="D329" s="28">
        <f>F329</f>
        <v>0.120191</v>
      </c>
      <c r="E329" s="28">
        <f>F329</f>
        <v>0.120191</v>
      </c>
      <c r="F329" s="28">
        <f>ROUND(0.120191,6)</f>
        <v>0.120191</v>
      </c>
      <c r="G329" s="24"/>
      <c r="H329" s="36"/>
    </row>
    <row r="330" spans="1:8" ht="12.75" customHeight="1">
      <c r="A330" s="22">
        <v>42905</v>
      </c>
      <c r="B330" s="22"/>
      <c r="C330" s="28">
        <f>ROUND(0.118969266931746,6)</f>
        <v>0.118969</v>
      </c>
      <c r="D330" s="28">
        <f>F330</f>
        <v>0.122977</v>
      </c>
      <c r="E330" s="28">
        <f>F330</f>
        <v>0.122977</v>
      </c>
      <c r="F330" s="28">
        <f>ROUND(0.122977,6)</f>
        <v>0.122977</v>
      </c>
      <c r="G330" s="24"/>
      <c r="H330" s="36"/>
    </row>
    <row r="331" spans="1:8" ht="12.75" customHeight="1">
      <c r="A331" s="22">
        <v>42996</v>
      </c>
      <c r="B331" s="22"/>
      <c r="C331" s="28">
        <f>ROUND(0.118969266931746,6)</f>
        <v>0.118969</v>
      </c>
      <c r="D331" s="28">
        <f>F331</f>
        <v>0.125641</v>
      </c>
      <c r="E331" s="28">
        <f>F331</f>
        <v>0.125641</v>
      </c>
      <c r="F331" s="28">
        <f>ROUND(0.125641,6)</f>
        <v>0.125641</v>
      </c>
      <c r="G331" s="24"/>
      <c r="H331" s="36"/>
    </row>
    <row r="332" spans="1:8" ht="12.75" customHeight="1">
      <c r="A332" s="22">
        <v>43087</v>
      </c>
      <c r="B332" s="22"/>
      <c r="C332" s="28">
        <f>ROUND(0.118969266931746,6)</f>
        <v>0.118969</v>
      </c>
      <c r="D332" s="28">
        <f>F332</f>
        <v>0.128355</v>
      </c>
      <c r="E332" s="28">
        <f>F332</f>
        <v>0.128355</v>
      </c>
      <c r="F332" s="28">
        <f>ROUND(0.128355,6)</f>
        <v>0.128355</v>
      </c>
      <c r="G332" s="24"/>
      <c r="H332" s="36"/>
    </row>
    <row r="333" spans="1:8" ht="12.75" customHeight="1">
      <c r="A333" s="22">
        <v>43178</v>
      </c>
      <c r="B333" s="22"/>
      <c r="C333" s="28">
        <f>ROUND(0.118969266931746,6)</f>
        <v>0.118969</v>
      </c>
      <c r="D333" s="28">
        <f>F333</f>
        <v>0.13126</v>
      </c>
      <c r="E333" s="28">
        <f>F333</f>
        <v>0.13126</v>
      </c>
      <c r="F333" s="28">
        <f>ROUND(0.13126,6)</f>
        <v>0.13126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42807</v>
      </c>
      <c r="B335" s="22"/>
      <c r="C335" s="26">
        <f>ROUND(0.130282909930716,4)</f>
        <v>0.1303</v>
      </c>
      <c r="D335" s="26">
        <f>F335</f>
        <v>0.1304</v>
      </c>
      <c r="E335" s="26">
        <f>F335</f>
        <v>0.1304</v>
      </c>
      <c r="F335" s="26">
        <f>ROUND(0.1304,4)</f>
        <v>0.1304</v>
      </c>
      <c r="G335" s="24"/>
      <c r="H335" s="36"/>
    </row>
    <row r="336" spans="1:8" ht="12.75" customHeight="1">
      <c r="A336" s="22">
        <v>42905</v>
      </c>
      <c r="B336" s="22"/>
      <c r="C336" s="26">
        <f>ROUND(0.130282909930716,4)</f>
        <v>0.1303</v>
      </c>
      <c r="D336" s="26">
        <f>F336</f>
        <v>0.1303</v>
      </c>
      <c r="E336" s="26">
        <f>F336</f>
        <v>0.1303</v>
      </c>
      <c r="F336" s="26">
        <f>ROUND(0.1303,4)</f>
        <v>0.1303</v>
      </c>
      <c r="G336" s="24"/>
      <c r="H336" s="36"/>
    </row>
    <row r="337" spans="1:8" ht="12.75" customHeight="1">
      <c r="A337" s="22">
        <v>42996</v>
      </c>
      <c r="B337" s="22"/>
      <c r="C337" s="26">
        <f>ROUND(0.130282909930716,4)</f>
        <v>0.1303</v>
      </c>
      <c r="D337" s="26">
        <f>F337</f>
        <v>0.1304</v>
      </c>
      <c r="E337" s="26">
        <f>F337</f>
        <v>0.1304</v>
      </c>
      <c r="F337" s="26">
        <f>ROUND(0.1304,4)</f>
        <v>0.1304</v>
      </c>
      <c r="G337" s="24"/>
      <c r="H337" s="36"/>
    </row>
    <row r="338" spans="1:8" ht="12.75" customHeight="1">
      <c r="A338" s="22">
        <v>43087</v>
      </c>
      <c r="B338" s="22"/>
      <c r="C338" s="26">
        <f>ROUND(0.130282909930716,4)</f>
        <v>0.1303</v>
      </c>
      <c r="D338" s="26">
        <f>F338</f>
        <v>0.1299</v>
      </c>
      <c r="E338" s="26">
        <f>F338</f>
        <v>0.1299</v>
      </c>
      <c r="F338" s="26">
        <f>ROUND(0.1299,4)</f>
        <v>0.1299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42807</v>
      </c>
      <c r="B340" s="22"/>
      <c r="C340" s="26">
        <f>ROUND(9.7534956,4)</f>
        <v>9.7535</v>
      </c>
      <c r="D340" s="26">
        <f>F340</f>
        <v>9.8246</v>
      </c>
      <c r="E340" s="26">
        <f>F340</f>
        <v>9.8246</v>
      </c>
      <c r="F340" s="26">
        <f>ROUND(9.8246,4)</f>
        <v>9.8246</v>
      </c>
      <c r="G340" s="24"/>
      <c r="H340" s="36"/>
    </row>
    <row r="341" spans="1:8" ht="12.75" customHeight="1">
      <c r="A341" s="22">
        <v>42905</v>
      </c>
      <c r="B341" s="22"/>
      <c r="C341" s="26">
        <f>ROUND(9.7534956,4)</f>
        <v>9.7535</v>
      </c>
      <c r="D341" s="26">
        <f>F341</f>
        <v>9.9737</v>
      </c>
      <c r="E341" s="26">
        <f>F341</f>
        <v>9.9737</v>
      </c>
      <c r="F341" s="26">
        <f>ROUND(9.9737,4)</f>
        <v>9.9737</v>
      </c>
      <c r="G341" s="24"/>
      <c r="H341" s="36"/>
    </row>
    <row r="342" spans="1:8" ht="12.75" customHeight="1">
      <c r="A342" s="22">
        <v>42996</v>
      </c>
      <c r="B342" s="22"/>
      <c r="C342" s="26">
        <f>ROUND(9.7534956,4)</f>
        <v>9.7535</v>
      </c>
      <c r="D342" s="26">
        <f>F342</f>
        <v>10.1151</v>
      </c>
      <c r="E342" s="26">
        <f>F342</f>
        <v>10.1151</v>
      </c>
      <c r="F342" s="26">
        <f>ROUND(10.1151,4)</f>
        <v>10.1151</v>
      </c>
      <c r="G342" s="24"/>
      <c r="H342" s="36"/>
    </row>
    <row r="343" spans="1:8" ht="12.75" customHeight="1">
      <c r="A343" s="22">
        <v>43087</v>
      </c>
      <c r="B343" s="22"/>
      <c r="C343" s="26">
        <f>ROUND(9.7534956,4)</f>
        <v>9.7535</v>
      </c>
      <c r="D343" s="26">
        <f>F343</f>
        <v>10.2535</v>
      </c>
      <c r="E343" s="26">
        <f>F343</f>
        <v>10.2535</v>
      </c>
      <c r="F343" s="26">
        <f>ROUND(10.2535,4)</f>
        <v>10.2535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42807</v>
      </c>
      <c r="B345" s="22"/>
      <c r="C345" s="26">
        <f>ROUND(9.52712687354866,4)</f>
        <v>9.5271</v>
      </c>
      <c r="D345" s="26">
        <f>F345</f>
        <v>9.6143</v>
      </c>
      <c r="E345" s="26">
        <f>F345</f>
        <v>9.6143</v>
      </c>
      <c r="F345" s="26">
        <f>ROUND(9.6143,4)</f>
        <v>9.6143</v>
      </c>
      <c r="G345" s="24"/>
      <c r="H345" s="36"/>
    </row>
    <row r="346" spans="1:8" ht="12.75" customHeight="1">
      <c r="A346" s="22">
        <v>42905</v>
      </c>
      <c r="B346" s="22"/>
      <c r="C346" s="26">
        <f>ROUND(9.52712687354866,4)</f>
        <v>9.5271</v>
      </c>
      <c r="D346" s="26">
        <f>F346</f>
        <v>9.7924</v>
      </c>
      <c r="E346" s="26">
        <f>F346</f>
        <v>9.7924</v>
      </c>
      <c r="F346" s="26">
        <f>ROUND(9.7924,4)</f>
        <v>9.7924</v>
      </c>
      <c r="G346" s="24"/>
      <c r="H346" s="36"/>
    </row>
    <row r="347" spans="1:8" ht="12.75" customHeight="1">
      <c r="A347" s="22">
        <v>42996</v>
      </c>
      <c r="B347" s="22"/>
      <c r="C347" s="26">
        <f>ROUND(9.52712687354866,4)</f>
        <v>9.5271</v>
      </c>
      <c r="D347" s="26">
        <f>F347</f>
        <v>9.9583</v>
      </c>
      <c r="E347" s="26">
        <f>F347</f>
        <v>9.9583</v>
      </c>
      <c r="F347" s="26">
        <f>ROUND(9.9583,4)</f>
        <v>9.9583</v>
      </c>
      <c r="G347" s="24"/>
      <c r="H347" s="36"/>
    </row>
    <row r="348" spans="1:8" ht="12.75" customHeight="1">
      <c r="A348" s="22">
        <v>43087</v>
      </c>
      <c r="B348" s="22"/>
      <c r="C348" s="26">
        <f>ROUND(9.52712687354866,4)</f>
        <v>9.5271</v>
      </c>
      <c r="D348" s="26">
        <f>F348</f>
        <v>10.1225</v>
      </c>
      <c r="E348" s="26">
        <f>F348</f>
        <v>10.1225</v>
      </c>
      <c r="F348" s="26">
        <f>ROUND(10.1225,4)</f>
        <v>10.1225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42807</v>
      </c>
      <c r="B350" s="22"/>
      <c r="C350" s="26">
        <f>ROUND(3.58991355995121,4)</f>
        <v>3.5899</v>
      </c>
      <c r="D350" s="26">
        <f>F350</f>
        <v>3.5791</v>
      </c>
      <c r="E350" s="26">
        <f>F350</f>
        <v>3.5791</v>
      </c>
      <c r="F350" s="26">
        <f>ROUND(3.5791,4)</f>
        <v>3.5791</v>
      </c>
      <c r="G350" s="24"/>
      <c r="H350" s="36"/>
    </row>
    <row r="351" spans="1:8" ht="12.75" customHeight="1">
      <c r="A351" s="22">
        <v>42905</v>
      </c>
      <c r="B351" s="22"/>
      <c r="C351" s="26">
        <f>ROUND(3.58991355995121,4)</f>
        <v>3.5899</v>
      </c>
      <c r="D351" s="26">
        <f>F351</f>
        <v>3.5468</v>
      </c>
      <c r="E351" s="26">
        <f>F351</f>
        <v>3.5468</v>
      </c>
      <c r="F351" s="26">
        <f>ROUND(3.5468,4)</f>
        <v>3.5468</v>
      </c>
      <c r="G351" s="24"/>
      <c r="H351" s="36"/>
    </row>
    <row r="352" spans="1:8" ht="12.75" customHeight="1">
      <c r="A352" s="22">
        <v>42996</v>
      </c>
      <c r="B352" s="22"/>
      <c r="C352" s="26">
        <f>ROUND(3.58991355995121,4)</f>
        <v>3.5899</v>
      </c>
      <c r="D352" s="26">
        <f>F352</f>
        <v>3.5172</v>
      </c>
      <c r="E352" s="26">
        <f>F352</f>
        <v>3.5172</v>
      </c>
      <c r="F352" s="26">
        <f>ROUND(3.5172,4)</f>
        <v>3.5172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6">
        <f>ROUND(13.539,4)</f>
        <v>13.539</v>
      </c>
      <c r="D354" s="26">
        <f>F354</f>
        <v>13.6577</v>
      </c>
      <c r="E354" s="26">
        <f>F354</f>
        <v>13.6577</v>
      </c>
      <c r="F354" s="26">
        <f>ROUND(13.6577,4)</f>
        <v>13.6577</v>
      </c>
      <c r="G354" s="24"/>
      <c r="H354" s="36"/>
    </row>
    <row r="355" spans="1:8" ht="12.75" customHeight="1">
      <c r="A355" s="22">
        <v>42905</v>
      </c>
      <c r="B355" s="22"/>
      <c r="C355" s="26">
        <f>ROUND(13.539,4)</f>
        <v>13.539</v>
      </c>
      <c r="D355" s="26">
        <f>F355</f>
        <v>13.906</v>
      </c>
      <c r="E355" s="26">
        <f>F355</f>
        <v>13.906</v>
      </c>
      <c r="F355" s="26">
        <f>ROUND(13.906,4)</f>
        <v>13.906</v>
      </c>
      <c r="G355" s="24"/>
      <c r="H355" s="36"/>
    </row>
    <row r="356" spans="1:8" ht="12.75" customHeight="1">
      <c r="A356" s="22">
        <v>42996</v>
      </c>
      <c r="B356" s="22"/>
      <c r="C356" s="26">
        <f>ROUND(13.539,4)</f>
        <v>13.539</v>
      </c>
      <c r="D356" s="26">
        <f>F356</f>
        <v>14.1365</v>
      </c>
      <c r="E356" s="26">
        <f>F356</f>
        <v>14.1365</v>
      </c>
      <c r="F356" s="26">
        <f>ROUND(14.1365,4)</f>
        <v>14.1365</v>
      </c>
      <c r="G356" s="24"/>
      <c r="H356" s="36"/>
    </row>
    <row r="357" spans="1:8" ht="12.75" customHeight="1">
      <c r="A357" s="22">
        <v>43087</v>
      </c>
      <c r="B357" s="22"/>
      <c r="C357" s="26">
        <f>ROUND(13.539,4)</f>
        <v>13.539</v>
      </c>
      <c r="D357" s="26">
        <f>F357</f>
        <v>14.3662</v>
      </c>
      <c r="E357" s="26">
        <f>F357</f>
        <v>14.3662</v>
      </c>
      <c r="F357" s="26">
        <f>ROUND(14.3662,4)</f>
        <v>14.3662</v>
      </c>
      <c r="G357" s="24"/>
      <c r="H357" s="36"/>
    </row>
    <row r="358" spans="1:8" ht="12.75" customHeight="1">
      <c r="A358" s="22">
        <v>43178</v>
      </c>
      <c r="B358" s="22"/>
      <c r="C358" s="26">
        <f>ROUND(13.539,4)</f>
        <v>13.539</v>
      </c>
      <c r="D358" s="26">
        <f>F358</f>
        <v>14.5968</v>
      </c>
      <c r="E358" s="26">
        <f>F358</f>
        <v>14.5968</v>
      </c>
      <c r="F358" s="26">
        <f>ROUND(14.5968,4)</f>
        <v>14.5968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42807</v>
      </c>
      <c r="B360" s="22"/>
      <c r="C360" s="26">
        <f>ROUND(13.539,4)</f>
        <v>13.539</v>
      </c>
      <c r="D360" s="26">
        <f>F360</f>
        <v>13.6577</v>
      </c>
      <c r="E360" s="26">
        <f>F360</f>
        <v>13.6577</v>
      </c>
      <c r="F360" s="26">
        <f>ROUND(13.6577,4)</f>
        <v>13.6577</v>
      </c>
      <c r="G360" s="24"/>
      <c r="H360" s="36"/>
    </row>
    <row r="361" spans="1:8" ht="12.75" customHeight="1">
      <c r="A361" s="22">
        <v>42905</v>
      </c>
      <c r="B361" s="22"/>
      <c r="C361" s="26">
        <f>ROUND(13.539,4)</f>
        <v>13.539</v>
      </c>
      <c r="D361" s="26">
        <f>F361</f>
        <v>13.906</v>
      </c>
      <c r="E361" s="26">
        <f>F361</f>
        <v>13.906</v>
      </c>
      <c r="F361" s="26">
        <f>ROUND(13.906,4)</f>
        <v>13.906</v>
      </c>
      <c r="G361" s="24"/>
      <c r="H361" s="36"/>
    </row>
    <row r="362" spans="1:8" ht="12.75" customHeight="1">
      <c r="A362" s="22">
        <v>42996</v>
      </c>
      <c r="B362" s="22"/>
      <c r="C362" s="26">
        <f>ROUND(13.539,4)</f>
        <v>13.539</v>
      </c>
      <c r="D362" s="26">
        <f>F362</f>
        <v>14.1365</v>
      </c>
      <c r="E362" s="26">
        <f>F362</f>
        <v>14.1365</v>
      </c>
      <c r="F362" s="26">
        <f>ROUND(14.1365,4)</f>
        <v>14.1365</v>
      </c>
      <c r="G362" s="24"/>
      <c r="H362" s="36"/>
    </row>
    <row r="363" spans="1:8" ht="12.75" customHeight="1">
      <c r="A363" s="22">
        <v>43087</v>
      </c>
      <c r="B363" s="22"/>
      <c r="C363" s="26">
        <f>ROUND(13.539,4)</f>
        <v>13.539</v>
      </c>
      <c r="D363" s="26">
        <f>F363</f>
        <v>14.3662</v>
      </c>
      <c r="E363" s="26">
        <f>F363</f>
        <v>14.3662</v>
      </c>
      <c r="F363" s="26">
        <f>ROUND(14.3662,4)</f>
        <v>14.3662</v>
      </c>
      <c r="G363" s="24"/>
      <c r="H363" s="36"/>
    </row>
    <row r="364" spans="1:8" ht="12.75" customHeight="1">
      <c r="A364" s="22">
        <v>43178</v>
      </c>
      <c r="B364" s="22"/>
      <c r="C364" s="26">
        <f>ROUND(13.539,4)</f>
        <v>13.539</v>
      </c>
      <c r="D364" s="26">
        <f>F364</f>
        <v>14.5968</v>
      </c>
      <c r="E364" s="26">
        <f>F364</f>
        <v>14.5968</v>
      </c>
      <c r="F364" s="26">
        <f>ROUND(14.5968,4)</f>
        <v>14.5968</v>
      </c>
      <c r="G364" s="24"/>
      <c r="H364" s="36"/>
    </row>
    <row r="365" spans="1:8" ht="12.75" customHeight="1">
      <c r="A365" s="22">
        <v>43269</v>
      </c>
      <c r="B365" s="22"/>
      <c r="C365" s="26">
        <f>ROUND(13.539,4)</f>
        <v>13.539</v>
      </c>
      <c r="D365" s="26">
        <f>F365</f>
        <v>14.8283</v>
      </c>
      <c r="E365" s="26">
        <f>F365</f>
        <v>14.8283</v>
      </c>
      <c r="F365" s="26">
        <f>ROUND(14.8283,4)</f>
        <v>14.8283</v>
      </c>
      <c r="G365" s="24"/>
      <c r="H365" s="36"/>
    </row>
    <row r="366" spans="1:8" ht="12.75" customHeight="1">
      <c r="A366" s="22">
        <v>43360</v>
      </c>
      <c r="B366" s="22"/>
      <c r="C366" s="26">
        <f>ROUND(13.539,4)</f>
        <v>13.539</v>
      </c>
      <c r="D366" s="26">
        <f>F366</f>
        <v>15.0598</v>
      </c>
      <c r="E366" s="26">
        <f>F366</f>
        <v>15.0598</v>
      </c>
      <c r="F366" s="26">
        <f>ROUND(15.0598,4)</f>
        <v>15.0598</v>
      </c>
      <c r="G366" s="24"/>
      <c r="H366" s="36"/>
    </row>
    <row r="367" spans="1:8" ht="12.75" customHeight="1">
      <c r="A367" s="22">
        <v>43448</v>
      </c>
      <c r="B367" s="22"/>
      <c r="C367" s="26">
        <f>ROUND(13.539,4)</f>
        <v>13.539</v>
      </c>
      <c r="D367" s="26">
        <f>F367</f>
        <v>15.2837</v>
      </c>
      <c r="E367" s="26">
        <f>F367</f>
        <v>15.2837</v>
      </c>
      <c r="F367" s="26">
        <f>ROUND(15.2837,4)</f>
        <v>15.2837</v>
      </c>
      <c r="G367" s="24"/>
      <c r="H367" s="36"/>
    </row>
    <row r="368" spans="1:8" ht="12.75" customHeight="1">
      <c r="A368" s="22">
        <v>43542</v>
      </c>
      <c r="B368" s="22"/>
      <c r="C368" s="26">
        <f>ROUND(13.539,4)</f>
        <v>13.539</v>
      </c>
      <c r="D368" s="26">
        <f>F368</f>
        <v>15.595</v>
      </c>
      <c r="E368" s="26">
        <f>F368</f>
        <v>15.595</v>
      </c>
      <c r="F368" s="26">
        <f>ROUND(15.595,4)</f>
        <v>15.595</v>
      </c>
      <c r="G368" s="24"/>
      <c r="H368" s="36"/>
    </row>
    <row r="369" spans="1:8" ht="12.75" customHeight="1">
      <c r="A369" s="22">
        <v>43630</v>
      </c>
      <c r="B369" s="22"/>
      <c r="C369" s="26">
        <f>ROUND(13.539,4)</f>
        <v>13.539</v>
      </c>
      <c r="D369" s="26">
        <f>F369</f>
        <v>15.941</v>
      </c>
      <c r="E369" s="26">
        <f>F369</f>
        <v>15.941</v>
      </c>
      <c r="F369" s="26">
        <f>ROUND(15.941,4)</f>
        <v>15.941</v>
      </c>
      <c r="G369" s="24"/>
      <c r="H369" s="36"/>
    </row>
    <row r="370" spans="1:8" ht="12.75" customHeight="1">
      <c r="A370" s="22">
        <v>43724</v>
      </c>
      <c r="B370" s="22"/>
      <c r="C370" s="26">
        <f>ROUND(13.539,4)</f>
        <v>13.539</v>
      </c>
      <c r="D370" s="26">
        <f>F370</f>
        <v>16.3106</v>
      </c>
      <c r="E370" s="26">
        <f>F370</f>
        <v>16.3106</v>
      </c>
      <c r="F370" s="26">
        <f>ROUND(16.3106,4)</f>
        <v>16.3106</v>
      </c>
      <c r="G370" s="24"/>
      <c r="H370" s="36"/>
    </row>
    <row r="371" spans="1:8" ht="12.75" customHeight="1">
      <c r="A371" s="22">
        <v>43812</v>
      </c>
      <c r="B371" s="22"/>
      <c r="C371" s="26">
        <f>ROUND(13.539,4)</f>
        <v>13.539</v>
      </c>
      <c r="D371" s="26">
        <f>F371</f>
        <v>16.6566</v>
      </c>
      <c r="E371" s="26">
        <f>F371</f>
        <v>16.6566</v>
      </c>
      <c r="F371" s="26">
        <f>ROUND(16.6566,4)</f>
        <v>16.6566</v>
      </c>
      <c r="G371" s="24"/>
      <c r="H371" s="36"/>
    </row>
    <row r="372" spans="1:8" ht="12.75" customHeight="1">
      <c r="A372" s="22">
        <v>43906</v>
      </c>
      <c r="B372" s="22"/>
      <c r="C372" s="26">
        <f>ROUND(13.539,4)</f>
        <v>13.539</v>
      </c>
      <c r="D372" s="26">
        <f>F372</f>
        <v>17.0262</v>
      </c>
      <c r="E372" s="26">
        <f>F372</f>
        <v>17.0262</v>
      </c>
      <c r="F372" s="26">
        <f>ROUND(17.0262,4)</f>
        <v>17.0262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42807</v>
      </c>
      <c r="B374" s="22"/>
      <c r="C374" s="26">
        <f>ROUND(1.37354164553109,4)</f>
        <v>1.3735</v>
      </c>
      <c r="D374" s="26">
        <f>F374</f>
        <v>1.3533</v>
      </c>
      <c r="E374" s="26">
        <f>F374</f>
        <v>1.3533</v>
      </c>
      <c r="F374" s="26">
        <f>ROUND(1.3533,4)</f>
        <v>1.3533</v>
      </c>
      <c r="G374" s="24"/>
      <c r="H374" s="36"/>
    </row>
    <row r="375" spans="1:8" ht="12.75" customHeight="1">
      <c r="A375" s="22">
        <v>42905</v>
      </c>
      <c r="B375" s="22"/>
      <c r="C375" s="26">
        <f>ROUND(1.37354164553109,4)</f>
        <v>1.3735</v>
      </c>
      <c r="D375" s="26">
        <f>F375</f>
        <v>1.3141</v>
      </c>
      <c r="E375" s="26">
        <f>F375</f>
        <v>1.3141</v>
      </c>
      <c r="F375" s="26">
        <f>ROUND(1.3141,4)</f>
        <v>1.3141</v>
      </c>
      <c r="G375" s="24"/>
      <c r="H375" s="36"/>
    </row>
    <row r="376" spans="1:8" ht="12.75" customHeight="1">
      <c r="A376" s="22">
        <v>42996</v>
      </c>
      <c r="B376" s="22"/>
      <c r="C376" s="26">
        <f>ROUND(1.37354164553109,4)</f>
        <v>1.3735</v>
      </c>
      <c r="D376" s="26">
        <f>F376</f>
        <v>1.2804</v>
      </c>
      <c r="E376" s="26">
        <f>F376</f>
        <v>1.2804</v>
      </c>
      <c r="F376" s="26">
        <f>ROUND(1.2804,4)</f>
        <v>1.2804</v>
      </c>
      <c r="G376" s="24"/>
      <c r="H376" s="36"/>
    </row>
    <row r="377" spans="1:8" ht="12.75" customHeight="1">
      <c r="A377" s="22">
        <v>43087</v>
      </c>
      <c r="B377" s="22"/>
      <c r="C377" s="26">
        <f>ROUND(1.37354164553109,4)</f>
        <v>1.3735</v>
      </c>
      <c r="D377" s="26">
        <f>F377</f>
        <v>1.2498</v>
      </c>
      <c r="E377" s="26">
        <f>F377</f>
        <v>1.2498</v>
      </c>
      <c r="F377" s="26">
        <f>ROUND(1.2498,4)</f>
        <v>1.2498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42768</v>
      </c>
      <c r="B379" s="22"/>
      <c r="C379" s="27">
        <f>ROUND(592.992,3)</f>
        <v>592.992</v>
      </c>
      <c r="D379" s="27">
        <f>F379</f>
        <v>594.196</v>
      </c>
      <c r="E379" s="27">
        <f>F379</f>
        <v>594.196</v>
      </c>
      <c r="F379" s="27">
        <f>ROUND(594.196,3)</f>
        <v>594.196</v>
      </c>
      <c r="G379" s="24"/>
      <c r="H379" s="36"/>
    </row>
    <row r="380" spans="1:8" ht="12.75" customHeight="1">
      <c r="A380" s="22">
        <v>42859</v>
      </c>
      <c r="B380" s="22"/>
      <c r="C380" s="27">
        <f>ROUND(592.992,3)</f>
        <v>592.992</v>
      </c>
      <c r="D380" s="27">
        <f>F380</f>
        <v>605.573</v>
      </c>
      <c r="E380" s="27">
        <f>F380</f>
        <v>605.573</v>
      </c>
      <c r="F380" s="27">
        <f>ROUND(605.573,3)</f>
        <v>605.573</v>
      </c>
      <c r="G380" s="24"/>
      <c r="H380" s="36"/>
    </row>
    <row r="381" spans="1:8" ht="12.75" customHeight="1">
      <c r="A381" s="22">
        <v>42950</v>
      </c>
      <c r="B381" s="22"/>
      <c r="C381" s="27">
        <f>ROUND(592.992,3)</f>
        <v>592.992</v>
      </c>
      <c r="D381" s="27">
        <f>F381</f>
        <v>617.507</v>
      </c>
      <c r="E381" s="27">
        <f>F381</f>
        <v>617.507</v>
      </c>
      <c r="F381" s="27">
        <f>ROUND(617.507,3)</f>
        <v>617.507</v>
      </c>
      <c r="G381" s="24"/>
      <c r="H381" s="36"/>
    </row>
    <row r="382" spans="1:8" ht="12.75" customHeight="1">
      <c r="A382" s="22">
        <v>43041</v>
      </c>
      <c r="B382" s="22"/>
      <c r="C382" s="27">
        <f>ROUND(592.992,3)</f>
        <v>592.992</v>
      </c>
      <c r="D382" s="27">
        <f>F382</f>
        <v>630.079</v>
      </c>
      <c r="E382" s="27">
        <f>F382</f>
        <v>630.079</v>
      </c>
      <c r="F382" s="27">
        <f>ROUND(630.079,3)</f>
        <v>630.079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42768</v>
      </c>
      <c r="B384" s="22"/>
      <c r="C384" s="27">
        <f>ROUND(514.483,3)</f>
        <v>514.483</v>
      </c>
      <c r="D384" s="27">
        <f>F384</f>
        <v>515.528</v>
      </c>
      <c r="E384" s="27">
        <f>F384</f>
        <v>515.528</v>
      </c>
      <c r="F384" s="27">
        <f>ROUND(515.528,3)</f>
        <v>515.528</v>
      </c>
      <c r="G384" s="24"/>
      <c r="H384" s="36"/>
    </row>
    <row r="385" spans="1:8" ht="12.75" customHeight="1">
      <c r="A385" s="22">
        <v>42859</v>
      </c>
      <c r="B385" s="22"/>
      <c r="C385" s="27">
        <f>ROUND(514.483,3)</f>
        <v>514.483</v>
      </c>
      <c r="D385" s="27">
        <f>F385</f>
        <v>525.399</v>
      </c>
      <c r="E385" s="27">
        <f>F385</f>
        <v>525.399</v>
      </c>
      <c r="F385" s="27">
        <f>ROUND(525.399,3)</f>
        <v>525.399</v>
      </c>
      <c r="G385" s="24"/>
      <c r="H385" s="36"/>
    </row>
    <row r="386" spans="1:8" ht="12.75" customHeight="1">
      <c r="A386" s="22">
        <v>42950</v>
      </c>
      <c r="B386" s="22"/>
      <c r="C386" s="27">
        <f>ROUND(514.483,3)</f>
        <v>514.483</v>
      </c>
      <c r="D386" s="27">
        <f>F386</f>
        <v>535.752</v>
      </c>
      <c r="E386" s="27">
        <f>F386</f>
        <v>535.752</v>
      </c>
      <c r="F386" s="27">
        <f>ROUND(535.752,3)</f>
        <v>535.752</v>
      </c>
      <c r="G386" s="24"/>
      <c r="H386" s="36"/>
    </row>
    <row r="387" spans="1:8" ht="12.75" customHeight="1">
      <c r="A387" s="22">
        <v>43041</v>
      </c>
      <c r="B387" s="22"/>
      <c r="C387" s="27">
        <f>ROUND(514.483,3)</f>
        <v>514.483</v>
      </c>
      <c r="D387" s="27">
        <f>F387</f>
        <v>546.66</v>
      </c>
      <c r="E387" s="27">
        <f>F387</f>
        <v>546.66</v>
      </c>
      <c r="F387" s="27">
        <f>ROUND(546.66,3)</f>
        <v>546.66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ROUND(596.405,3)</f>
        <v>596.405</v>
      </c>
      <c r="D389" s="27">
        <f>F389</f>
        <v>597.616</v>
      </c>
      <c r="E389" s="27">
        <f>F389</f>
        <v>597.616</v>
      </c>
      <c r="F389" s="27">
        <f>ROUND(597.616,3)</f>
        <v>597.616</v>
      </c>
      <c r="G389" s="24"/>
      <c r="H389" s="36"/>
    </row>
    <row r="390" spans="1:8" ht="12.75" customHeight="1">
      <c r="A390" s="22">
        <v>42859</v>
      </c>
      <c r="B390" s="22"/>
      <c r="C390" s="27">
        <f>ROUND(596.405,3)</f>
        <v>596.405</v>
      </c>
      <c r="D390" s="27">
        <f>F390</f>
        <v>609.059</v>
      </c>
      <c r="E390" s="27">
        <f>F390</f>
        <v>609.059</v>
      </c>
      <c r="F390" s="27">
        <f>ROUND(609.059,3)</f>
        <v>609.059</v>
      </c>
      <c r="G390" s="24"/>
      <c r="H390" s="36"/>
    </row>
    <row r="391" spans="1:8" ht="12.75" customHeight="1">
      <c r="A391" s="22">
        <v>42950</v>
      </c>
      <c r="B391" s="22"/>
      <c r="C391" s="27">
        <f>ROUND(596.405,3)</f>
        <v>596.405</v>
      </c>
      <c r="D391" s="27">
        <f>F391</f>
        <v>621.061</v>
      </c>
      <c r="E391" s="27">
        <f>F391</f>
        <v>621.061</v>
      </c>
      <c r="F391" s="27">
        <f>ROUND(621.061,3)</f>
        <v>621.061</v>
      </c>
      <c r="G391" s="24"/>
      <c r="H391" s="36"/>
    </row>
    <row r="392" spans="1:8" ht="12.75" customHeight="1">
      <c r="A392" s="22">
        <v>43041</v>
      </c>
      <c r="B392" s="22"/>
      <c r="C392" s="27">
        <f>ROUND(596.405,3)</f>
        <v>596.405</v>
      </c>
      <c r="D392" s="27">
        <f>F392</f>
        <v>633.706</v>
      </c>
      <c r="E392" s="27">
        <f>F392</f>
        <v>633.706</v>
      </c>
      <c r="F392" s="27">
        <f>ROUND(633.706,3)</f>
        <v>633.706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ROUND(541.912,3)</f>
        <v>541.912</v>
      </c>
      <c r="D394" s="27">
        <f>F394</f>
        <v>543.013</v>
      </c>
      <c r="E394" s="27">
        <f>F394</f>
        <v>543.013</v>
      </c>
      <c r="F394" s="27">
        <f>ROUND(543.013,3)</f>
        <v>543.013</v>
      </c>
      <c r="G394" s="24"/>
      <c r="H394" s="36"/>
    </row>
    <row r="395" spans="1:8" ht="12.75" customHeight="1">
      <c r="A395" s="22">
        <v>42859</v>
      </c>
      <c r="B395" s="22"/>
      <c r="C395" s="27">
        <f>ROUND(541.912,3)</f>
        <v>541.912</v>
      </c>
      <c r="D395" s="27">
        <f>F395</f>
        <v>553.41</v>
      </c>
      <c r="E395" s="27">
        <f>F395</f>
        <v>553.41</v>
      </c>
      <c r="F395" s="27">
        <f>ROUND(553.41,3)</f>
        <v>553.41</v>
      </c>
      <c r="G395" s="24"/>
      <c r="H395" s="36"/>
    </row>
    <row r="396" spans="1:8" ht="12.75" customHeight="1">
      <c r="A396" s="22">
        <v>42950</v>
      </c>
      <c r="B396" s="22"/>
      <c r="C396" s="27">
        <f>ROUND(541.912,3)</f>
        <v>541.912</v>
      </c>
      <c r="D396" s="27">
        <f>F396</f>
        <v>564.315</v>
      </c>
      <c r="E396" s="27">
        <f>F396</f>
        <v>564.315</v>
      </c>
      <c r="F396" s="27">
        <f>ROUND(564.315,3)</f>
        <v>564.315</v>
      </c>
      <c r="G396" s="24"/>
      <c r="H396" s="36"/>
    </row>
    <row r="397" spans="1:8" ht="12.75" customHeight="1">
      <c r="A397" s="22">
        <v>43041</v>
      </c>
      <c r="B397" s="22"/>
      <c r="C397" s="27">
        <f>ROUND(541.912,3)</f>
        <v>541.912</v>
      </c>
      <c r="D397" s="27">
        <f>F397</f>
        <v>575.805</v>
      </c>
      <c r="E397" s="27">
        <f>F397</f>
        <v>575.805</v>
      </c>
      <c r="F397" s="27">
        <f>ROUND(575.805,3)</f>
        <v>575.805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ROUND(248.182258419316,3)</f>
        <v>248.182</v>
      </c>
      <c r="D399" s="27">
        <f>F399</f>
        <v>248.688</v>
      </c>
      <c r="E399" s="27">
        <f>F399</f>
        <v>248.688</v>
      </c>
      <c r="F399" s="27">
        <f>ROUND(248.688,3)</f>
        <v>248.688</v>
      </c>
      <c r="G399" s="24"/>
      <c r="H399" s="36"/>
    </row>
    <row r="400" spans="1:8" ht="12.75" customHeight="1">
      <c r="A400" s="22">
        <v>42859</v>
      </c>
      <c r="B400" s="22"/>
      <c r="C400" s="27">
        <f>ROUND(248.182258419316,3)</f>
        <v>248.182</v>
      </c>
      <c r="D400" s="27">
        <f>F400</f>
        <v>253.465</v>
      </c>
      <c r="E400" s="27">
        <f>F400</f>
        <v>253.465</v>
      </c>
      <c r="F400" s="27">
        <f>ROUND(253.465,3)</f>
        <v>253.465</v>
      </c>
      <c r="G400" s="24"/>
      <c r="H400" s="36"/>
    </row>
    <row r="401" spans="1:8" ht="12.75" customHeight="1">
      <c r="A401" s="22">
        <v>42950</v>
      </c>
      <c r="B401" s="22"/>
      <c r="C401" s="27">
        <f>ROUND(248.182258419316,3)</f>
        <v>248.182</v>
      </c>
      <c r="D401" s="27">
        <f>F401</f>
        <v>258.475</v>
      </c>
      <c r="E401" s="27">
        <f>F401</f>
        <v>258.475</v>
      </c>
      <c r="F401" s="27">
        <f>ROUND(258.475,3)</f>
        <v>258.475</v>
      </c>
      <c r="G401" s="24"/>
      <c r="H401" s="36"/>
    </row>
    <row r="402" spans="1:8" ht="12.75" customHeight="1">
      <c r="A402" s="22">
        <v>43041</v>
      </c>
      <c r="B402" s="22"/>
      <c r="C402" s="27">
        <f>ROUND(248.182258419316,3)</f>
        <v>248.182</v>
      </c>
      <c r="D402" s="27">
        <f>F402</f>
        <v>263.752</v>
      </c>
      <c r="E402" s="27">
        <f>F402</f>
        <v>263.752</v>
      </c>
      <c r="F402" s="27">
        <f>ROUND(263.752,3)</f>
        <v>263.752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42768</v>
      </c>
      <c r="B404" s="22"/>
      <c r="C404" s="27">
        <f>ROUND(667.596116441676,3)</f>
        <v>667.596</v>
      </c>
      <c r="D404" s="27">
        <f>F404</f>
        <v>669.254</v>
      </c>
      <c r="E404" s="27">
        <f>F404</f>
        <v>669.254</v>
      </c>
      <c r="F404" s="27">
        <f>ROUND(669.254,3)</f>
        <v>669.254</v>
      </c>
      <c r="G404" s="24"/>
      <c r="H404" s="36"/>
    </row>
    <row r="405" spans="1:8" ht="12.75" customHeight="1">
      <c r="A405" s="22">
        <v>42859</v>
      </c>
      <c r="B405" s="22"/>
      <c r="C405" s="27">
        <f>ROUND(667.596116441676,3)</f>
        <v>667.596</v>
      </c>
      <c r="D405" s="27">
        <f>F405</f>
        <v>682.2</v>
      </c>
      <c r="E405" s="27">
        <f>F405</f>
        <v>682.2</v>
      </c>
      <c r="F405" s="27">
        <f>ROUND(682.2,3)</f>
        <v>682.2</v>
      </c>
      <c r="G405" s="24"/>
      <c r="H405" s="36"/>
    </row>
    <row r="406" spans="1:8" ht="12.75" customHeight="1">
      <c r="A406" s="22">
        <v>42950</v>
      </c>
      <c r="B406" s="22"/>
      <c r="C406" s="27">
        <f>ROUND(667.596116441676,3)</f>
        <v>667.596</v>
      </c>
      <c r="D406" s="27">
        <f>F406</f>
        <v>695.631</v>
      </c>
      <c r="E406" s="27">
        <f>F406</f>
        <v>695.631</v>
      </c>
      <c r="F406" s="27">
        <f>ROUND(695.631,3)</f>
        <v>695.631</v>
      </c>
      <c r="G406" s="24"/>
      <c r="H406" s="36"/>
    </row>
    <row r="407" spans="1:8" ht="12.75" customHeight="1">
      <c r="A407" s="22">
        <v>43041</v>
      </c>
      <c r="B407" s="22"/>
      <c r="C407" s="27">
        <f>ROUND(667.596116441676,3)</f>
        <v>667.596</v>
      </c>
      <c r="D407" s="27">
        <f>F407</f>
        <v>709.298</v>
      </c>
      <c r="E407" s="27">
        <f>F407</f>
        <v>709.298</v>
      </c>
      <c r="F407" s="27">
        <f>ROUND(709.298,3)</f>
        <v>709.298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42807</v>
      </c>
      <c r="B409" s="22"/>
      <c r="C409" s="24">
        <f>ROUND(22733.23,2)</f>
        <v>22733.23</v>
      </c>
      <c r="D409" s="24">
        <f>F409</f>
        <v>22962.35</v>
      </c>
      <c r="E409" s="24">
        <f>F409</f>
        <v>22962.35</v>
      </c>
      <c r="F409" s="24">
        <f>ROUND(22962.35,2)</f>
        <v>22962.35</v>
      </c>
      <c r="G409" s="24"/>
      <c r="H409" s="36"/>
    </row>
    <row r="410" spans="1:8" ht="12.75" customHeight="1">
      <c r="A410" s="22">
        <v>42905</v>
      </c>
      <c r="B410" s="22"/>
      <c r="C410" s="24">
        <f>ROUND(22733.23,2)</f>
        <v>22733.23</v>
      </c>
      <c r="D410" s="24">
        <f>F410</f>
        <v>23374.41</v>
      </c>
      <c r="E410" s="24">
        <f>F410</f>
        <v>23374.41</v>
      </c>
      <c r="F410" s="24">
        <f>ROUND(23374.41,2)</f>
        <v>23374.41</v>
      </c>
      <c r="G410" s="24"/>
      <c r="H410" s="36"/>
    </row>
    <row r="411" spans="1:8" ht="12.75" customHeight="1">
      <c r="A411" s="22">
        <v>42996</v>
      </c>
      <c r="B411" s="22"/>
      <c r="C411" s="24">
        <f>ROUND(22733.23,2)</f>
        <v>22733.23</v>
      </c>
      <c r="D411" s="24">
        <f>F411</f>
        <v>23777.4</v>
      </c>
      <c r="E411" s="24">
        <f>F411</f>
        <v>23777.4</v>
      </c>
      <c r="F411" s="24">
        <f>ROUND(23777.4,2)</f>
        <v>23777.4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42781</v>
      </c>
      <c r="B413" s="22"/>
      <c r="C413" s="27">
        <f>ROUND(7.358,3)</f>
        <v>7.358</v>
      </c>
      <c r="D413" s="27">
        <f>ROUND(7.42,3)</f>
        <v>7.42</v>
      </c>
      <c r="E413" s="27">
        <f>ROUND(7.32,3)</f>
        <v>7.32</v>
      </c>
      <c r="F413" s="27">
        <f>ROUND(7.37,3)</f>
        <v>7.37</v>
      </c>
      <c r="G413" s="24"/>
      <c r="H413" s="36"/>
    </row>
    <row r="414" spans="1:8" ht="12.75" customHeight="1">
      <c r="A414" s="22">
        <v>42809</v>
      </c>
      <c r="B414" s="22"/>
      <c r="C414" s="27">
        <f>ROUND(7.358,3)</f>
        <v>7.358</v>
      </c>
      <c r="D414" s="27">
        <f>ROUND(7.43,3)</f>
        <v>7.43</v>
      </c>
      <c r="E414" s="27">
        <f>ROUND(7.33,3)</f>
        <v>7.33</v>
      </c>
      <c r="F414" s="27">
        <f>ROUND(7.38,3)</f>
        <v>7.38</v>
      </c>
      <c r="G414" s="24"/>
      <c r="H414" s="36"/>
    </row>
    <row r="415" spans="1:8" ht="12.75" customHeight="1">
      <c r="A415" s="22">
        <v>42844</v>
      </c>
      <c r="B415" s="22"/>
      <c r="C415" s="27">
        <f>ROUND(7.358,3)</f>
        <v>7.358</v>
      </c>
      <c r="D415" s="27">
        <f>ROUND(7.43,3)</f>
        <v>7.43</v>
      </c>
      <c r="E415" s="27">
        <f>ROUND(7.33,3)</f>
        <v>7.33</v>
      </c>
      <c r="F415" s="27">
        <f>ROUND(7.38,3)</f>
        <v>7.38</v>
      </c>
      <c r="G415" s="24"/>
      <c r="H415" s="36"/>
    </row>
    <row r="416" spans="1:8" ht="12.75" customHeight="1">
      <c r="A416" s="22">
        <v>42872</v>
      </c>
      <c r="B416" s="22"/>
      <c r="C416" s="27">
        <f>ROUND(7.358,3)</f>
        <v>7.358</v>
      </c>
      <c r="D416" s="27">
        <f>ROUND(7.44,3)</f>
        <v>7.44</v>
      </c>
      <c r="E416" s="27">
        <f>ROUND(7.34,3)</f>
        <v>7.34</v>
      </c>
      <c r="F416" s="27">
        <f>ROUND(7.39,3)</f>
        <v>7.39</v>
      </c>
      <c r="G416" s="24"/>
      <c r="H416" s="36"/>
    </row>
    <row r="417" spans="1:8" ht="12.75" customHeight="1">
      <c r="A417" s="22">
        <v>42907</v>
      </c>
      <c r="B417" s="22"/>
      <c r="C417" s="27">
        <f>ROUND(7.358,3)</f>
        <v>7.358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42935</v>
      </c>
      <c r="B418" s="22"/>
      <c r="C418" s="27">
        <f>ROUND(7.358,3)</f>
        <v>7.358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42998</v>
      </c>
      <c r="B419" s="22"/>
      <c r="C419" s="27">
        <f>ROUND(7.358,3)</f>
        <v>7.358</v>
      </c>
      <c r="D419" s="27">
        <f>ROUND(7.46,3)</f>
        <v>7.46</v>
      </c>
      <c r="E419" s="27">
        <f>ROUND(7.36,3)</f>
        <v>7.36</v>
      </c>
      <c r="F419" s="27">
        <f>ROUND(7.41,3)</f>
        <v>7.41</v>
      </c>
      <c r="G419" s="24"/>
      <c r="H419" s="36"/>
    </row>
    <row r="420" spans="1:8" ht="12.75" customHeight="1">
      <c r="A420" s="22">
        <v>43089</v>
      </c>
      <c r="B420" s="22"/>
      <c r="C420" s="27">
        <f>ROUND(7.358,3)</f>
        <v>7.358</v>
      </c>
      <c r="D420" s="27">
        <f>ROUND(7.48,3)</f>
        <v>7.48</v>
      </c>
      <c r="E420" s="27">
        <f>ROUND(7.38,3)</f>
        <v>7.38</v>
      </c>
      <c r="F420" s="27">
        <f>ROUND(7.43,3)</f>
        <v>7.43</v>
      </c>
      <c r="G420" s="24"/>
      <c r="H420" s="36"/>
    </row>
    <row r="421" spans="1:8" ht="12.75" customHeight="1">
      <c r="A421" s="22">
        <v>43179</v>
      </c>
      <c r="B421" s="22"/>
      <c r="C421" s="27">
        <f>ROUND(7.358,3)</f>
        <v>7.358</v>
      </c>
      <c r="D421" s="27">
        <f>ROUND(7.49,3)</f>
        <v>7.49</v>
      </c>
      <c r="E421" s="27">
        <f>ROUND(7.39,3)</f>
        <v>7.39</v>
      </c>
      <c r="F421" s="27">
        <f>ROUND(7.44,3)</f>
        <v>7.44</v>
      </c>
      <c r="G421" s="24"/>
      <c r="H421" s="36"/>
    </row>
    <row r="422" spans="1:8" ht="12.75" customHeight="1">
      <c r="A422" s="22">
        <v>43269</v>
      </c>
      <c r="B422" s="22"/>
      <c r="C422" s="27">
        <f>ROUND(7.358,3)</f>
        <v>7.358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43271</v>
      </c>
      <c r="B423" s="22"/>
      <c r="C423" s="27">
        <f>ROUND(7.358,3)</f>
        <v>7.358</v>
      </c>
      <c r="D423" s="27">
        <f>ROUND(7.5,3)</f>
        <v>7.5</v>
      </c>
      <c r="E423" s="27">
        <f>ROUND(7.4,3)</f>
        <v>7.4</v>
      </c>
      <c r="F423" s="27">
        <f>ROUND(7.45,3)</f>
        <v>7.45</v>
      </c>
      <c r="G423" s="24"/>
      <c r="H423" s="36"/>
    </row>
    <row r="424" spans="1:8" ht="12.75" customHeight="1">
      <c r="A424" s="22">
        <v>43362</v>
      </c>
      <c r="B424" s="22"/>
      <c r="C424" s="27">
        <f>ROUND(7.358,3)</f>
        <v>7.358</v>
      </c>
      <c r="D424" s="27">
        <f>ROUND(7.54,3)</f>
        <v>7.54</v>
      </c>
      <c r="E424" s="27">
        <f>ROUND(7.44,3)</f>
        <v>7.44</v>
      </c>
      <c r="F424" s="27">
        <f>ROUND(7.49,3)</f>
        <v>7.49</v>
      </c>
      <c r="G424" s="24"/>
      <c r="H424" s="36"/>
    </row>
    <row r="425" spans="1:8" ht="12.75" customHeight="1">
      <c r="A425" s="22">
        <v>43453</v>
      </c>
      <c r="B425" s="22"/>
      <c r="C425" s="27">
        <f>ROUND(7.358,3)</f>
        <v>7.358</v>
      </c>
      <c r="D425" s="27">
        <f>ROUND(7.56,3)</f>
        <v>7.56</v>
      </c>
      <c r="E425" s="27">
        <f>ROUND(7.46,3)</f>
        <v>7.46</v>
      </c>
      <c r="F425" s="27">
        <f>ROUND(7.51,3)</f>
        <v>7.51</v>
      </c>
      <c r="G425" s="24"/>
      <c r="H425" s="36"/>
    </row>
    <row r="426" spans="1:8" ht="12.75" customHeight="1">
      <c r="A426" s="22" t="s">
        <v>90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42768</v>
      </c>
      <c r="B427" s="22"/>
      <c r="C427" s="27">
        <f>ROUND(539.824,3)</f>
        <v>539.824</v>
      </c>
      <c r="D427" s="27">
        <f>F427</f>
        <v>540.92</v>
      </c>
      <c r="E427" s="27">
        <f>F427</f>
        <v>540.92</v>
      </c>
      <c r="F427" s="27">
        <f>ROUND(540.92,3)</f>
        <v>540.92</v>
      </c>
      <c r="G427" s="24"/>
      <c r="H427" s="36"/>
    </row>
    <row r="428" spans="1:8" ht="12.75" customHeight="1">
      <c r="A428" s="22">
        <v>42859</v>
      </c>
      <c r="B428" s="22"/>
      <c r="C428" s="27">
        <f>ROUND(539.824,3)</f>
        <v>539.824</v>
      </c>
      <c r="D428" s="27">
        <f>F428</f>
        <v>551.277</v>
      </c>
      <c r="E428" s="27">
        <f>F428</f>
        <v>551.277</v>
      </c>
      <c r="F428" s="27">
        <f>ROUND(551.277,3)</f>
        <v>551.277</v>
      </c>
      <c r="G428" s="24"/>
      <c r="H428" s="36"/>
    </row>
    <row r="429" spans="1:8" ht="12.75" customHeight="1">
      <c r="A429" s="22">
        <v>42950</v>
      </c>
      <c r="B429" s="22"/>
      <c r="C429" s="27">
        <f>ROUND(539.824,3)</f>
        <v>539.824</v>
      </c>
      <c r="D429" s="27">
        <f>F429</f>
        <v>562.141</v>
      </c>
      <c r="E429" s="27">
        <f>F429</f>
        <v>562.141</v>
      </c>
      <c r="F429" s="27">
        <f>ROUND(562.141,3)</f>
        <v>562.141</v>
      </c>
      <c r="G429" s="24"/>
      <c r="H429" s="36"/>
    </row>
    <row r="430" spans="1:8" ht="12.75" customHeight="1">
      <c r="A430" s="22">
        <v>43041</v>
      </c>
      <c r="B430" s="22"/>
      <c r="C430" s="27">
        <f>ROUND(539.824,3)</f>
        <v>539.824</v>
      </c>
      <c r="D430" s="27">
        <f>F430</f>
        <v>573.586</v>
      </c>
      <c r="E430" s="27">
        <f>F430</f>
        <v>573.586</v>
      </c>
      <c r="F430" s="27">
        <f>ROUND(573.586,3)</f>
        <v>573.586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42810</v>
      </c>
      <c r="B432" s="22"/>
      <c r="C432" s="25">
        <f>ROUND(99.9322905468812,5)</f>
        <v>99.93229</v>
      </c>
      <c r="D432" s="25">
        <f>F432</f>
        <v>100.00283</v>
      </c>
      <c r="E432" s="25">
        <f>F432</f>
        <v>100.00283</v>
      </c>
      <c r="F432" s="25">
        <f>ROUND(100.002831312828,5)</f>
        <v>100.00283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42901</v>
      </c>
      <c r="B434" s="22"/>
      <c r="C434" s="25">
        <f>ROUND(99.9322905468812,5)</f>
        <v>99.93229</v>
      </c>
      <c r="D434" s="25">
        <f>F434</f>
        <v>99.61608</v>
      </c>
      <c r="E434" s="25">
        <f>F434</f>
        <v>99.61608</v>
      </c>
      <c r="F434" s="25">
        <f>ROUND(99.6160848908938,5)</f>
        <v>99.61608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42999</v>
      </c>
      <c r="B436" s="22"/>
      <c r="C436" s="25">
        <f>ROUND(99.9322905468812,5)</f>
        <v>99.93229</v>
      </c>
      <c r="D436" s="25">
        <f>F436</f>
        <v>99.64143</v>
      </c>
      <c r="E436" s="25">
        <f>F436</f>
        <v>99.64143</v>
      </c>
      <c r="F436" s="25">
        <f>ROUND(99.6414251441465,5)</f>
        <v>99.64143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43090</v>
      </c>
      <c r="B438" s="22"/>
      <c r="C438" s="25">
        <f>ROUND(99.9322905468812,5)</f>
        <v>99.93229</v>
      </c>
      <c r="D438" s="25">
        <f>F438</f>
        <v>99.89448</v>
      </c>
      <c r="E438" s="25">
        <f>F438</f>
        <v>99.89448</v>
      </c>
      <c r="F438" s="25">
        <f>ROUND(99.8944847242163,5)</f>
        <v>99.89448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43174</v>
      </c>
      <c r="B440" s="22"/>
      <c r="C440" s="25">
        <f>ROUND(99.9322905468812,5)</f>
        <v>99.93229</v>
      </c>
      <c r="D440" s="25">
        <f>F440</f>
        <v>99.93229</v>
      </c>
      <c r="E440" s="25">
        <f>F440</f>
        <v>99.93229</v>
      </c>
      <c r="F440" s="25">
        <f>ROUND(99.9322905468812,5)</f>
        <v>99.93229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5">
        <f>ROUND(99.9322925234064,5)</f>
        <v>99.93229</v>
      </c>
      <c r="D442" s="25">
        <f>F442</f>
        <v>99.9238</v>
      </c>
      <c r="E442" s="25">
        <f>F442</f>
        <v>99.9238</v>
      </c>
      <c r="F442" s="25">
        <f>ROUND(99.9237986657527,5)</f>
        <v>99.9238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5">
        <f>ROUND(99.9322925234064,5)</f>
        <v>99.93229</v>
      </c>
      <c r="D444" s="25">
        <f>F444</f>
        <v>99.21581</v>
      </c>
      <c r="E444" s="25">
        <f>F444</f>
        <v>99.21581</v>
      </c>
      <c r="F444" s="25">
        <f>ROUND(99.2158066601422,5)</f>
        <v>99.21581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5">
        <f>ROUND(99.9322925234064,5)</f>
        <v>99.93229</v>
      </c>
      <c r="D446" s="25">
        <f>F446</f>
        <v>98.87448</v>
      </c>
      <c r="E446" s="25">
        <f>F446</f>
        <v>98.87448</v>
      </c>
      <c r="F446" s="25">
        <f>ROUND(98.8744781279704,5)</f>
        <v>98.87448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5">
        <f>ROUND(99.9322925234064,5)</f>
        <v>99.93229</v>
      </c>
      <c r="D448" s="25">
        <f>F448</f>
        <v>98.93031</v>
      </c>
      <c r="E448" s="25">
        <f>F448</f>
        <v>98.93031</v>
      </c>
      <c r="F448" s="25">
        <f>ROUND(98.9303082117127,5)</f>
        <v>98.93031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43455</v>
      </c>
      <c r="B450" s="22"/>
      <c r="C450" s="24">
        <f>ROUND(99.9322925234064,2)</f>
        <v>99.93</v>
      </c>
      <c r="D450" s="24">
        <f>F450</f>
        <v>99.43</v>
      </c>
      <c r="E450" s="24">
        <f>F450</f>
        <v>99.43</v>
      </c>
      <c r="F450" s="24">
        <f>ROUND(99.4271068350636,2)</f>
        <v>99.43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43539</v>
      </c>
      <c r="B452" s="22"/>
      <c r="C452" s="25">
        <f>ROUND(99.9322925234064,5)</f>
        <v>99.93229</v>
      </c>
      <c r="D452" s="25">
        <f>F452</f>
        <v>99.93229</v>
      </c>
      <c r="E452" s="25">
        <f>F452</f>
        <v>99.93229</v>
      </c>
      <c r="F452" s="25">
        <f>ROUND(99.9322925234064,5)</f>
        <v>99.93229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44182</v>
      </c>
      <c r="B454" s="22"/>
      <c r="C454" s="25">
        <f>ROUND(99.035695941182,5)</f>
        <v>99.0357</v>
      </c>
      <c r="D454" s="25">
        <f>F454</f>
        <v>97.70253</v>
      </c>
      <c r="E454" s="25">
        <f>F454</f>
        <v>97.70253</v>
      </c>
      <c r="F454" s="25">
        <f>ROUND(97.7025338573213,5)</f>
        <v>97.70253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44271</v>
      </c>
      <c r="B456" s="22"/>
      <c r="C456" s="25">
        <f>ROUND(99.035695941182,5)</f>
        <v>99.0357</v>
      </c>
      <c r="D456" s="25">
        <f>F456</f>
        <v>97.02306</v>
      </c>
      <c r="E456" s="25">
        <f>F456</f>
        <v>97.02306</v>
      </c>
      <c r="F456" s="25">
        <f>ROUND(97.0230646827229,5)</f>
        <v>97.02306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44362</v>
      </c>
      <c r="B458" s="22"/>
      <c r="C458" s="25">
        <f>ROUND(99.035695941182,5)</f>
        <v>99.0357</v>
      </c>
      <c r="D458" s="25">
        <f>F458</f>
        <v>96.31196</v>
      </c>
      <c r="E458" s="25">
        <f>F458</f>
        <v>96.31196</v>
      </c>
      <c r="F458" s="25">
        <f>ROUND(96.3119586503449,5)</f>
        <v>96.31196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44460</v>
      </c>
      <c r="B460" s="22"/>
      <c r="C460" s="25">
        <f>ROUND(99.035695941182,5)</f>
        <v>99.0357</v>
      </c>
      <c r="D460" s="25">
        <f>F460</f>
        <v>96.57609</v>
      </c>
      <c r="E460" s="25">
        <f>F460</f>
        <v>96.57609</v>
      </c>
      <c r="F460" s="25">
        <f>ROUND(96.5760915300708,5)</f>
        <v>96.57609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44551</v>
      </c>
      <c r="B462" s="22"/>
      <c r="C462" s="25">
        <f>ROUND(99.035695941182,5)</f>
        <v>99.0357</v>
      </c>
      <c r="D462" s="25">
        <f>F462</f>
        <v>98.82907</v>
      </c>
      <c r="E462" s="25">
        <f>F462</f>
        <v>98.82907</v>
      </c>
      <c r="F462" s="25">
        <f>ROUND(98.8290711433088,5)</f>
        <v>98.82907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44635</v>
      </c>
      <c r="B464" s="22"/>
      <c r="C464" s="25">
        <f>ROUND(99.035695941182,5)</f>
        <v>99.0357</v>
      </c>
      <c r="D464" s="25">
        <f>F464</f>
        <v>99.0357</v>
      </c>
      <c r="E464" s="25">
        <f>F464</f>
        <v>99.0357</v>
      </c>
      <c r="F464" s="25">
        <f>ROUND(99.035695941182,5)</f>
        <v>99.0357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46008</v>
      </c>
      <c r="B466" s="22"/>
      <c r="C466" s="25">
        <f>ROUND(98.0754419437417,5)</f>
        <v>98.07544</v>
      </c>
      <c r="D466" s="25">
        <f>F466</f>
        <v>97.71268</v>
      </c>
      <c r="E466" s="25">
        <f>F466</f>
        <v>97.71268</v>
      </c>
      <c r="F466" s="25">
        <f>ROUND(97.7126822125422,5)</f>
        <v>97.71268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46097</v>
      </c>
      <c r="B468" s="22"/>
      <c r="C468" s="25">
        <f>ROUND(98.0754419437417,5)</f>
        <v>98.07544</v>
      </c>
      <c r="D468" s="25">
        <f>F468</f>
        <v>94.79674</v>
      </c>
      <c r="E468" s="25">
        <f>F468</f>
        <v>94.79674</v>
      </c>
      <c r="F468" s="25">
        <f>ROUND(94.7967401014588,5)</f>
        <v>94.79674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46188</v>
      </c>
      <c r="B470" s="22"/>
      <c r="C470" s="25">
        <f>ROUND(98.0754419437417,5)</f>
        <v>98.07544</v>
      </c>
      <c r="D470" s="25">
        <f>F470</f>
        <v>93.59213</v>
      </c>
      <c r="E470" s="25">
        <f>F470</f>
        <v>93.59213</v>
      </c>
      <c r="F470" s="25">
        <f>ROUND(93.592132319358,5)</f>
        <v>93.59213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46286</v>
      </c>
      <c r="B472" s="22"/>
      <c r="C472" s="25">
        <f>ROUND(98.0754419437417,5)</f>
        <v>98.07544</v>
      </c>
      <c r="D472" s="25">
        <f>F472</f>
        <v>95.7362</v>
      </c>
      <c r="E472" s="25">
        <f>F472</f>
        <v>95.7362</v>
      </c>
      <c r="F472" s="25">
        <f>ROUND(95.7361983474994,5)</f>
        <v>95.7362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46377</v>
      </c>
      <c r="B474" s="22"/>
      <c r="C474" s="25">
        <f>ROUND(98.0754419437417,5)</f>
        <v>98.07544</v>
      </c>
      <c r="D474" s="25">
        <f>F474</f>
        <v>99.46154</v>
      </c>
      <c r="E474" s="25">
        <f>F474</f>
        <v>99.46154</v>
      </c>
      <c r="F474" s="25">
        <f>ROUND(99.4615365340829,5)</f>
        <v>99.46154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46461</v>
      </c>
      <c r="B476" s="32"/>
      <c r="C476" s="33">
        <f>ROUND(98.0754419437417,5)</f>
        <v>98.07544</v>
      </c>
      <c r="D476" s="33">
        <f>F476</f>
        <v>98.07544</v>
      </c>
      <c r="E476" s="33">
        <f>F476</f>
        <v>98.07544</v>
      </c>
      <c r="F476" s="33">
        <f>ROUND(98.0754419437417,5)</f>
        <v>98.07544</v>
      </c>
      <c r="G476" s="34"/>
      <c r="H476" s="37"/>
    </row>
  </sheetData>
  <sheetProtection/>
  <mergeCells count="475">
    <mergeCell ref="A476:B476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2017-01-23T15:38:30Z</dcterms:modified>
  <cp:category/>
  <cp:version/>
  <cp:contentType/>
  <cp:contentStatus/>
</cp:coreProperties>
</file>