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<sst xmlns="http://schemas.openxmlformats.org/spreadsheetml/2006/main" count="114" uniqueCount="114">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</sst>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K9" sqref="K9:K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42761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ROUND(2.09,5)</f>
        <v>2.09</v>
      </c>
      <c r="D6" s="25">
        <f>F6</f>
        <v>2.09</v>
      </c>
      <c r="E6" s="25">
        <f>F6</f>
        <v>2.09</v>
      </c>
      <c r="F6" s="25">
        <f>ROUND(2.09,5)</f>
        <v>2.09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ROUND(2.02,5)</f>
        <v>2.02</v>
      </c>
      <c r="D8" s="25">
        <f>F8</f>
        <v>2.02</v>
      </c>
      <c r="E8" s="25">
        <f>F8</f>
        <v>2.02</v>
      </c>
      <c r="F8" s="25">
        <f>ROUND(2.02,5)</f>
        <v>2.02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ROUND(2.72,5)</f>
        <v>2.72</v>
      </c>
      <c r="D12" s="25">
        <f>F12</f>
        <v>2.72</v>
      </c>
      <c r="E12" s="25">
        <f>F12</f>
        <v>2.72</v>
      </c>
      <c r="F12" s="25">
        <f>ROUND(2.72,5)</f>
        <v>2.72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ROUND(10.41,5)</f>
        <v>10.41</v>
      </c>
      <c r="D14" s="25">
        <f>F14</f>
        <v>10.41</v>
      </c>
      <c r="E14" s="25">
        <f>F14</f>
        <v>10.41</v>
      </c>
      <c r="F14" s="25">
        <f>ROUND(10.41,5)</f>
        <v>10.41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ROUND(8.385,5)</f>
        <v>8.385</v>
      </c>
      <c r="D16" s="25">
        <f>F16</f>
        <v>8.385</v>
      </c>
      <c r="E16" s="25">
        <f>F16</f>
        <v>8.385</v>
      </c>
      <c r="F16" s="25">
        <f>ROUND(8.385,5)</f>
        <v>8.385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ROUND(8.76,3)</f>
        <v>8.76</v>
      </c>
      <c r="D18" s="27">
        <f>F18</f>
        <v>8.76</v>
      </c>
      <c r="E18" s="27">
        <f>F18</f>
        <v>8.76</v>
      </c>
      <c r="F18" s="27">
        <f>ROUND(8.76,3)</f>
        <v>8.76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ROUND(2.1,3)</f>
        <v>2.1</v>
      </c>
      <c r="D20" s="27">
        <f>F20</f>
        <v>2.1</v>
      </c>
      <c r="E20" s="27">
        <f>F20</f>
        <v>2.1</v>
      </c>
      <c r="F20" s="27">
        <f>ROUND(2.1,3)</f>
        <v>2.1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ROUND(2.05,3)</f>
        <v>2.05</v>
      </c>
      <c r="D22" s="27">
        <f>F22</f>
        <v>2.05</v>
      </c>
      <c r="E22" s="27">
        <f>F22</f>
        <v>2.05</v>
      </c>
      <c r="F22" s="27">
        <f>ROUND(2.05,3)</f>
        <v>2.05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ROUND(7.75,3)</f>
        <v>7.75</v>
      </c>
      <c r="D24" s="27">
        <f>F24</f>
        <v>7.75</v>
      </c>
      <c r="E24" s="27">
        <f>F24</f>
        <v>7.75</v>
      </c>
      <c r="F24" s="27">
        <f>ROUND(7.75,3)</f>
        <v>7.75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ROUND(7.795,3)</f>
        <v>7.795</v>
      </c>
      <c r="D26" s="27">
        <f>F26</f>
        <v>7.795</v>
      </c>
      <c r="E26" s="27">
        <f>F26</f>
        <v>7.795</v>
      </c>
      <c r="F26" s="27">
        <f>ROUND(7.795,3)</f>
        <v>7.795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ROUND(7.93,3)</f>
        <v>7.93</v>
      </c>
      <c r="D28" s="27">
        <f>F28</f>
        <v>7.93</v>
      </c>
      <c r="E28" s="27">
        <f>F28</f>
        <v>7.93</v>
      </c>
      <c r="F28" s="27">
        <f>ROUND(7.93,3)</f>
        <v>7.93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ROUND(8.085,3)</f>
        <v>8.085</v>
      </c>
      <c r="D30" s="27">
        <f>F30</f>
        <v>8.085</v>
      </c>
      <c r="E30" s="27">
        <f>F30</f>
        <v>8.085</v>
      </c>
      <c r="F30" s="27">
        <f>ROUND(8.085,3)</f>
        <v>8.085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ROUND(9.4,3)</f>
        <v>9.4</v>
      </c>
      <c r="D32" s="27">
        <f>F32</f>
        <v>9.4</v>
      </c>
      <c r="E32" s="27">
        <f>F32</f>
        <v>9.4</v>
      </c>
      <c r="F32" s="27">
        <f>ROUND(9.4,3)</f>
        <v>9.4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ROUND(2.05,3)</f>
        <v>2.05</v>
      </c>
      <c r="D34" s="27">
        <f>F34</f>
        <v>2.05</v>
      </c>
      <c r="E34" s="27">
        <f>F34</f>
        <v>2.05</v>
      </c>
      <c r="F34" s="27">
        <f>ROUND(2.05,3)</f>
        <v>2.05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ROUND(4,5)</f>
        <v>4</v>
      </c>
      <c r="D36" s="25">
        <f>F36</f>
        <v>4</v>
      </c>
      <c r="E36" s="25">
        <f>F36</f>
        <v>4</v>
      </c>
      <c r="F36" s="25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ROUND(2.105,3)</f>
        <v>2.105</v>
      </c>
      <c r="D38" s="27">
        <f>F38</f>
        <v>2.105</v>
      </c>
      <c r="E38" s="27">
        <f>F38</f>
        <v>2.105</v>
      </c>
      <c r="F38" s="27">
        <f>ROUND(2.105,3)</f>
        <v>2.105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ROUND(9.21,3)</f>
        <v>9.21</v>
      </c>
      <c r="D40" s="27">
        <f>F40</f>
        <v>9.21</v>
      </c>
      <c r="E40" s="27">
        <f>F40</f>
        <v>9.21</v>
      </c>
      <c r="F40" s="27">
        <f>ROUND(9.21,3)</f>
        <v>9.21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ROUND(2.09,5)</f>
        <v>2.09</v>
      </c>
      <c r="D42" s="25">
        <f>F42</f>
        <v>127.20677</v>
      </c>
      <c r="E42" s="25">
        <f>F42</f>
        <v>127.20677</v>
      </c>
      <c r="F42" s="25">
        <f>ROUND(127.20677,5)</f>
        <v>127.20677</v>
      </c>
      <c r="G42" s="24"/>
      <c r="H42" s="36"/>
    </row>
    <row r="43" spans="1:8" ht="12.75" customHeight="1">
      <c r="A43" s="22">
        <v>42859</v>
      </c>
      <c r="B43" s="22"/>
      <c r="C43" s="25">
        <f>ROUND(2.09,5)</f>
        <v>2.09</v>
      </c>
      <c r="D43" s="25">
        <f>F43</f>
        <v>129.64823</v>
      </c>
      <c r="E43" s="25">
        <f>F43</f>
        <v>129.64823</v>
      </c>
      <c r="F43" s="25">
        <f>ROUND(129.64823,5)</f>
        <v>129.64823</v>
      </c>
      <c r="G43" s="24"/>
      <c r="H43" s="36"/>
    </row>
    <row r="44" spans="1:8" ht="12.75" customHeight="1">
      <c r="A44" s="22">
        <v>42950</v>
      </c>
      <c r="B44" s="22"/>
      <c r="C44" s="25">
        <f>ROUND(2.09,5)</f>
        <v>2.09</v>
      </c>
      <c r="D44" s="25">
        <f>F44</f>
        <v>130.86359</v>
      </c>
      <c r="E44" s="25">
        <f>F44</f>
        <v>130.86359</v>
      </c>
      <c r="F44" s="25">
        <f>ROUND(130.86359,5)</f>
        <v>130.86359</v>
      </c>
      <c r="G44" s="24"/>
      <c r="H44" s="36"/>
    </row>
    <row r="45" spans="1:8" ht="12.75" customHeight="1">
      <c r="A45" s="22">
        <v>43041</v>
      </c>
      <c r="B45" s="22"/>
      <c r="C45" s="25">
        <f>ROUND(2.09,5)</f>
        <v>2.09</v>
      </c>
      <c r="D45" s="25">
        <f>F45</f>
        <v>133.53076</v>
      </c>
      <c r="E45" s="25">
        <f>F45</f>
        <v>133.53076</v>
      </c>
      <c r="F45" s="25">
        <f>ROUND(133.53076,5)</f>
        <v>133.53076</v>
      </c>
      <c r="G45" s="24"/>
      <c r="H45" s="36"/>
    </row>
    <row r="46" spans="1:8" ht="12.75" customHeight="1">
      <c r="A46" s="22">
        <v>43132</v>
      </c>
      <c r="B46" s="22"/>
      <c r="C46" s="25">
        <f>ROUND(2.09,5)</f>
        <v>2.09</v>
      </c>
      <c r="D46" s="25">
        <f>F46</f>
        <v>136.29728</v>
      </c>
      <c r="E46" s="25">
        <f>F46</f>
        <v>136.29728</v>
      </c>
      <c r="F46" s="25">
        <f>ROUND(136.29728,5)</f>
        <v>136.29728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ROUND(9.18,5)</f>
        <v>9.18</v>
      </c>
      <c r="D48" s="25">
        <f>F48</f>
        <v>9.18412</v>
      </c>
      <c r="E48" s="25">
        <f>F48</f>
        <v>9.18412</v>
      </c>
      <c r="F48" s="25">
        <f>ROUND(9.18412,5)</f>
        <v>9.18412</v>
      </c>
      <c r="G48" s="24"/>
      <c r="H48" s="36"/>
    </row>
    <row r="49" spans="1:8" ht="12.75" customHeight="1">
      <c r="A49" s="22">
        <v>42859</v>
      </c>
      <c r="B49" s="22"/>
      <c r="C49" s="25">
        <f>ROUND(9.18,5)</f>
        <v>9.18</v>
      </c>
      <c r="D49" s="25">
        <f>F49</f>
        <v>9.23273</v>
      </c>
      <c r="E49" s="25">
        <f>F49</f>
        <v>9.23273</v>
      </c>
      <c r="F49" s="25">
        <f>ROUND(9.23273,5)</f>
        <v>9.23273</v>
      </c>
      <c r="G49" s="24"/>
      <c r="H49" s="36"/>
    </row>
    <row r="50" spans="1:8" ht="12.75" customHeight="1">
      <c r="A50" s="22">
        <v>42950</v>
      </c>
      <c r="B50" s="22"/>
      <c r="C50" s="25">
        <f>ROUND(9.18,5)</f>
        <v>9.18</v>
      </c>
      <c r="D50" s="25">
        <f>F50</f>
        <v>9.27642</v>
      </c>
      <c r="E50" s="25">
        <f>F50</f>
        <v>9.27642</v>
      </c>
      <c r="F50" s="25">
        <f>ROUND(9.27642,5)</f>
        <v>9.27642</v>
      </c>
      <c r="G50" s="24"/>
      <c r="H50" s="36"/>
    </row>
    <row r="51" spans="1:8" ht="12.75" customHeight="1">
      <c r="A51" s="22">
        <v>43041</v>
      </c>
      <c r="B51" s="22"/>
      <c r="C51" s="25">
        <f>ROUND(9.18,5)</f>
        <v>9.18</v>
      </c>
      <c r="D51" s="25">
        <f>F51</f>
        <v>9.30796</v>
      </c>
      <c r="E51" s="25">
        <f>F51</f>
        <v>9.30796</v>
      </c>
      <c r="F51" s="25">
        <f>ROUND(9.30796,5)</f>
        <v>9.30796</v>
      </c>
      <c r="G51" s="24"/>
      <c r="H51" s="36"/>
    </row>
    <row r="52" spans="1:8" ht="12.75" customHeight="1">
      <c r="A52" s="22">
        <v>43132</v>
      </c>
      <c r="B52" s="22"/>
      <c r="C52" s="25">
        <f>ROUND(9.18,5)</f>
        <v>9.18</v>
      </c>
      <c r="D52" s="25">
        <f>F52</f>
        <v>9.3275</v>
      </c>
      <c r="E52" s="25">
        <f>F52</f>
        <v>9.3275</v>
      </c>
      <c r="F52" s="25">
        <f>ROUND(9.3275,5)</f>
        <v>9.3275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ROUND(9.315,5)</f>
        <v>9.315</v>
      </c>
      <c r="D54" s="25">
        <f>F54</f>
        <v>9.31917</v>
      </c>
      <c r="E54" s="25">
        <f>F54</f>
        <v>9.31917</v>
      </c>
      <c r="F54" s="25">
        <f>ROUND(9.31917,5)</f>
        <v>9.31917</v>
      </c>
      <c r="G54" s="24"/>
      <c r="H54" s="36"/>
    </row>
    <row r="55" spans="1:8" ht="12.75" customHeight="1">
      <c r="A55" s="22">
        <v>42859</v>
      </c>
      <c r="B55" s="22"/>
      <c r="C55" s="25">
        <f>ROUND(9.315,5)</f>
        <v>9.315</v>
      </c>
      <c r="D55" s="25">
        <f>F55</f>
        <v>9.367</v>
      </c>
      <c r="E55" s="25">
        <f>F55</f>
        <v>9.367</v>
      </c>
      <c r="F55" s="25">
        <f>ROUND(9.367,5)</f>
        <v>9.367</v>
      </c>
      <c r="G55" s="24"/>
      <c r="H55" s="36"/>
    </row>
    <row r="56" spans="1:8" ht="12.75" customHeight="1">
      <c r="A56" s="22">
        <v>42950</v>
      </c>
      <c r="B56" s="22"/>
      <c r="C56" s="25">
        <f>ROUND(9.315,5)</f>
        <v>9.315</v>
      </c>
      <c r="D56" s="25">
        <f>F56</f>
        <v>9.40856</v>
      </c>
      <c r="E56" s="25">
        <f>F56</f>
        <v>9.40856</v>
      </c>
      <c r="F56" s="25">
        <f>ROUND(9.40856,5)</f>
        <v>9.40856</v>
      </c>
      <c r="G56" s="24"/>
      <c r="H56" s="36"/>
    </row>
    <row r="57" spans="1:8" ht="12.75" customHeight="1">
      <c r="A57" s="22">
        <v>43041</v>
      </c>
      <c r="B57" s="22"/>
      <c r="C57" s="25">
        <f>ROUND(9.315,5)</f>
        <v>9.315</v>
      </c>
      <c r="D57" s="25">
        <f>F57</f>
        <v>9.44461</v>
      </c>
      <c r="E57" s="25">
        <f>F57</f>
        <v>9.44461</v>
      </c>
      <c r="F57" s="25">
        <f>ROUND(9.44461,5)</f>
        <v>9.44461</v>
      </c>
      <c r="G57" s="24"/>
      <c r="H57" s="36"/>
    </row>
    <row r="58" spans="1:8" ht="12.75" customHeight="1">
      <c r="A58" s="22">
        <v>43132</v>
      </c>
      <c r="B58" s="22"/>
      <c r="C58" s="25">
        <f>ROUND(9.315,5)</f>
        <v>9.315</v>
      </c>
      <c r="D58" s="25">
        <f>F58</f>
        <v>9.46954</v>
      </c>
      <c r="E58" s="25">
        <f>F58</f>
        <v>9.46954</v>
      </c>
      <c r="F58" s="25">
        <f>ROUND(9.46954,5)</f>
        <v>9.46954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ROUND(107.26988,5)</f>
        <v>107.26988</v>
      </c>
      <c r="D60" s="25">
        <f>F60</f>
        <v>107.42264</v>
      </c>
      <c r="E60" s="25">
        <f>F60</f>
        <v>107.42264</v>
      </c>
      <c r="F60" s="25">
        <f>ROUND(107.42264,5)</f>
        <v>107.42264</v>
      </c>
      <c r="G60" s="24"/>
      <c r="H60" s="36"/>
    </row>
    <row r="61" spans="1:8" ht="12.75" customHeight="1">
      <c r="A61" s="22">
        <v>42859</v>
      </c>
      <c r="B61" s="22"/>
      <c r="C61" s="25">
        <f>ROUND(107.26988,5)</f>
        <v>107.26988</v>
      </c>
      <c r="D61" s="25">
        <f>F61</f>
        <v>108.44399</v>
      </c>
      <c r="E61" s="25">
        <f>F61</f>
        <v>108.44399</v>
      </c>
      <c r="F61" s="25">
        <f>ROUND(108.44399,5)</f>
        <v>108.44399</v>
      </c>
      <c r="G61" s="24"/>
      <c r="H61" s="36"/>
    </row>
    <row r="62" spans="1:8" ht="12.75" customHeight="1">
      <c r="A62" s="22">
        <v>42950</v>
      </c>
      <c r="B62" s="22"/>
      <c r="C62" s="25">
        <f>ROUND(107.26988,5)</f>
        <v>107.26988</v>
      </c>
      <c r="D62" s="25">
        <f>F62</f>
        <v>110.58598</v>
      </c>
      <c r="E62" s="25">
        <f>F62</f>
        <v>110.58598</v>
      </c>
      <c r="F62" s="25">
        <f>ROUND(110.58598,5)</f>
        <v>110.58598</v>
      </c>
      <c r="G62" s="24"/>
      <c r="H62" s="36"/>
    </row>
    <row r="63" spans="1:8" ht="12.75" customHeight="1">
      <c r="A63" s="22">
        <v>43041</v>
      </c>
      <c r="B63" s="22"/>
      <c r="C63" s="25">
        <f>ROUND(107.26988,5)</f>
        <v>107.26988</v>
      </c>
      <c r="D63" s="25">
        <f>F63</f>
        <v>111.74909</v>
      </c>
      <c r="E63" s="25">
        <f>F63</f>
        <v>111.74909</v>
      </c>
      <c r="F63" s="25">
        <f>ROUND(111.74909,5)</f>
        <v>111.74909</v>
      </c>
      <c r="G63" s="24"/>
      <c r="H63" s="36"/>
    </row>
    <row r="64" spans="1:8" ht="12.75" customHeight="1">
      <c r="A64" s="22">
        <v>43132</v>
      </c>
      <c r="B64" s="22"/>
      <c r="C64" s="25">
        <f>ROUND(107.26988,5)</f>
        <v>107.26988</v>
      </c>
      <c r="D64" s="25">
        <f>F64</f>
        <v>114.10122</v>
      </c>
      <c r="E64" s="25">
        <f>F64</f>
        <v>114.10122</v>
      </c>
      <c r="F64" s="25">
        <f>ROUND(114.10122,5)</f>
        <v>114.10122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ROUND(9.495,5)</f>
        <v>9.495</v>
      </c>
      <c r="D66" s="25">
        <f>F66</f>
        <v>9.49915</v>
      </c>
      <c r="E66" s="25">
        <f>F66</f>
        <v>9.49915</v>
      </c>
      <c r="F66" s="25">
        <f>ROUND(9.49915,5)</f>
        <v>9.49915</v>
      </c>
      <c r="G66" s="24"/>
      <c r="H66" s="36"/>
    </row>
    <row r="67" spans="1:8" ht="12.75" customHeight="1">
      <c r="A67" s="22">
        <v>42859</v>
      </c>
      <c r="B67" s="22"/>
      <c r="C67" s="25">
        <f>ROUND(9.495,5)</f>
        <v>9.495</v>
      </c>
      <c r="D67" s="25">
        <f>F67</f>
        <v>9.54894</v>
      </c>
      <c r="E67" s="25">
        <f>F67</f>
        <v>9.54894</v>
      </c>
      <c r="F67" s="25">
        <f>ROUND(9.54894,5)</f>
        <v>9.54894</v>
      </c>
      <c r="G67" s="24"/>
      <c r="H67" s="36"/>
    </row>
    <row r="68" spans="1:8" ht="12.75" customHeight="1">
      <c r="A68" s="22">
        <v>42950</v>
      </c>
      <c r="B68" s="22"/>
      <c r="C68" s="25">
        <f>ROUND(9.495,5)</f>
        <v>9.495</v>
      </c>
      <c r="D68" s="25">
        <f>F68</f>
        <v>9.59464</v>
      </c>
      <c r="E68" s="25">
        <f>F68</f>
        <v>9.59464</v>
      </c>
      <c r="F68" s="25">
        <f>ROUND(9.59464,5)</f>
        <v>9.59464</v>
      </c>
      <c r="G68" s="24"/>
      <c r="H68" s="36"/>
    </row>
    <row r="69" spans="1:8" ht="12.75" customHeight="1">
      <c r="A69" s="22">
        <v>43041</v>
      </c>
      <c r="B69" s="22"/>
      <c r="C69" s="25">
        <f>ROUND(9.495,5)</f>
        <v>9.495</v>
      </c>
      <c r="D69" s="25">
        <f>F69</f>
        <v>9.62973</v>
      </c>
      <c r="E69" s="25">
        <f>F69</f>
        <v>9.62973</v>
      </c>
      <c r="F69" s="25">
        <f>ROUND(9.62973,5)</f>
        <v>9.62973</v>
      </c>
      <c r="G69" s="24"/>
      <c r="H69" s="36"/>
    </row>
    <row r="70" spans="1:8" ht="12.75" customHeight="1">
      <c r="A70" s="22">
        <v>43132</v>
      </c>
      <c r="B70" s="22"/>
      <c r="C70" s="25">
        <f>ROUND(9.495,5)</f>
        <v>9.495</v>
      </c>
      <c r="D70" s="25">
        <f>F70</f>
        <v>9.655</v>
      </c>
      <c r="E70" s="25">
        <f>F70</f>
        <v>9.655</v>
      </c>
      <c r="F70" s="25">
        <f>ROUND(9.655,5)</f>
        <v>9.655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ROUND(2.02,5)</f>
        <v>2.02</v>
      </c>
      <c r="D72" s="25">
        <f>F72</f>
        <v>133.0719</v>
      </c>
      <c r="E72" s="25">
        <f>F72</f>
        <v>133.0719</v>
      </c>
      <c r="F72" s="25">
        <f>ROUND(133.0719,5)</f>
        <v>133.0719</v>
      </c>
      <c r="G72" s="24"/>
      <c r="H72" s="36"/>
    </row>
    <row r="73" spans="1:8" ht="12.75" customHeight="1">
      <c r="A73" s="22">
        <v>42859</v>
      </c>
      <c r="B73" s="22"/>
      <c r="C73" s="25">
        <f>ROUND(2.02,5)</f>
        <v>2.02</v>
      </c>
      <c r="D73" s="25">
        <f>F73</f>
        <v>135.62587</v>
      </c>
      <c r="E73" s="25">
        <f>F73</f>
        <v>135.62587</v>
      </c>
      <c r="F73" s="25">
        <f>ROUND(135.62587,5)</f>
        <v>135.62587</v>
      </c>
      <c r="G73" s="24"/>
      <c r="H73" s="36"/>
    </row>
    <row r="74" spans="1:8" ht="12.75" customHeight="1">
      <c r="A74" s="22">
        <v>42950</v>
      </c>
      <c r="B74" s="22"/>
      <c r="C74" s="25">
        <f>ROUND(2.02,5)</f>
        <v>2.02</v>
      </c>
      <c r="D74" s="25">
        <f>F74</f>
        <v>136.79113</v>
      </c>
      <c r="E74" s="25">
        <f>F74</f>
        <v>136.79113</v>
      </c>
      <c r="F74" s="25">
        <f>ROUND(136.79113,5)</f>
        <v>136.79113</v>
      </c>
      <c r="G74" s="24"/>
      <c r="H74" s="36"/>
    </row>
    <row r="75" spans="1:8" ht="12.75" customHeight="1">
      <c r="A75" s="22">
        <v>43041</v>
      </c>
      <c r="B75" s="22"/>
      <c r="C75" s="25">
        <f>ROUND(2.02,5)</f>
        <v>2.02</v>
      </c>
      <c r="D75" s="25">
        <f>F75</f>
        <v>139.57926</v>
      </c>
      <c r="E75" s="25">
        <f>F75</f>
        <v>139.57926</v>
      </c>
      <c r="F75" s="25">
        <f>ROUND(139.57926,5)</f>
        <v>139.57926</v>
      </c>
      <c r="G75" s="24"/>
      <c r="H75" s="36"/>
    </row>
    <row r="76" spans="1:8" ht="12.75" customHeight="1">
      <c r="A76" s="22">
        <v>43132</v>
      </c>
      <c r="B76" s="22"/>
      <c r="C76" s="25">
        <f>ROUND(2.02,5)</f>
        <v>2.02</v>
      </c>
      <c r="D76" s="25">
        <f>F76</f>
        <v>142.46752</v>
      </c>
      <c r="E76" s="25">
        <f>F76</f>
        <v>142.46752</v>
      </c>
      <c r="F76" s="25">
        <f>ROUND(142.46752,5)</f>
        <v>142.46752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ROUND(9.51,5)</f>
        <v>9.51</v>
      </c>
      <c r="D78" s="25">
        <f>F78</f>
        <v>9.51405</v>
      </c>
      <c r="E78" s="25">
        <f>F78</f>
        <v>9.51405</v>
      </c>
      <c r="F78" s="25">
        <f>ROUND(9.51405,5)</f>
        <v>9.51405</v>
      </c>
      <c r="G78" s="24"/>
      <c r="H78" s="36"/>
    </row>
    <row r="79" spans="1:8" ht="12.75" customHeight="1">
      <c r="A79" s="22">
        <v>42859</v>
      </c>
      <c r="B79" s="22"/>
      <c r="C79" s="25">
        <f>ROUND(9.51,5)</f>
        <v>9.51</v>
      </c>
      <c r="D79" s="25">
        <f>F79</f>
        <v>9.56265</v>
      </c>
      <c r="E79" s="25">
        <f>F79</f>
        <v>9.56265</v>
      </c>
      <c r="F79" s="25">
        <f>ROUND(9.56265,5)</f>
        <v>9.56265</v>
      </c>
      <c r="G79" s="24"/>
      <c r="H79" s="36"/>
    </row>
    <row r="80" spans="1:8" ht="12.75" customHeight="1">
      <c r="A80" s="22">
        <v>42950</v>
      </c>
      <c r="B80" s="22"/>
      <c r="C80" s="25">
        <f>ROUND(9.51,5)</f>
        <v>9.51</v>
      </c>
      <c r="D80" s="25">
        <f>F80</f>
        <v>9.60725</v>
      </c>
      <c r="E80" s="25">
        <f>F80</f>
        <v>9.60725</v>
      </c>
      <c r="F80" s="25">
        <f>ROUND(9.60725,5)</f>
        <v>9.60725</v>
      </c>
      <c r="G80" s="24"/>
      <c r="H80" s="36"/>
    </row>
    <row r="81" spans="1:8" ht="12.75" customHeight="1">
      <c r="A81" s="22">
        <v>43041</v>
      </c>
      <c r="B81" s="22"/>
      <c r="C81" s="25">
        <f>ROUND(9.51,5)</f>
        <v>9.51</v>
      </c>
      <c r="D81" s="25">
        <f>F81</f>
        <v>9.64149</v>
      </c>
      <c r="E81" s="25">
        <f>F81</f>
        <v>9.64149</v>
      </c>
      <c r="F81" s="25">
        <f>ROUND(9.64149,5)</f>
        <v>9.64149</v>
      </c>
      <c r="G81" s="24"/>
      <c r="H81" s="36"/>
    </row>
    <row r="82" spans="1:8" ht="12.75" customHeight="1">
      <c r="A82" s="22">
        <v>43132</v>
      </c>
      <c r="B82" s="22"/>
      <c r="C82" s="25">
        <f>ROUND(9.51,5)</f>
        <v>9.51</v>
      </c>
      <c r="D82" s="25">
        <f>F82</f>
        <v>9.66621</v>
      </c>
      <c r="E82" s="25">
        <f>F82</f>
        <v>9.66621</v>
      </c>
      <c r="F82" s="25">
        <f>ROUND(9.66621,5)</f>
        <v>9.66621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ROUND(9.515,5)</f>
        <v>9.515</v>
      </c>
      <c r="D84" s="25">
        <f>F84</f>
        <v>9.51889</v>
      </c>
      <c r="E84" s="25">
        <f>F84</f>
        <v>9.51889</v>
      </c>
      <c r="F84" s="25">
        <f>ROUND(9.51889,5)</f>
        <v>9.51889</v>
      </c>
      <c r="G84" s="24"/>
      <c r="H84" s="36"/>
    </row>
    <row r="85" spans="1:8" ht="12.75" customHeight="1">
      <c r="A85" s="22">
        <v>42859</v>
      </c>
      <c r="B85" s="22"/>
      <c r="C85" s="25">
        <f>ROUND(9.515,5)</f>
        <v>9.515</v>
      </c>
      <c r="D85" s="25">
        <f>F85</f>
        <v>9.56552</v>
      </c>
      <c r="E85" s="25">
        <f>F85</f>
        <v>9.56552</v>
      </c>
      <c r="F85" s="25">
        <f>ROUND(9.56552,5)</f>
        <v>9.56552</v>
      </c>
      <c r="G85" s="24"/>
      <c r="H85" s="36"/>
    </row>
    <row r="86" spans="1:8" ht="12.75" customHeight="1">
      <c r="A86" s="22">
        <v>42950</v>
      </c>
      <c r="B86" s="22"/>
      <c r="C86" s="25">
        <f>ROUND(9.515,5)</f>
        <v>9.515</v>
      </c>
      <c r="D86" s="25">
        <f>F86</f>
        <v>9.60824</v>
      </c>
      <c r="E86" s="25">
        <f>F86</f>
        <v>9.60824</v>
      </c>
      <c r="F86" s="25">
        <f>ROUND(9.60824,5)</f>
        <v>9.60824</v>
      </c>
      <c r="G86" s="24"/>
      <c r="H86" s="36"/>
    </row>
    <row r="87" spans="1:8" ht="12.75" customHeight="1">
      <c r="A87" s="22">
        <v>43041</v>
      </c>
      <c r="B87" s="22"/>
      <c r="C87" s="25">
        <f>ROUND(9.515,5)</f>
        <v>9.515</v>
      </c>
      <c r="D87" s="25">
        <f>F87</f>
        <v>9.64098</v>
      </c>
      <c r="E87" s="25">
        <f>F87</f>
        <v>9.64098</v>
      </c>
      <c r="F87" s="25">
        <f>ROUND(9.64098,5)</f>
        <v>9.64098</v>
      </c>
      <c r="G87" s="24"/>
      <c r="H87" s="36"/>
    </row>
    <row r="88" spans="1:8" ht="12.75" customHeight="1">
      <c r="A88" s="22">
        <v>43132</v>
      </c>
      <c r="B88" s="22"/>
      <c r="C88" s="25">
        <f>ROUND(9.515,5)</f>
        <v>9.515</v>
      </c>
      <c r="D88" s="25">
        <f>F88</f>
        <v>9.66456</v>
      </c>
      <c r="E88" s="25">
        <f>F88</f>
        <v>9.66456</v>
      </c>
      <c r="F88" s="25">
        <f>ROUND(9.66456,5)</f>
        <v>9.66456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ROUND(133.67532,5)</f>
        <v>133.67532</v>
      </c>
      <c r="D90" s="25">
        <f>F90</f>
        <v>133.86566</v>
      </c>
      <c r="E90" s="25">
        <f>F90</f>
        <v>133.86566</v>
      </c>
      <c r="F90" s="25">
        <f>ROUND(133.86566,5)</f>
        <v>133.86566</v>
      </c>
      <c r="G90" s="24"/>
      <c r="H90" s="36"/>
    </row>
    <row r="91" spans="1:8" ht="12.75" customHeight="1">
      <c r="A91" s="22">
        <v>42859</v>
      </c>
      <c r="B91" s="22"/>
      <c r="C91" s="25">
        <f>ROUND(133.67532,5)</f>
        <v>133.67532</v>
      </c>
      <c r="D91" s="25">
        <f>F91</f>
        <v>134.90496</v>
      </c>
      <c r="E91" s="25">
        <f>F91</f>
        <v>134.90496</v>
      </c>
      <c r="F91" s="25">
        <f>ROUND(134.90496,5)</f>
        <v>134.90496</v>
      </c>
      <c r="G91" s="24"/>
      <c r="H91" s="36"/>
    </row>
    <row r="92" spans="1:8" ht="12.75" customHeight="1">
      <c r="A92" s="22">
        <v>42950</v>
      </c>
      <c r="B92" s="22"/>
      <c r="C92" s="25">
        <f>ROUND(133.67532,5)</f>
        <v>133.67532</v>
      </c>
      <c r="D92" s="25">
        <f>F92</f>
        <v>137.56955</v>
      </c>
      <c r="E92" s="25">
        <f>F92</f>
        <v>137.56955</v>
      </c>
      <c r="F92" s="25">
        <f>ROUND(137.56955,5)</f>
        <v>137.56955</v>
      </c>
      <c r="G92" s="24"/>
      <c r="H92" s="36"/>
    </row>
    <row r="93" spans="1:8" ht="12.75" customHeight="1">
      <c r="A93" s="22">
        <v>43041</v>
      </c>
      <c r="B93" s="22"/>
      <c r="C93" s="25">
        <f>ROUND(133.67532,5)</f>
        <v>133.67532</v>
      </c>
      <c r="D93" s="25">
        <f>F93</f>
        <v>138.769</v>
      </c>
      <c r="E93" s="25">
        <f>F93</f>
        <v>138.769</v>
      </c>
      <c r="F93" s="25">
        <f>ROUND(138.769,5)</f>
        <v>138.769</v>
      </c>
      <c r="G93" s="24"/>
      <c r="H93" s="36"/>
    </row>
    <row r="94" spans="1:8" ht="12.75" customHeight="1">
      <c r="A94" s="22">
        <v>43132</v>
      </c>
      <c r="B94" s="22"/>
      <c r="C94" s="25">
        <f>ROUND(133.67532,5)</f>
        <v>133.67532</v>
      </c>
      <c r="D94" s="25">
        <f>F94</f>
        <v>141.68995</v>
      </c>
      <c r="E94" s="25">
        <f>F94</f>
        <v>141.68995</v>
      </c>
      <c r="F94" s="25">
        <f>ROUND(141.68995,5)</f>
        <v>141.68995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ROUND(2.05,5)</f>
        <v>2.05</v>
      </c>
      <c r="D96" s="25">
        <f>F96</f>
        <v>142.22798</v>
      </c>
      <c r="E96" s="25">
        <f>F96</f>
        <v>142.22798</v>
      </c>
      <c r="F96" s="25">
        <f>ROUND(142.22798,5)</f>
        <v>142.22798</v>
      </c>
      <c r="G96" s="24"/>
      <c r="H96" s="36"/>
    </row>
    <row r="97" spans="1:8" ht="12.75" customHeight="1">
      <c r="A97" s="22">
        <v>42859</v>
      </c>
      <c r="B97" s="22"/>
      <c r="C97" s="25">
        <f>ROUND(2.05,5)</f>
        <v>2.05</v>
      </c>
      <c r="D97" s="25">
        <f>F97</f>
        <v>144.95787</v>
      </c>
      <c r="E97" s="25">
        <f>F97</f>
        <v>144.95787</v>
      </c>
      <c r="F97" s="25">
        <f>ROUND(144.95787,5)</f>
        <v>144.95787</v>
      </c>
      <c r="G97" s="24"/>
      <c r="H97" s="36"/>
    </row>
    <row r="98" spans="1:8" ht="12.75" customHeight="1">
      <c r="A98" s="22">
        <v>42950</v>
      </c>
      <c r="B98" s="22"/>
      <c r="C98" s="25">
        <f>ROUND(2.05,5)</f>
        <v>2.05</v>
      </c>
      <c r="D98" s="25">
        <f>F98</f>
        <v>146.14178</v>
      </c>
      <c r="E98" s="25">
        <f>F98</f>
        <v>146.14178</v>
      </c>
      <c r="F98" s="25">
        <f>ROUND(146.14178,5)</f>
        <v>146.14178</v>
      </c>
      <c r="G98" s="24"/>
      <c r="H98" s="36"/>
    </row>
    <row r="99" spans="1:8" ht="12.75" customHeight="1">
      <c r="A99" s="22">
        <v>43041</v>
      </c>
      <c r="B99" s="22"/>
      <c r="C99" s="25">
        <f>ROUND(2.05,5)</f>
        <v>2.05</v>
      </c>
      <c r="D99" s="25">
        <f>F99</f>
        <v>149.12055</v>
      </c>
      <c r="E99" s="25">
        <f>F99</f>
        <v>149.12055</v>
      </c>
      <c r="F99" s="25">
        <f>ROUND(149.12055,5)</f>
        <v>149.12055</v>
      </c>
      <c r="G99" s="24"/>
      <c r="H99" s="36"/>
    </row>
    <row r="100" spans="1:8" ht="12.75" customHeight="1">
      <c r="A100" s="22">
        <v>43132</v>
      </c>
      <c r="B100" s="22"/>
      <c r="C100" s="25">
        <f>ROUND(2.05,5)</f>
        <v>2.05</v>
      </c>
      <c r="D100" s="25">
        <f>F100</f>
        <v>150.54335</v>
      </c>
      <c r="E100" s="25">
        <f>F100</f>
        <v>150.54335</v>
      </c>
      <c r="F100" s="25">
        <f>ROUND(150.54335,5)</f>
        <v>150.54335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ROUND(2.72,5)</f>
        <v>2.72</v>
      </c>
      <c r="D102" s="25">
        <f>F102</f>
        <v>128.89192</v>
      </c>
      <c r="E102" s="25">
        <f>F102</f>
        <v>128.89192</v>
      </c>
      <c r="F102" s="25">
        <f>ROUND(128.89192,5)</f>
        <v>128.89192</v>
      </c>
      <c r="G102" s="24"/>
      <c r="H102" s="36"/>
    </row>
    <row r="103" spans="1:8" ht="12.75" customHeight="1">
      <c r="A103" s="22">
        <v>42859</v>
      </c>
      <c r="B103" s="22"/>
      <c r="C103" s="25">
        <f>ROUND(2.72,5)</f>
        <v>2.72</v>
      </c>
      <c r="D103" s="25">
        <f>F103</f>
        <v>129.67617</v>
      </c>
      <c r="E103" s="25">
        <f>F103</f>
        <v>129.67617</v>
      </c>
      <c r="F103" s="25">
        <f>ROUND(129.67617,5)</f>
        <v>129.67617</v>
      </c>
      <c r="G103" s="24"/>
      <c r="H103" s="36"/>
    </row>
    <row r="104" spans="1:8" ht="12.75" customHeight="1">
      <c r="A104" s="22">
        <v>42950</v>
      </c>
      <c r="B104" s="22"/>
      <c r="C104" s="25">
        <f>ROUND(2.72,5)</f>
        <v>2.72</v>
      </c>
      <c r="D104" s="25">
        <f>F104</f>
        <v>132.23759</v>
      </c>
      <c r="E104" s="25">
        <f>F104</f>
        <v>132.23759</v>
      </c>
      <c r="F104" s="25">
        <f>ROUND(132.23759,5)</f>
        <v>132.23759</v>
      </c>
      <c r="G104" s="24"/>
      <c r="H104" s="36"/>
    </row>
    <row r="105" spans="1:8" ht="12.75" customHeight="1">
      <c r="A105" s="22">
        <v>43041</v>
      </c>
      <c r="B105" s="22"/>
      <c r="C105" s="25">
        <f>ROUND(2.72,5)</f>
        <v>2.72</v>
      </c>
      <c r="D105" s="25">
        <f>F105</f>
        <v>133.16559</v>
      </c>
      <c r="E105" s="25">
        <f>F105</f>
        <v>133.16559</v>
      </c>
      <c r="F105" s="25">
        <f>ROUND(133.16559,5)</f>
        <v>133.16559</v>
      </c>
      <c r="G105" s="24"/>
      <c r="H105" s="36"/>
    </row>
    <row r="106" spans="1:8" ht="12.75" customHeight="1">
      <c r="A106" s="22">
        <v>43132</v>
      </c>
      <c r="B106" s="22"/>
      <c r="C106" s="25">
        <f>ROUND(2.72,5)</f>
        <v>2.72</v>
      </c>
      <c r="D106" s="25">
        <f>F106</f>
        <v>135.96893</v>
      </c>
      <c r="E106" s="25">
        <f>F106</f>
        <v>135.96893</v>
      </c>
      <c r="F106" s="25">
        <f>ROUND(135.96893,5)</f>
        <v>135.96893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ROUND(10.41,5)</f>
        <v>10.41</v>
      </c>
      <c r="D108" s="25">
        <f>F108</f>
        <v>10.41676</v>
      </c>
      <c r="E108" s="25">
        <f>F108</f>
        <v>10.41676</v>
      </c>
      <c r="F108" s="25">
        <f>ROUND(10.41676,5)</f>
        <v>10.41676</v>
      </c>
      <c r="G108" s="24"/>
      <c r="H108" s="36"/>
    </row>
    <row r="109" spans="1:8" ht="12.75" customHeight="1">
      <c r="A109" s="22">
        <v>42859</v>
      </c>
      <c r="B109" s="22"/>
      <c r="C109" s="25">
        <f>ROUND(10.41,5)</f>
        <v>10.41</v>
      </c>
      <c r="D109" s="25">
        <f>F109</f>
        <v>10.49563</v>
      </c>
      <c r="E109" s="25">
        <f>F109</f>
        <v>10.49563</v>
      </c>
      <c r="F109" s="25">
        <f>ROUND(10.49563,5)</f>
        <v>10.49563</v>
      </c>
      <c r="G109" s="24"/>
      <c r="H109" s="36"/>
    </row>
    <row r="110" spans="1:8" ht="12.75" customHeight="1">
      <c r="A110" s="22">
        <v>42950</v>
      </c>
      <c r="B110" s="22"/>
      <c r="C110" s="25">
        <f>ROUND(10.41,5)</f>
        <v>10.41</v>
      </c>
      <c r="D110" s="25">
        <f>F110</f>
        <v>10.56878</v>
      </c>
      <c r="E110" s="25">
        <f>F110</f>
        <v>10.56878</v>
      </c>
      <c r="F110" s="25">
        <f>ROUND(10.56878,5)</f>
        <v>10.56878</v>
      </c>
      <c r="G110" s="24"/>
      <c r="H110" s="36"/>
    </row>
    <row r="111" spans="1:8" ht="12.75" customHeight="1">
      <c r="A111" s="22">
        <v>43041</v>
      </c>
      <c r="B111" s="22"/>
      <c r="C111" s="25">
        <f>ROUND(10.41,5)</f>
        <v>10.41</v>
      </c>
      <c r="D111" s="25">
        <f>F111</f>
        <v>10.63963</v>
      </c>
      <c r="E111" s="25">
        <f>F111</f>
        <v>10.63963</v>
      </c>
      <c r="F111" s="25">
        <f>ROUND(10.63963,5)</f>
        <v>10.63963</v>
      </c>
      <c r="G111" s="24"/>
      <c r="H111" s="36"/>
    </row>
    <row r="112" spans="1:8" ht="12.75" customHeight="1">
      <c r="A112" s="22">
        <v>43132</v>
      </c>
      <c r="B112" s="22"/>
      <c r="C112" s="25">
        <f>ROUND(10.41,5)</f>
        <v>10.41</v>
      </c>
      <c r="D112" s="25">
        <f>F112</f>
        <v>10.70268</v>
      </c>
      <c r="E112" s="25">
        <f>F112</f>
        <v>10.70268</v>
      </c>
      <c r="F112" s="25">
        <f>ROUND(10.70268,5)</f>
        <v>10.70268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ROUND(10.53,5)</f>
        <v>10.53</v>
      </c>
      <c r="D114" s="25">
        <f>F114</f>
        <v>10.53632</v>
      </c>
      <c r="E114" s="25">
        <f>F114</f>
        <v>10.53632</v>
      </c>
      <c r="F114" s="25">
        <f>ROUND(10.53632,5)</f>
        <v>10.53632</v>
      </c>
      <c r="G114" s="24"/>
      <c r="H114" s="36"/>
    </row>
    <row r="115" spans="1:8" ht="12.75" customHeight="1">
      <c r="A115" s="22">
        <v>42859</v>
      </c>
      <c r="B115" s="22"/>
      <c r="C115" s="25">
        <f>ROUND(10.53,5)</f>
        <v>10.53</v>
      </c>
      <c r="D115" s="25">
        <f>F115</f>
        <v>10.61426</v>
      </c>
      <c r="E115" s="25">
        <f>F115</f>
        <v>10.61426</v>
      </c>
      <c r="F115" s="25">
        <f>ROUND(10.61426,5)</f>
        <v>10.61426</v>
      </c>
      <c r="G115" s="24"/>
      <c r="H115" s="36"/>
    </row>
    <row r="116" spans="1:8" ht="12.75" customHeight="1">
      <c r="A116" s="22">
        <v>42950</v>
      </c>
      <c r="B116" s="22"/>
      <c r="C116" s="25">
        <f>ROUND(10.53,5)</f>
        <v>10.53</v>
      </c>
      <c r="D116" s="25">
        <f>F116</f>
        <v>10.68567</v>
      </c>
      <c r="E116" s="25">
        <f>F116</f>
        <v>10.68567</v>
      </c>
      <c r="F116" s="25">
        <f>ROUND(10.68567,5)</f>
        <v>10.68567</v>
      </c>
      <c r="G116" s="24"/>
      <c r="H116" s="36"/>
    </row>
    <row r="117" spans="1:8" ht="12.75" customHeight="1">
      <c r="A117" s="22">
        <v>43041</v>
      </c>
      <c r="B117" s="22"/>
      <c r="C117" s="25">
        <f>ROUND(10.53,5)</f>
        <v>10.53</v>
      </c>
      <c r="D117" s="25">
        <f>F117</f>
        <v>10.75381</v>
      </c>
      <c r="E117" s="25">
        <f>F117</f>
        <v>10.75381</v>
      </c>
      <c r="F117" s="25">
        <f>ROUND(10.75381,5)</f>
        <v>10.75381</v>
      </c>
      <c r="G117" s="24"/>
      <c r="H117" s="36"/>
    </row>
    <row r="118" spans="1:8" ht="12.75" customHeight="1">
      <c r="A118" s="22">
        <v>43132</v>
      </c>
      <c r="B118" s="22"/>
      <c r="C118" s="25">
        <f>ROUND(10.53,5)</f>
        <v>10.53</v>
      </c>
      <c r="D118" s="25">
        <f>F118</f>
        <v>10.81227</v>
      </c>
      <c r="E118" s="25">
        <f>F118</f>
        <v>10.81227</v>
      </c>
      <c r="F118" s="25">
        <f>ROUND(10.81227,5)</f>
        <v>10.81227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ROUND(8.385,5)</f>
        <v>8.385</v>
      </c>
      <c r="D122" s="25">
        <f>F122</f>
        <v>8.38873</v>
      </c>
      <c r="E122" s="25">
        <f>F122</f>
        <v>8.38873</v>
      </c>
      <c r="F122" s="25">
        <f>ROUND(8.38873,5)</f>
        <v>8.38873</v>
      </c>
      <c r="G122" s="24"/>
      <c r="H122" s="36"/>
    </row>
    <row r="123" spans="1:8" ht="12.75" customHeight="1">
      <c r="A123" s="22">
        <v>42859</v>
      </c>
      <c r="B123" s="22"/>
      <c r="C123" s="25">
        <f>ROUND(8.385,5)</f>
        <v>8.385</v>
      </c>
      <c r="D123" s="25">
        <f>F123</f>
        <v>8.42119</v>
      </c>
      <c r="E123" s="25">
        <f>F123</f>
        <v>8.42119</v>
      </c>
      <c r="F123" s="25">
        <f>ROUND(8.42119,5)</f>
        <v>8.42119</v>
      </c>
      <c r="G123" s="24"/>
      <c r="H123" s="36"/>
    </row>
    <row r="124" spans="1:8" ht="12.75" customHeight="1">
      <c r="A124" s="22">
        <v>42950</v>
      </c>
      <c r="B124" s="22"/>
      <c r="C124" s="25">
        <f>ROUND(8.385,5)</f>
        <v>8.385</v>
      </c>
      <c r="D124" s="25">
        <f>F124</f>
        <v>8.44218</v>
      </c>
      <c r="E124" s="25">
        <f>F124</f>
        <v>8.44218</v>
      </c>
      <c r="F124" s="25">
        <f>ROUND(8.44218,5)</f>
        <v>8.44218</v>
      </c>
      <c r="G124" s="24"/>
      <c r="H124" s="36"/>
    </row>
    <row r="125" spans="1:8" ht="12.75" customHeight="1">
      <c r="A125" s="22">
        <v>43041</v>
      </c>
      <c r="B125" s="22"/>
      <c r="C125" s="25">
        <f>ROUND(8.385,5)</f>
        <v>8.385</v>
      </c>
      <c r="D125" s="25">
        <f>F125</f>
        <v>8.45597</v>
      </c>
      <c r="E125" s="25">
        <f>F125</f>
        <v>8.45597</v>
      </c>
      <c r="F125" s="25">
        <f>ROUND(8.45597,5)</f>
        <v>8.45597</v>
      </c>
      <c r="G125" s="24"/>
      <c r="H125" s="36"/>
    </row>
    <row r="126" spans="1:8" ht="12.75" customHeight="1">
      <c r="A126" s="22">
        <v>43132</v>
      </c>
      <c r="B126" s="22"/>
      <c r="C126" s="25">
        <f>ROUND(8.385,5)</f>
        <v>8.385</v>
      </c>
      <c r="D126" s="25">
        <f>F126</f>
        <v>8.44775</v>
      </c>
      <c r="E126" s="25">
        <f>F126</f>
        <v>8.44775</v>
      </c>
      <c r="F126" s="25">
        <f>ROUND(8.44775,5)</f>
        <v>8.44775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ROUND(9.43,5)</f>
        <v>9.43</v>
      </c>
      <c r="D128" s="25">
        <f>F128</f>
        <v>9.43435</v>
      </c>
      <c r="E128" s="25">
        <f>F128</f>
        <v>9.43435</v>
      </c>
      <c r="F128" s="25">
        <f>ROUND(9.43435,5)</f>
        <v>9.43435</v>
      </c>
      <c r="G128" s="24"/>
      <c r="H128" s="36"/>
    </row>
    <row r="129" spans="1:8" ht="12.75" customHeight="1">
      <c r="A129" s="22">
        <v>42859</v>
      </c>
      <c r="B129" s="22"/>
      <c r="C129" s="25">
        <f>ROUND(9.43,5)</f>
        <v>9.43</v>
      </c>
      <c r="D129" s="25">
        <f>F129</f>
        <v>9.4812</v>
      </c>
      <c r="E129" s="25">
        <f>F129</f>
        <v>9.4812</v>
      </c>
      <c r="F129" s="25">
        <f>ROUND(9.4812,5)</f>
        <v>9.4812</v>
      </c>
      <c r="G129" s="24"/>
      <c r="H129" s="36"/>
    </row>
    <row r="130" spans="1:8" ht="12.75" customHeight="1">
      <c r="A130" s="22">
        <v>42950</v>
      </c>
      <c r="B130" s="22"/>
      <c r="C130" s="25">
        <f>ROUND(9.43,5)</f>
        <v>9.43</v>
      </c>
      <c r="D130" s="25">
        <f>F130</f>
        <v>9.52252</v>
      </c>
      <c r="E130" s="25">
        <f>F130</f>
        <v>9.52252</v>
      </c>
      <c r="F130" s="25">
        <f>ROUND(9.52252,5)</f>
        <v>9.52252</v>
      </c>
      <c r="G130" s="24"/>
      <c r="H130" s="36"/>
    </row>
    <row r="131" spans="1:8" ht="12.75" customHeight="1">
      <c r="A131" s="22">
        <v>43041</v>
      </c>
      <c r="B131" s="22"/>
      <c r="C131" s="25">
        <f>ROUND(9.43,5)</f>
        <v>9.43</v>
      </c>
      <c r="D131" s="25">
        <f>F131</f>
        <v>9.56072</v>
      </c>
      <c r="E131" s="25">
        <f>F131</f>
        <v>9.56072</v>
      </c>
      <c r="F131" s="25">
        <f>ROUND(9.56072,5)</f>
        <v>9.56072</v>
      </c>
      <c r="G131" s="24"/>
      <c r="H131" s="36"/>
    </row>
    <row r="132" spans="1:8" ht="12.75" customHeight="1">
      <c r="A132" s="22">
        <v>43132</v>
      </c>
      <c r="B132" s="22"/>
      <c r="C132" s="25">
        <f>ROUND(9.43,5)</f>
        <v>9.43</v>
      </c>
      <c r="D132" s="25">
        <f>F132</f>
        <v>9.5894</v>
      </c>
      <c r="E132" s="25">
        <f>F132</f>
        <v>9.5894</v>
      </c>
      <c r="F132" s="25">
        <f>ROUND(9.5894,5)</f>
        <v>9.5894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ROUND(8.76,5)</f>
        <v>8.76</v>
      </c>
      <c r="D134" s="25">
        <f>F134</f>
        <v>8.76371</v>
      </c>
      <c r="E134" s="25">
        <f>F134</f>
        <v>8.76371</v>
      </c>
      <c r="F134" s="25">
        <f>ROUND(8.76371,5)</f>
        <v>8.76371</v>
      </c>
      <c r="G134" s="24"/>
      <c r="H134" s="36"/>
    </row>
    <row r="135" spans="1:8" ht="12.75" customHeight="1">
      <c r="A135" s="22">
        <v>42859</v>
      </c>
      <c r="B135" s="22"/>
      <c r="C135" s="25">
        <f>ROUND(8.76,5)</f>
        <v>8.76</v>
      </c>
      <c r="D135" s="25">
        <f>F135</f>
        <v>8.80542</v>
      </c>
      <c r="E135" s="25">
        <f>F135</f>
        <v>8.80542</v>
      </c>
      <c r="F135" s="25">
        <f>ROUND(8.80542,5)</f>
        <v>8.80542</v>
      </c>
      <c r="G135" s="24"/>
      <c r="H135" s="36"/>
    </row>
    <row r="136" spans="1:8" ht="12.75" customHeight="1">
      <c r="A136" s="22">
        <v>42950</v>
      </c>
      <c r="B136" s="22"/>
      <c r="C136" s="25">
        <f>ROUND(8.76,5)</f>
        <v>8.76</v>
      </c>
      <c r="D136" s="25">
        <f>F136</f>
        <v>8.83914</v>
      </c>
      <c r="E136" s="25">
        <f>F136</f>
        <v>8.83914</v>
      </c>
      <c r="F136" s="25">
        <f>ROUND(8.83914,5)</f>
        <v>8.83914</v>
      </c>
      <c r="G136" s="24"/>
      <c r="H136" s="36"/>
    </row>
    <row r="137" spans="1:8" ht="12.75" customHeight="1">
      <c r="A137" s="22">
        <v>43041</v>
      </c>
      <c r="B137" s="22"/>
      <c r="C137" s="25">
        <f>ROUND(8.76,5)</f>
        <v>8.76</v>
      </c>
      <c r="D137" s="25">
        <f>F137</f>
        <v>8.86305</v>
      </c>
      <c r="E137" s="25">
        <f>F137</f>
        <v>8.86305</v>
      </c>
      <c r="F137" s="25">
        <f>ROUND(8.86305,5)</f>
        <v>8.86305</v>
      </c>
      <c r="G137" s="24"/>
      <c r="H137" s="36"/>
    </row>
    <row r="138" spans="1:8" ht="12.75" customHeight="1">
      <c r="A138" s="22">
        <v>43132</v>
      </c>
      <c r="B138" s="22"/>
      <c r="C138" s="25">
        <f>ROUND(8.76,5)</f>
        <v>8.76</v>
      </c>
      <c r="D138" s="25">
        <f>F138</f>
        <v>8.87136</v>
      </c>
      <c r="E138" s="25">
        <f>F138</f>
        <v>8.87136</v>
      </c>
      <c r="F138" s="25">
        <f>ROUND(8.87136,5)</f>
        <v>8.87136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ROUND(2.1,5)</f>
        <v>2.1</v>
      </c>
      <c r="D140" s="25">
        <f>F140</f>
        <v>295.5434</v>
      </c>
      <c r="E140" s="25">
        <f>F140</f>
        <v>295.5434</v>
      </c>
      <c r="F140" s="25">
        <f>ROUND(295.5434,5)</f>
        <v>295.5434</v>
      </c>
      <c r="G140" s="24"/>
      <c r="H140" s="36"/>
    </row>
    <row r="141" spans="1:8" ht="12.75" customHeight="1">
      <c r="A141" s="22">
        <v>42859</v>
      </c>
      <c r="B141" s="22"/>
      <c r="C141" s="25">
        <f>ROUND(2.1,5)</f>
        <v>2.1</v>
      </c>
      <c r="D141" s="25">
        <f>F141</f>
        <v>301.21577</v>
      </c>
      <c r="E141" s="25">
        <f>F141</f>
        <v>301.21577</v>
      </c>
      <c r="F141" s="25">
        <f>ROUND(301.21577,5)</f>
        <v>301.21577</v>
      </c>
      <c r="G141" s="24"/>
      <c r="H141" s="36"/>
    </row>
    <row r="142" spans="1:8" ht="12.75" customHeight="1">
      <c r="A142" s="22">
        <v>42950</v>
      </c>
      <c r="B142" s="22"/>
      <c r="C142" s="25">
        <f>ROUND(2.1,5)</f>
        <v>2.1</v>
      </c>
      <c r="D142" s="25">
        <f>F142</f>
        <v>300.21092</v>
      </c>
      <c r="E142" s="25">
        <f>F142</f>
        <v>300.21092</v>
      </c>
      <c r="F142" s="25">
        <f>ROUND(300.21092,5)</f>
        <v>300.21092</v>
      </c>
      <c r="G142" s="24"/>
      <c r="H142" s="36"/>
    </row>
    <row r="143" spans="1:8" ht="12.75" customHeight="1">
      <c r="A143" s="22">
        <v>43041</v>
      </c>
      <c r="B143" s="22"/>
      <c r="C143" s="25">
        <f>ROUND(2.1,5)</f>
        <v>2.1</v>
      </c>
      <c r="D143" s="25">
        <f>F143</f>
        <v>306.33013</v>
      </c>
      <c r="E143" s="25">
        <f>F143</f>
        <v>306.33013</v>
      </c>
      <c r="F143" s="25">
        <f>ROUND(306.33013,5)</f>
        <v>306.33013</v>
      </c>
      <c r="G143" s="24"/>
      <c r="H143" s="36"/>
    </row>
    <row r="144" spans="1:8" ht="12.75" customHeight="1">
      <c r="A144" s="22">
        <v>43132</v>
      </c>
      <c r="B144" s="22"/>
      <c r="C144" s="25">
        <f>ROUND(2.1,5)</f>
        <v>2.1</v>
      </c>
      <c r="D144" s="25">
        <f>F144</f>
        <v>305.62469</v>
      </c>
      <c r="E144" s="25">
        <f>F144</f>
        <v>305.62469</v>
      </c>
      <c r="F144" s="25">
        <f>ROUND(305.62469,5)</f>
        <v>305.62469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ROUND(2.05,5)</f>
        <v>2.05</v>
      </c>
      <c r="D146" s="25">
        <f>F146</f>
        <v>246.10113</v>
      </c>
      <c r="E146" s="25">
        <f>F146</f>
        <v>246.10113</v>
      </c>
      <c r="F146" s="25">
        <f>ROUND(246.10113,5)</f>
        <v>246.10113</v>
      </c>
      <c r="G146" s="24"/>
      <c r="H146" s="36"/>
    </row>
    <row r="147" spans="1:8" ht="12.75" customHeight="1">
      <c r="A147" s="22">
        <v>42859</v>
      </c>
      <c r="B147" s="22"/>
      <c r="C147" s="25">
        <f>ROUND(2.05,5)</f>
        <v>2.05</v>
      </c>
      <c r="D147" s="25">
        <f>F147</f>
        <v>250.82447</v>
      </c>
      <c r="E147" s="25">
        <f>F147</f>
        <v>250.82447</v>
      </c>
      <c r="F147" s="25">
        <f>ROUND(250.82447,5)</f>
        <v>250.82447</v>
      </c>
      <c r="G147" s="24"/>
      <c r="H147" s="36"/>
    </row>
    <row r="148" spans="1:8" ht="12.75" customHeight="1">
      <c r="A148" s="22">
        <v>42950</v>
      </c>
      <c r="B148" s="22"/>
      <c r="C148" s="25">
        <f>ROUND(2.05,5)</f>
        <v>2.05</v>
      </c>
      <c r="D148" s="25">
        <f>F148</f>
        <v>252.08487</v>
      </c>
      <c r="E148" s="25">
        <f>F148</f>
        <v>252.08487</v>
      </c>
      <c r="F148" s="25">
        <f>ROUND(252.08487,5)</f>
        <v>252.08487</v>
      </c>
      <c r="G148" s="24"/>
      <c r="H148" s="36"/>
    </row>
    <row r="149" spans="1:8" ht="12.75" customHeight="1">
      <c r="A149" s="22">
        <v>43041</v>
      </c>
      <c r="B149" s="22"/>
      <c r="C149" s="25">
        <f>ROUND(2.05,5)</f>
        <v>2.05</v>
      </c>
      <c r="D149" s="25">
        <f>F149</f>
        <v>257.2227</v>
      </c>
      <c r="E149" s="25">
        <f>F149</f>
        <v>257.2227</v>
      </c>
      <c r="F149" s="25">
        <f>ROUND(257.2227,5)</f>
        <v>257.2227</v>
      </c>
      <c r="G149" s="24"/>
      <c r="H149" s="36"/>
    </row>
    <row r="150" spans="1:8" ht="12.75" customHeight="1">
      <c r="A150" s="22">
        <v>43132</v>
      </c>
      <c r="B150" s="22"/>
      <c r="C150" s="25">
        <f>ROUND(2.05,5)</f>
        <v>2.05</v>
      </c>
      <c r="D150" s="25">
        <f>F150</f>
        <v>258.83723</v>
      </c>
      <c r="E150" s="25">
        <f>F150</f>
        <v>258.83723</v>
      </c>
      <c r="F150" s="25">
        <f>ROUND(258.83723,5)</f>
        <v>258.83723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ROUND(7.75,5)</f>
        <v>7.75</v>
      </c>
      <c r="D152" s="25">
        <f>F152</f>
        <v>7.75933</v>
      </c>
      <c r="E152" s="25">
        <f>F152</f>
        <v>7.75933</v>
      </c>
      <c r="F152" s="25">
        <f>ROUND(7.75933,5)</f>
        <v>7.75933</v>
      </c>
      <c r="G152" s="24"/>
      <c r="H152" s="36"/>
    </row>
    <row r="153" spans="1:8" ht="12.75" customHeight="1">
      <c r="A153" s="22">
        <v>42859</v>
      </c>
      <c r="B153" s="22"/>
      <c r="C153" s="25">
        <f>ROUND(7.75,5)</f>
        <v>7.75</v>
      </c>
      <c r="D153" s="25">
        <f>F153</f>
        <v>7.65278</v>
      </c>
      <c r="E153" s="25">
        <f>F153</f>
        <v>7.65278</v>
      </c>
      <c r="F153" s="25">
        <f>ROUND(7.65278,5)</f>
        <v>7.65278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ROUND(7.795,5)</f>
        <v>7.795</v>
      </c>
      <c r="D155" s="25">
        <f>F155</f>
        <v>7.7981</v>
      </c>
      <c r="E155" s="25">
        <f>F155</f>
        <v>7.7981</v>
      </c>
      <c r="F155" s="25">
        <f>ROUND(7.7981,5)</f>
        <v>7.7981</v>
      </c>
      <c r="G155" s="24"/>
      <c r="H155" s="36"/>
    </row>
    <row r="156" spans="1:8" ht="12.75" customHeight="1">
      <c r="A156" s="22">
        <v>42859</v>
      </c>
      <c r="B156" s="22"/>
      <c r="C156" s="25">
        <f>ROUND(7.795,5)</f>
        <v>7.795</v>
      </c>
      <c r="D156" s="25">
        <f>F156</f>
        <v>7.81014</v>
      </c>
      <c r="E156" s="25">
        <f>F156</f>
        <v>7.81014</v>
      </c>
      <c r="F156" s="25">
        <f>ROUND(7.81014,5)</f>
        <v>7.81014</v>
      </c>
      <c r="G156" s="24"/>
      <c r="H156" s="36"/>
    </row>
    <row r="157" spans="1:8" ht="12.75" customHeight="1">
      <c r="A157" s="22">
        <v>42950</v>
      </c>
      <c r="B157" s="22"/>
      <c r="C157" s="25">
        <f>ROUND(7.795,5)</f>
        <v>7.795</v>
      </c>
      <c r="D157" s="25">
        <f>F157</f>
        <v>7.77781</v>
      </c>
      <c r="E157" s="25">
        <f>F157</f>
        <v>7.77781</v>
      </c>
      <c r="F157" s="25">
        <f>ROUND(7.77781,5)</f>
        <v>7.77781</v>
      </c>
      <c r="G157" s="24"/>
      <c r="H157" s="36"/>
    </row>
    <row r="158" spans="1:8" ht="12.75" customHeight="1">
      <c r="A158" s="22">
        <v>43041</v>
      </c>
      <c r="B158" s="22"/>
      <c r="C158" s="25">
        <f>ROUND(7.795,5)</f>
        <v>7.795</v>
      </c>
      <c r="D158" s="25">
        <f>F158</f>
        <v>7.66517</v>
      </c>
      <c r="E158" s="25">
        <f>F158</f>
        <v>7.66517</v>
      </c>
      <c r="F158" s="25">
        <f>ROUND(7.66517,5)</f>
        <v>7.66517</v>
      </c>
      <c r="G158" s="24"/>
      <c r="H158" s="36"/>
    </row>
    <row r="159" spans="1:8" ht="12.75" customHeight="1">
      <c r="A159" s="22">
        <v>43132</v>
      </c>
      <c r="B159" s="22"/>
      <c r="C159" s="25">
        <f>ROUND(7.795,5)</f>
        <v>7.795</v>
      </c>
      <c r="D159" s="25">
        <f>F159</f>
        <v>7.36806</v>
      </c>
      <c r="E159" s="25">
        <f>F159</f>
        <v>7.36806</v>
      </c>
      <c r="F159" s="25">
        <f>ROUND(7.36806,5)</f>
        <v>7.36806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ROUND(7.93,5)</f>
        <v>7.93</v>
      </c>
      <c r="D161" s="25">
        <f>F161</f>
        <v>7.93331</v>
      </c>
      <c r="E161" s="25">
        <f>F161</f>
        <v>7.93331</v>
      </c>
      <c r="F161" s="25">
        <f>ROUND(7.93331,5)</f>
        <v>7.93331</v>
      </c>
      <c r="G161" s="24"/>
      <c r="H161" s="36"/>
    </row>
    <row r="162" spans="1:8" ht="12.75" customHeight="1">
      <c r="A162" s="22">
        <v>42859</v>
      </c>
      <c r="B162" s="22"/>
      <c r="C162" s="25">
        <f>ROUND(7.93,5)</f>
        <v>7.93</v>
      </c>
      <c r="D162" s="25">
        <f>F162</f>
        <v>7.95927</v>
      </c>
      <c r="E162" s="25">
        <f>F162</f>
        <v>7.95927</v>
      </c>
      <c r="F162" s="25">
        <f>ROUND(7.95927,5)</f>
        <v>7.95927</v>
      </c>
      <c r="G162" s="24"/>
      <c r="H162" s="36"/>
    </row>
    <row r="163" spans="1:8" ht="12.75" customHeight="1">
      <c r="A163" s="22">
        <v>42950</v>
      </c>
      <c r="B163" s="22"/>
      <c r="C163" s="25">
        <f>ROUND(7.93,5)</f>
        <v>7.93</v>
      </c>
      <c r="D163" s="25">
        <f>F163</f>
        <v>7.96109</v>
      </c>
      <c r="E163" s="25">
        <f>F163</f>
        <v>7.96109</v>
      </c>
      <c r="F163" s="25">
        <f>ROUND(7.96109,5)</f>
        <v>7.96109</v>
      </c>
      <c r="G163" s="24"/>
      <c r="H163" s="36"/>
    </row>
    <row r="164" spans="1:8" ht="12.75" customHeight="1">
      <c r="A164" s="22">
        <v>43041</v>
      </c>
      <c r="B164" s="22"/>
      <c r="C164" s="25">
        <f>ROUND(7.93,5)</f>
        <v>7.93</v>
      </c>
      <c r="D164" s="25">
        <f>F164</f>
        <v>7.91878</v>
      </c>
      <c r="E164" s="25">
        <f>F164</f>
        <v>7.91878</v>
      </c>
      <c r="F164" s="25">
        <f>ROUND(7.91878,5)</f>
        <v>7.91878</v>
      </c>
      <c r="G164" s="24"/>
      <c r="H164" s="36"/>
    </row>
    <row r="165" spans="1:8" ht="12.75" customHeight="1">
      <c r="A165" s="22">
        <v>43132</v>
      </c>
      <c r="B165" s="22"/>
      <c r="C165" s="25">
        <f>ROUND(7.93,5)</f>
        <v>7.93</v>
      </c>
      <c r="D165" s="25">
        <f>F165</f>
        <v>7.81042</v>
      </c>
      <c r="E165" s="25">
        <f>F165</f>
        <v>7.81042</v>
      </c>
      <c r="F165" s="25">
        <f>ROUND(7.81042,5)</f>
        <v>7.81042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ROUND(8.085,5)</f>
        <v>8.085</v>
      </c>
      <c r="D167" s="25">
        <f>F167</f>
        <v>8.08808</v>
      </c>
      <c r="E167" s="25">
        <f>F167</f>
        <v>8.08808</v>
      </c>
      <c r="F167" s="25">
        <f>ROUND(8.08808,5)</f>
        <v>8.08808</v>
      </c>
      <c r="G167" s="24"/>
      <c r="H167" s="36"/>
    </row>
    <row r="168" spans="1:8" ht="12.75" customHeight="1">
      <c r="A168" s="22">
        <v>42859</v>
      </c>
      <c r="B168" s="22"/>
      <c r="C168" s="25">
        <f>ROUND(8.085,5)</f>
        <v>8.085</v>
      </c>
      <c r="D168" s="25">
        <f>F168</f>
        <v>8.11352</v>
      </c>
      <c r="E168" s="25">
        <f>F168</f>
        <v>8.11352</v>
      </c>
      <c r="F168" s="25">
        <f>ROUND(8.11352,5)</f>
        <v>8.11352</v>
      </c>
      <c r="G168" s="24"/>
      <c r="H168" s="36"/>
    </row>
    <row r="169" spans="1:8" ht="12.75" customHeight="1">
      <c r="A169" s="22">
        <v>42950</v>
      </c>
      <c r="B169" s="22"/>
      <c r="C169" s="25">
        <f>ROUND(8.085,5)</f>
        <v>8.085</v>
      </c>
      <c r="D169" s="25">
        <f>F169</f>
        <v>8.12236</v>
      </c>
      <c r="E169" s="25">
        <f>F169</f>
        <v>8.12236</v>
      </c>
      <c r="F169" s="25">
        <f>ROUND(8.12236,5)</f>
        <v>8.12236</v>
      </c>
      <c r="G169" s="24"/>
      <c r="H169" s="36"/>
    </row>
    <row r="170" spans="1:8" ht="12.75" customHeight="1">
      <c r="A170" s="22">
        <v>43041</v>
      </c>
      <c r="B170" s="22"/>
      <c r="C170" s="25">
        <f>ROUND(8.085,5)</f>
        <v>8.085</v>
      </c>
      <c r="D170" s="25">
        <f>F170</f>
        <v>8.11258</v>
      </c>
      <c r="E170" s="25">
        <f>F170</f>
        <v>8.11258</v>
      </c>
      <c r="F170" s="25">
        <f>ROUND(8.11258,5)</f>
        <v>8.11258</v>
      </c>
      <c r="G170" s="24"/>
      <c r="H170" s="36"/>
    </row>
    <row r="171" spans="1:8" ht="12.75" customHeight="1">
      <c r="A171" s="22">
        <v>43132</v>
      </c>
      <c r="B171" s="22"/>
      <c r="C171" s="25">
        <f>ROUND(8.085,5)</f>
        <v>8.085</v>
      </c>
      <c r="D171" s="25">
        <f>F171</f>
        <v>8.06573</v>
      </c>
      <c r="E171" s="25">
        <f>F171</f>
        <v>8.06573</v>
      </c>
      <c r="F171" s="25">
        <f>ROUND(8.06573,5)</f>
        <v>8.06573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ROUND(9.4,5)</f>
        <v>9.4</v>
      </c>
      <c r="D173" s="25">
        <f>F173</f>
        <v>9.40375</v>
      </c>
      <c r="E173" s="25">
        <f>F173</f>
        <v>9.40375</v>
      </c>
      <c r="F173" s="25">
        <f>ROUND(9.40375,5)</f>
        <v>9.40375</v>
      </c>
      <c r="G173" s="24"/>
      <c r="H173" s="36"/>
    </row>
    <row r="174" spans="1:8" ht="12.75" customHeight="1">
      <c r="A174" s="22">
        <v>42859</v>
      </c>
      <c r="B174" s="22"/>
      <c r="C174" s="25">
        <f>ROUND(9.4,5)</f>
        <v>9.4</v>
      </c>
      <c r="D174" s="25">
        <f>F174</f>
        <v>9.44694</v>
      </c>
      <c r="E174" s="25">
        <f>F174</f>
        <v>9.44694</v>
      </c>
      <c r="F174" s="25">
        <f>ROUND(9.44694,5)</f>
        <v>9.44694</v>
      </c>
      <c r="G174" s="24"/>
      <c r="H174" s="36"/>
    </row>
    <row r="175" spans="1:8" ht="12.75" customHeight="1">
      <c r="A175" s="22">
        <v>42950</v>
      </c>
      <c r="B175" s="22"/>
      <c r="C175" s="25">
        <f>ROUND(9.4,5)</f>
        <v>9.4</v>
      </c>
      <c r="D175" s="25">
        <f>F175</f>
        <v>9.48454</v>
      </c>
      <c r="E175" s="25">
        <f>F175</f>
        <v>9.48454</v>
      </c>
      <c r="F175" s="25">
        <f>ROUND(9.48454,5)</f>
        <v>9.48454</v>
      </c>
      <c r="G175" s="24"/>
      <c r="H175" s="36"/>
    </row>
    <row r="176" spans="1:8" ht="12.75" customHeight="1">
      <c r="A176" s="22">
        <v>43041</v>
      </c>
      <c r="B176" s="22"/>
      <c r="C176" s="25">
        <f>ROUND(9.4,5)</f>
        <v>9.4</v>
      </c>
      <c r="D176" s="25">
        <f>F176</f>
        <v>9.51724</v>
      </c>
      <c r="E176" s="25">
        <f>F176</f>
        <v>9.51724</v>
      </c>
      <c r="F176" s="25">
        <f>ROUND(9.51724,5)</f>
        <v>9.51724</v>
      </c>
      <c r="G176" s="24"/>
      <c r="H176" s="36"/>
    </row>
    <row r="177" spans="1:8" ht="12.75" customHeight="1">
      <c r="A177" s="22">
        <v>43132</v>
      </c>
      <c r="B177" s="22"/>
      <c r="C177" s="25">
        <f>ROUND(9.4,5)</f>
        <v>9.4</v>
      </c>
      <c r="D177" s="25">
        <f>F177</f>
        <v>9.54034</v>
      </c>
      <c r="E177" s="25">
        <f>F177</f>
        <v>9.54034</v>
      </c>
      <c r="F177" s="25">
        <f>ROUND(9.54034,5)</f>
        <v>9.54034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ROUND(2.05,5)</f>
        <v>2.05</v>
      </c>
      <c r="D179" s="25">
        <f>F179</f>
        <v>187.07374</v>
      </c>
      <c r="E179" s="25">
        <f>F179</f>
        <v>187.07374</v>
      </c>
      <c r="F179" s="25">
        <f>ROUND(187.07374,5)</f>
        <v>187.07374</v>
      </c>
      <c r="G179" s="24"/>
      <c r="H179" s="36"/>
    </row>
    <row r="180" spans="1:8" ht="12.75" customHeight="1">
      <c r="A180" s="22">
        <v>42859</v>
      </c>
      <c r="B180" s="22"/>
      <c r="C180" s="25">
        <f>ROUND(2.05,5)</f>
        <v>2.05</v>
      </c>
      <c r="D180" s="25">
        <f>F180</f>
        <v>188.34492</v>
      </c>
      <c r="E180" s="25">
        <f>F180</f>
        <v>188.34492</v>
      </c>
      <c r="F180" s="25">
        <f>ROUND(188.34492,5)</f>
        <v>188.34492</v>
      </c>
      <c r="G180" s="24"/>
      <c r="H180" s="36"/>
    </row>
    <row r="181" spans="1:8" ht="12.75" customHeight="1">
      <c r="A181" s="22">
        <v>42950</v>
      </c>
      <c r="B181" s="22"/>
      <c r="C181" s="25">
        <f>ROUND(2.05,5)</f>
        <v>2.05</v>
      </c>
      <c r="D181" s="25">
        <f>F181</f>
        <v>192.06508</v>
      </c>
      <c r="E181" s="25">
        <f>F181</f>
        <v>192.06508</v>
      </c>
      <c r="F181" s="25">
        <f>ROUND(192.06508,5)</f>
        <v>192.06508</v>
      </c>
      <c r="G181" s="24"/>
      <c r="H181" s="36"/>
    </row>
    <row r="182" spans="1:8" ht="12.75" customHeight="1">
      <c r="A182" s="22">
        <v>43041</v>
      </c>
      <c r="B182" s="22"/>
      <c r="C182" s="25">
        <f>ROUND(2.05,5)</f>
        <v>2.05</v>
      </c>
      <c r="D182" s="25">
        <f>F182</f>
        <v>193.54725</v>
      </c>
      <c r="E182" s="25">
        <f>F182</f>
        <v>193.54725</v>
      </c>
      <c r="F182" s="25">
        <f>ROUND(193.54725,5)</f>
        <v>193.54725</v>
      </c>
      <c r="G182" s="24"/>
      <c r="H182" s="36"/>
    </row>
    <row r="183" spans="1:8" ht="12.75" customHeight="1">
      <c r="A183" s="22">
        <v>43132</v>
      </c>
      <c r="B183" s="22"/>
      <c r="C183" s="25">
        <f>ROUND(2.05,5)</f>
        <v>2.05</v>
      </c>
      <c r="D183" s="25">
        <f>F183</f>
        <v>197.62142</v>
      </c>
      <c r="E183" s="25">
        <f>F183</f>
        <v>197.62142</v>
      </c>
      <c r="F183" s="25">
        <f>ROUND(197.62142,5)</f>
        <v>197.62142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ROUND(2.105,5)</f>
        <v>2.105</v>
      </c>
      <c r="D185" s="25">
        <f>F185</f>
        <v>146.22071</v>
      </c>
      <c r="E185" s="25">
        <f>F185</f>
        <v>146.22071</v>
      </c>
      <c r="F185" s="25">
        <f>ROUND(146.22071,5)</f>
        <v>146.22071</v>
      </c>
      <c r="G185" s="24"/>
      <c r="H185" s="36"/>
    </row>
    <row r="186" spans="1:8" ht="12.75" customHeight="1">
      <c r="A186" s="22">
        <v>42859</v>
      </c>
      <c r="B186" s="22"/>
      <c r="C186" s="25">
        <f>ROUND(2.105,5)</f>
        <v>2.105</v>
      </c>
      <c r="D186" s="25">
        <f>F186</f>
        <v>149.02716</v>
      </c>
      <c r="E186" s="25">
        <f>F186</f>
        <v>149.02716</v>
      </c>
      <c r="F186" s="25">
        <f>ROUND(149.02716,5)</f>
        <v>149.02716</v>
      </c>
      <c r="G186" s="24"/>
      <c r="H186" s="36"/>
    </row>
    <row r="187" spans="1:8" ht="12.75" customHeight="1">
      <c r="A187" s="22">
        <v>42950</v>
      </c>
      <c r="B187" s="22"/>
      <c r="C187" s="25">
        <f>ROUND(2.105,5)</f>
        <v>2.105</v>
      </c>
      <c r="D187" s="25">
        <f>F187</f>
        <v>149.92074</v>
      </c>
      <c r="E187" s="25">
        <f>F187</f>
        <v>149.92074</v>
      </c>
      <c r="F187" s="25">
        <f>ROUND(149.92074,5)</f>
        <v>149.92074</v>
      </c>
      <c r="G187" s="24"/>
      <c r="H187" s="36"/>
    </row>
    <row r="188" spans="1:8" ht="12.75" customHeight="1">
      <c r="A188" s="22">
        <v>43041</v>
      </c>
      <c r="B188" s="22"/>
      <c r="C188" s="25">
        <f>ROUND(2.105,5)</f>
        <v>2.105</v>
      </c>
      <c r="D188" s="25">
        <f>F188</f>
        <v>152.97643</v>
      </c>
      <c r="E188" s="25">
        <f>F188</f>
        <v>152.97643</v>
      </c>
      <c r="F188" s="25">
        <f>ROUND(152.97643,5)</f>
        <v>152.97643</v>
      </c>
      <c r="G188" s="24"/>
      <c r="H188" s="36"/>
    </row>
    <row r="189" spans="1:8" ht="12.75" customHeight="1">
      <c r="A189" s="22">
        <v>43132</v>
      </c>
      <c r="B189" s="22"/>
      <c r="C189" s="25">
        <f>ROUND(2.105,5)</f>
        <v>2.105</v>
      </c>
      <c r="D189" s="25">
        <f>F189</f>
        <v>156.12925</v>
      </c>
      <c r="E189" s="25">
        <f>F189</f>
        <v>156.12925</v>
      </c>
      <c r="F189" s="25">
        <f>ROUND(156.12925,5)</f>
        <v>156.12925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ROUND(9.21,5)</f>
        <v>9.21</v>
      </c>
      <c r="D191" s="25">
        <f>F191</f>
        <v>9.21406</v>
      </c>
      <c r="E191" s="25">
        <f>F191</f>
        <v>9.21406</v>
      </c>
      <c r="F191" s="25">
        <f>ROUND(9.21406,5)</f>
        <v>9.21406</v>
      </c>
      <c r="G191" s="24"/>
      <c r="H191" s="36"/>
    </row>
    <row r="192" spans="1:8" ht="12.75" customHeight="1">
      <c r="A192" s="22">
        <v>42859</v>
      </c>
      <c r="B192" s="22"/>
      <c r="C192" s="25">
        <f>ROUND(9.21,5)</f>
        <v>9.21</v>
      </c>
      <c r="D192" s="25">
        <f>F192</f>
        <v>9.25687</v>
      </c>
      <c r="E192" s="25">
        <f>F192</f>
        <v>9.25687</v>
      </c>
      <c r="F192" s="25">
        <f>ROUND(9.25687,5)</f>
        <v>9.25687</v>
      </c>
      <c r="G192" s="24"/>
      <c r="H192" s="36"/>
    </row>
    <row r="193" spans="1:8" ht="12.75" customHeight="1">
      <c r="A193" s="22">
        <v>42950</v>
      </c>
      <c r="B193" s="22"/>
      <c r="C193" s="25">
        <f>ROUND(9.21,5)</f>
        <v>9.21</v>
      </c>
      <c r="D193" s="25">
        <f>F193</f>
        <v>9.29371</v>
      </c>
      <c r="E193" s="25">
        <f>F193</f>
        <v>9.29371</v>
      </c>
      <c r="F193" s="25">
        <f>ROUND(9.29371,5)</f>
        <v>9.29371</v>
      </c>
      <c r="G193" s="24"/>
      <c r="H193" s="36"/>
    </row>
    <row r="194" spans="1:8" ht="12.75" customHeight="1">
      <c r="A194" s="22">
        <v>43041</v>
      </c>
      <c r="B194" s="22"/>
      <c r="C194" s="25">
        <f>ROUND(9.21,5)</f>
        <v>9.21</v>
      </c>
      <c r="D194" s="25">
        <f>F194</f>
        <v>9.32722</v>
      </c>
      <c r="E194" s="25">
        <f>F194</f>
        <v>9.32722</v>
      </c>
      <c r="F194" s="25">
        <f>ROUND(9.32722,5)</f>
        <v>9.32722</v>
      </c>
      <c r="G194" s="24"/>
      <c r="H194" s="36"/>
    </row>
    <row r="195" spans="1:8" ht="12.75" customHeight="1">
      <c r="A195" s="22">
        <v>43132</v>
      </c>
      <c r="B195" s="22"/>
      <c r="C195" s="25">
        <f>ROUND(9.21,5)</f>
        <v>9.21</v>
      </c>
      <c r="D195" s="25">
        <f>F195</f>
        <v>9.3504</v>
      </c>
      <c r="E195" s="25">
        <f>F195</f>
        <v>9.3504</v>
      </c>
      <c r="F195" s="25">
        <f>ROUND(9.3504,5)</f>
        <v>9.3504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ROUND(9.455,5)</f>
        <v>9.455</v>
      </c>
      <c r="D197" s="25">
        <f>F197</f>
        <v>9.4588</v>
      </c>
      <c r="E197" s="25">
        <f>F197</f>
        <v>9.4588</v>
      </c>
      <c r="F197" s="25">
        <f>ROUND(9.4588,5)</f>
        <v>9.4588</v>
      </c>
      <c r="G197" s="24"/>
      <c r="H197" s="36"/>
    </row>
    <row r="198" spans="1:8" ht="12.75" customHeight="1">
      <c r="A198" s="22">
        <v>42859</v>
      </c>
      <c r="B198" s="22"/>
      <c r="C198" s="25">
        <f>ROUND(9.455,5)</f>
        <v>9.455</v>
      </c>
      <c r="D198" s="25">
        <f>F198</f>
        <v>9.49972</v>
      </c>
      <c r="E198" s="25">
        <f>F198</f>
        <v>9.49972</v>
      </c>
      <c r="F198" s="25">
        <f>ROUND(9.49972,5)</f>
        <v>9.49972</v>
      </c>
      <c r="G198" s="24"/>
      <c r="H198" s="36"/>
    </row>
    <row r="199" spans="1:8" ht="12.75" customHeight="1">
      <c r="A199" s="22">
        <v>42950</v>
      </c>
      <c r="B199" s="22"/>
      <c r="C199" s="25">
        <f>ROUND(9.455,5)</f>
        <v>9.455</v>
      </c>
      <c r="D199" s="25">
        <f>F199</f>
        <v>9.53563</v>
      </c>
      <c r="E199" s="25">
        <f>F199</f>
        <v>9.53563</v>
      </c>
      <c r="F199" s="25">
        <f>ROUND(9.53563,5)</f>
        <v>9.53563</v>
      </c>
      <c r="G199" s="24"/>
      <c r="H199" s="36"/>
    </row>
    <row r="200" spans="1:8" ht="12.75" customHeight="1">
      <c r="A200" s="22">
        <v>43041</v>
      </c>
      <c r="B200" s="22"/>
      <c r="C200" s="25">
        <f>ROUND(9.455,5)</f>
        <v>9.455</v>
      </c>
      <c r="D200" s="25">
        <f>F200</f>
        <v>9.56866</v>
      </c>
      <c r="E200" s="25">
        <f>F200</f>
        <v>9.56866</v>
      </c>
      <c r="F200" s="25">
        <f>ROUND(9.56866,5)</f>
        <v>9.56866</v>
      </c>
      <c r="G200" s="24"/>
      <c r="H200" s="36"/>
    </row>
    <row r="201" spans="1:8" ht="12.75" customHeight="1">
      <c r="A201" s="22">
        <v>43132</v>
      </c>
      <c r="B201" s="22"/>
      <c r="C201" s="25">
        <f>ROUND(9.455,5)</f>
        <v>9.455</v>
      </c>
      <c r="D201" s="25">
        <f>F201</f>
        <v>9.59333</v>
      </c>
      <c r="E201" s="25">
        <f>F201</f>
        <v>9.59333</v>
      </c>
      <c r="F201" s="25">
        <f>ROUND(9.59333,5)</f>
        <v>9.59333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ROUND(9.51,5)</f>
        <v>9.51</v>
      </c>
      <c r="D203" s="25">
        <f>F203</f>
        <v>9.51393</v>
      </c>
      <c r="E203" s="25">
        <f>F203</f>
        <v>9.51393</v>
      </c>
      <c r="F203" s="25">
        <f>ROUND(9.51393,5)</f>
        <v>9.51393</v>
      </c>
      <c r="G203" s="24"/>
      <c r="H203" s="36"/>
    </row>
    <row r="204" spans="1:8" ht="12.75" customHeight="1">
      <c r="A204" s="22">
        <v>42859</v>
      </c>
      <c r="B204" s="22"/>
      <c r="C204" s="25">
        <f>ROUND(9.51,5)</f>
        <v>9.51</v>
      </c>
      <c r="D204" s="25">
        <f>F204</f>
        <v>9.5564</v>
      </c>
      <c r="E204" s="25">
        <f>F204</f>
        <v>9.5564</v>
      </c>
      <c r="F204" s="25">
        <f>ROUND(9.5564,5)</f>
        <v>9.5564</v>
      </c>
      <c r="G204" s="24"/>
      <c r="H204" s="36"/>
    </row>
    <row r="205" spans="1:8" ht="12.75" customHeight="1">
      <c r="A205" s="22">
        <v>42950</v>
      </c>
      <c r="B205" s="22"/>
      <c r="C205" s="25">
        <f>ROUND(9.51,5)</f>
        <v>9.51</v>
      </c>
      <c r="D205" s="25">
        <f>F205</f>
        <v>9.59391</v>
      </c>
      <c r="E205" s="25">
        <f>F205</f>
        <v>9.59391</v>
      </c>
      <c r="F205" s="25">
        <f>ROUND(9.59391,5)</f>
        <v>9.59391</v>
      </c>
      <c r="G205" s="24"/>
      <c r="H205" s="36"/>
    </row>
    <row r="206" spans="1:8" ht="12.75" customHeight="1">
      <c r="A206" s="22">
        <v>43041</v>
      </c>
      <c r="B206" s="22"/>
      <c r="C206" s="25">
        <f>ROUND(9.51,5)</f>
        <v>9.51</v>
      </c>
      <c r="D206" s="25">
        <f>F206</f>
        <v>9.62851</v>
      </c>
      <c r="E206" s="25">
        <f>F206</f>
        <v>9.62851</v>
      </c>
      <c r="F206" s="25">
        <f>ROUND(9.62851,5)</f>
        <v>9.62851</v>
      </c>
      <c r="G206" s="24"/>
      <c r="H206" s="36"/>
    </row>
    <row r="207" spans="1:8" ht="12.75" customHeight="1">
      <c r="A207" s="22">
        <v>43132</v>
      </c>
      <c r="B207" s="22"/>
      <c r="C207" s="25">
        <f>ROUND(9.51,5)</f>
        <v>9.51</v>
      </c>
      <c r="D207" s="25">
        <f>F207</f>
        <v>9.65479</v>
      </c>
      <c r="E207" s="25">
        <f>F207</f>
        <v>9.65479</v>
      </c>
      <c r="F207" s="25">
        <f>ROUND(9.65479,5)</f>
        <v>9.65479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42766</v>
      </c>
      <c r="B209" s="22"/>
      <c r="C209" s="26">
        <f>ROUND(14.24956728,4)</f>
        <v>14.2496</v>
      </c>
      <c r="D209" s="26">
        <f>F209</f>
        <v>14.2525</v>
      </c>
      <c r="E209" s="26">
        <f>F209</f>
        <v>14.2525</v>
      </c>
      <c r="F209" s="26">
        <f>ROUND(14.2525,4)</f>
        <v>14.2525</v>
      </c>
      <c r="G209" s="24"/>
      <c r="H209" s="36"/>
    </row>
    <row r="210" spans="1:8" ht="12.75" customHeight="1">
      <c r="A210" s="22">
        <v>42772</v>
      </c>
      <c r="B210" s="22"/>
      <c r="C210" s="26">
        <f>ROUND(14.24956728,4)</f>
        <v>14.2496</v>
      </c>
      <c r="D210" s="26">
        <f>F210</f>
        <v>14.271</v>
      </c>
      <c r="E210" s="26">
        <f>F210</f>
        <v>14.271</v>
      </c>
      <c r="F210" s="26">
        <f>ROUND(14.271,4)</f>
        <v>14.271</v>
      </c>
      <c r="G210" s="24"/>
      <c r="H210" s="36"/>
    </row>
    <row r="211" spans="1:8" ht="12.75" customHeight="1">
      <c r="A211" s="22">
        <v>42790</v>
      </c>
      <c r="B211" s="22"/>
      <c r="C211" s="26">
        <f>ROUND(14.24956728,4)</f>
        <v>14.2496</v>
      </c>
      <c r="D211" s="26">
        <f>F211</f>
        <v>14.328</v>
      </c>
      <c r="E211" s="26">
        <f>F211</f>
        <v>14.328</v>
      </c>
      <c r="F211" s="26">
        <f>ROUND(14.328,4)</f>
        <v>14.328</v>
      </c>
      <c r="G211" s="24"/>
      <c r="H211" s="36"/>
    </row>
    <row r="212" spans="1:8" ht="12.75" customHeight="1">
      <c r="A212" s="22">
        <v>42794</v>
      </c>
      <c r="B212" s="22"/>
      <c r="C212" s="26">
        <f>ROUND(14.24956728,4)</f>
        <v>14.2496</v>
      </c>
      <c r="D212" s="26">
        <f>F212</f>
        <v>14.3406</v>
      </c>
      <c r="E212" s="26">
        <f>F212</f>
        <v>14.3406</v>
      </c>
      <c r="F212" s="26">
        <f>ROUND(14.3406,4)</f>
        <v>14.3406</v>
      </c>
      <c r="G212" s="24"/>
      <c r="H212" s="36"/>
    </row>
    <row r="213" spans="1:8" ht="12.75" customHeight="1">
      <c r="A213" s="22">
        <v>42809</v>
      </c>
      <c r="B213" s="22"/>
      <c r="C213" s="26">
        <f>ROUND(14.24956728,4)</f>
        <v>14.2496</v>
      </c>
      <c r="D213" s="26">
        <f>F213</f>
        <v>14.3895</v>
      </c>
      <c r="E213" s="26">
        <f>F213</f>
        <v>14.3895</v>
      </c>
      <c r="F213" s="26">
        <f>ROUND(14.3895,4)</f>
        <v>14.3895</v>
      </c>
      <c r="G213" s="24"/>
      <c r="H213" s="36"/>
    </row>
    <row r="214" spans="1:8" ht="12.75" customHeight="1">
      <c r="A214" s="22">
        <v>42825</v>
      </c>
      <c r="B214" s="22"/>
      <c r="C214" s="26">
        <f>ROUND(14.24956728,4)</f>
        <v>14.2496</v>
      </c>
      <c r="D214" s="26">
        <f>F214</f>
        <v>14.4421</v>
      </c>
      <c r="E214" s="26">
        <f>F214</f>
        <v>14.4421</v>
      </c>
      <c r="F214" s="26">
        <f>ROUND(14.4421,4)</f>
        <v>14.4421</v>
      </c>
      <c r="G214" s="24"/>
      <c r="H214" s="36"/>
    </row>
    <row r="215" spans="1:8" ht="12.75" customHeight="1">
      <c r="A215" s="22">
        <v>42838</v>
      </c>
      <c r="B215" s="22"/>
      <c r="C215" s="26">
        <f>ROUND(14.24956728,4)</f>
        <v>14.2496</v>
      </c>
      <c r="D215" s="26">
        <f>F215</f>
        <v>14.4888</v>
      </c>
      <c r="E215" s="26">
        <f>F215</f>
        <v>14.4888</v>
      </c>
      <c r="F215" s="26">
        <f>ROUND(14.4888,4)</f>
        <v>14.4888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42766</v>
      </c>
      <c r="B217" s="22"/>
      <c r="C217" s="26">
        <f>ROUND(16.77117796,4)</f>
        <v>16.7712</v>
      </c>
      <c r="D217" s="26">
        <f>F217</f>
        <v>16.7743</v>
      </c>
      <c r="E217" s="26">
        <f>F217</f>
        <v>16.7743</v>
      </c>
      <c r="F217" s="26">
        <f>ROUND(16.7743,4)</f>
        <v>16.7743</v>
      </c>
      <c r="G217" s="24"/>
      <c r="H217" s="36"/>
    </row>
    <row r="218" spans="1:8" ht="12.75" customHeight="1">
      <c r="A218" s="22">
        <v>42794</v>
      </c>
      <c r="B218" s="22"/>
      <c r="C218" s="26">
        <f>ROUND(16.77117796,4)</f>
        <v>16.7712</v>
      </c>
      <c r="D218" s="26">
        <f>F218</f>
        <v>16.8685</v>
      </c>
      <c r="E218" s="26">
        <f>F218</f>
        <v>16.8685</v>
      </c>
      <c r="F218" s="26">
        <f>ROUND(16.8685,4)</f>
        <v>16.8685</v>
      </c>
      <c r="G218" s="24"/>
      <c r="H218" s="36"/>
    </row>
    <row r="219" spans="1:8" ht="12.75" customHeight="1">
      <c r="A219" s="22">
        <v>42825</v>
      </c>
      <c r="B219" s="22"/>
      <c r="C219" s="26">
        <f>ROUND(16.77117796,4)</f>
        <v>16.7712</v>
      </c>
      <c r="D219" s="26">
        <f>F219</f>
        <v>16.9766</v>
      </c>
      <c r="E219" s="26">
        <f>F219</f>
        <v>16.9766</v>
      </c>
      <c r="F219" s="26">
        <f>ROUND(16.9766,4)</f>
        <v>16.9766</v>
      </c>
      <c r="G219" s="24"/>
      <c r="H219" s="36"/>
    </row>
    <row r="220" spans="1:8" ht="12.75" customHeight="1">
      <c r="A220" s="22">
        <v>42838</v>
      </c>
      <c r="B220" s="22"/>
      <c r="C220" s="26">
        <f>ROUND(16.77117796,4)</f>
        <v>16.7712</v>
      </c>
      <c r="D220" s="26">
        <f>F220</f>
        <v>17.025</v>
      </c>
      <c r="E220" s="26">
        <f>F220</f>
        <v>17.025</v>
      </c>
      <c r="F220" s="26">
        <f>ROUND(17.025,4)</f>
        <v>17.025</v>
      </c>
      <c r="G220" s="24"/>
      <c r="H220" s="36"/>
    </row>
    <row r="221" spans="1:8" ht="12.75" customHeight="1">
      <c r="A221" s="22">
        <v>42850</v>
      </c>
      <c r="B221" s="22"/>
      <c r="C221" s="26">
        <f>ROUND(16.77117796,4)</f>
        <v>16.7712</v>
      </c>
      <c r="D221" s="26">
        <f>F221</f>
        <v>17.0697</v>
      </c>
      <c r="E221" s="26">
        <f>F221</f>
        <v>17.0697</v>
      </c>
      <c r="F221" s="26">
        <f>ROUND(17.0697,4)</f>
        <v>17.0697</v>
      </c>
      <c r="G221" s="24"/>
      <c r="H221" s="36"/>
    </row>
    <row r="222" spans="1:8" ht="12.75" customHeight="1">
      <c r="A222" s="22">
        <v>42853</v>
      </c>
      <c r="B222" s="22"/>
      <c r="C222" s="26">
        <f>ROUND(16.77117796,4)</f>
        <v>16.7712</v>
      </c>
      <c r="D222" s="26">
        <f>F222</f>
        <v>17.0809</v>
      </c>
      <c r="E222" s="26">
        <f>F222</f>
        <v>17.0809</v>
      </c>
      <c r="F222" s="26">
        <f>ROUND(17.0809,4)</f>
        <v>17.0809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42761</v>
      </c>
      <c r="B224" s="22"/>
      <c r="C224" s="26">
        <f>ROUND(13.3348,4)</f>
        <v>13.3348</v>
      </c>
      <c r="D224" s="26">
        <f>F224</f>
        <v>13.3348</v>
      </c>
      <c r="E224" s="26">
        <f>F224</f>
        <v>13.3348</v>
      </c>
      <c r="F224" s="26">
        <f>ROUND(13.3348,4)</f>
        <v>13.3348</v>
      </c>
      <c r="G224" s="24"/>
      <c r="H224" s="36"/>
    </row>
    <row r="225" spans="1:8" ht="12.75" customHeight="1">
      <c r="A225" s="22">
        <v>42762</v>
      </c>
      <c r="B225" s="22"/>
      <c r="C225" s="26">
        <f>ROUND(13.3348,4)</f>
        <v>13.3348</v>
      </c>
      <c r="D225" s="26">
        <f>F225</f>
        <v>13.3416</v>
      </c>
      <c r="E225" s="26">
        <f>F225</f>
        <v>13.3416</v>
      </c>
      <c r="F225" s="26">
        <f>ROUND(13.3416,4)</f>
        <v>13.3416</v>
      </c>
      <c r="G225" s="24"/>
      <c r="H225" s="36"/>
    </row>
    <row r="226" spans="1:8" ht="12.75" customHeight="1">
      <c r="A226" s="22">
        <v>42765</v>
      </c>
      <c r="B226" s="22"/>
      <c r="C226" s="26">
        <f>ROUND(13.3348,4)</f>
        <v>13.3348</v>
      </c>
      <c r="D226" s="26">
        <f>F226</f>
        <v>13.3416</v>
      </c>
      <c r="E226" s="26">
        <f>F226</f>
        <v>13.3416</v>
      </c>
      <c r="F226" s="26">
        <f>ROUND(13.3416,4)</f>
        <v>13.3416</v>
      </c>
      <c r="G226" s="24"/>
      <c r="H226" s="36"/>
    </row>
    <row r="227" spans="1:8" ht="12.75" customHeight="1">
      <c r="A227" s="22">
        <v>42766</v>
      </c>
      <c r="B227" s="22"/>
      <c r="C227" s="26">
        <f>ROUND(13.3348,4)</f>
        <v>13.3348</v>
      </c>
      <c r="D227" s="26">
        <f>F227</f>
        <v>13.3371</v>
      </c>
      <c r="E227" s="26">
        <f>F227</f>
        <v>13.3371</v>
      </c>
      <c r="F227" s="26">
        <f>ROUND(13.3371,4)</f>
        <v>13.3371</v>
      </c>
      <c r="G227" s="24"/>
      <c r="H227" s="36"/>
    </row>
    <row r="228" spans="1:8" ht="12.75" customHeight="1">
      <c r="A228" s="22">
        <v>42776</v>
      </c>
      <c r="B228" s="22"/>
      <c r="C228" s="26">
        <f>ROUND(13.3348,4)</f>
        <v>13.3348</v>
      </c>
      <c r="D228" s="26">
        <f>F228</f>
        <v>13.3608</v>
      </c>
      <c r="E228" s="26">
        <f>F228</f>
        <v>13.3608</v>
      </c>
      <c r="F228" s="26">
        <f>ROUND(13.3608,4)</f>
        <v>13.3608</v>
      </c>
      <c r="G228" s="24"/>
      <c r="H228" s="36"/>
    </row>
    <row r="229" spans="1:8" ht="12.75" customHeight="1">
      <c r="A229" s="22">
        <v>42783</v>
      </c>
      <c r="B229" s="22"/>
      <c r="C229" s="26">
        <f>ROUND(13.3348,4)</f>
        <v>13.3348</v>
      </c>
      <c r="D229" s="26">
        <f>F229</f>
        <v>13.3777</v>
      </c>
      <c r="E229" s="26">
        <f>F229</f>
        <v>13.3777</v>
      </c>
      <c r="F229" s="26">
        <f>ROUND(13.3777,4)</f>
        <v>13.3777</v>
      </c>
      <c r="G229" s="24"/>
      <c r="H229" s="36"/>
    </row>
    <row r="230" spans="1:8" ht="12.75" customHeight="1">
      <c r="A230" s="22">
        <v>42788</v>
      </c>
      <c r="B230" s="22"/>
      <c r="C230" s="26">
        <f>ROUND(13.3348,4)</f>
        <v>13.3348</v>
      </c>
      <c r="D230" s="26">
        <f>F230</f>
        <v>13.3899</v>
      </c>
      <c r="E230" s="26">
        <f>F230</f>
        <v>13.3899</v>
      </c>
      <c r="F230" s="26">
        <f>ROUND(13.3899,4)</f>
        <v>13.3899</v>
      </c>
      <c r="G230" s="24"/>
      <c r="H230" s="36"/>
    </row>
    <row r="231" spans="1:8" ht="12.75" customHeight="1">
      <c r="A231" s="22">
        <v>42789</v>
      </c>
      <c r="B231" s="22"/>
      <c r="C231" s="26">
        <f>ROUND(13.3348,4)</f>
        <v>13.3348</v>
      </c>
      <c r="D231" s="26">
        <f>F231</f>
        <v>13.3923</v>
      </c>
      <c r="E231" s="26">
        <f>F231</f>
        <v>13.3923</v>
      </c>
      <c r="F231" s="26">
        <f>ROUND(13.3923,4)</f>
        <v>13.3923</v>
      </c>
      <c r="G231" s="24"/>
      <c r="H231" s="36"/>
    </row>
    <row r="232" spans="1:8" ht="12.75" customHeight="1">
      <c r="A232" s="22">
        <v>42790</v>
      </c>
      <c r="B232" s="22"/>
      <c r="C232" s="26">
        <f>ROUND(13.3348,4)</f>
        <v>13.3348</v>
      </c>
      <c r="D232" s="26">
        <f>F232</f>
        <v>13.3947</v>
      </c>
      <c r="E232" s="26">
        <f>F232</f>
        <v>13.3947</v>
      </c>
      <c r="F232" s="26">
        <f>ROUND(13.3947,4)</f>
        <v>13.3947</v>
      </c>
      <c r="G232" s="24"/>
      <c r="H232" s="36"/>
    </row>
    <row r="233" spans="1:8" ht="12.75" customHeight="1">
      <c r="A233" s="22">
        <v>42793</v>
      </c>
      <c r="B233" s="22"/>
      <c r="C233" s="26">
        <f>ROUND(13.3348,4)</f>
        <v>13.3348</v>
      </c>
      <c r="D233" s="26">
        <f>F233</f>
        <v>13.402</v>
      </c>
      <c r="E233" s="26">
        <f>F233</f>
        <v>13.402</v>
      </c>
      <c r="F233" s="26">
        <f>ROUND(13.402,4)</f>
        <v>13.402</v>
      </c>
      <c r="G233" s="24"/>
      <c r="H233" s="36"/>
    </row>
    <row r="234" spans="1:8" ht="12.75" customHeight="1">
      <c r="A234" s="22">
        <v>42794</v>
      </c>
      <c r="B234" s="22"/>
      <c r="C234" s="26">
        <f>ROUND(13.3348,4)</f>
        <v>13.3348</v>
      </c>
      <c r="D234" s="26">
        <f>F234</f>
        <v>13.4044</v>
      </c>
      <c r="E234" s="26">
        <f>F234</f>
        <v>13.4044</v>
      </c>
      <c r="F234" s="26">
        <f>ROUND(13.4044,4)</f>
        <v>13.4044</v>
      </c>
      <c r="G234" s="24"/>
      <c r="H234" s="36"/>
    </row>
    <row r="235" spans="1:8" ht="12.75" customHeight="1">
      <c r="A235" s="22">
        <v>42795</v>
      </c>
      <c r="B235" s="22"/>
      <c r="C235" s="26">
        <f>ROUND(13.3348,4)</f>
        <v>13.3348</v>
      </c>
      <c r="D235" s="26">
        <f>F235</f>
        <v>13.4069</v>
      </c>
      <c r="E235" s="26">
        <f>F235</f>
        <v>13.4069</v>
      </c>
      <c r="F235" s="26">
        <f>ROUND(13.4069,4)</f>
        <v>13.4069</v>
      </c>
      <c r="G235" s="24"/>
      <c r="H235" s="36"/>
    </row>
    <row r="236" spans="1:8" ht="12.75" customHeight="1">
      <c r="A236" s="22">
        <v>42823</v>
      </c>
      <c r="B236" s="22"/>
      <c r="C236" s="26">
        <f>ROUND(13.3348,4)</f>
        <v>13.3348</v>
      </c>
      <c r="D236" s="26">
        <f>F236</f>
        <v>13.4763</v>
      </c>
      <c r="E236" s="26">
        <f>F236</f>
        <v>13.4763</v>
      </c>
      <c r="F236" s="26">
        <f>ROUND(13.4763,4)</f>
        <v>13.4763</v>
      </c>
      <c r="G236" s="24"/>
      <c r="H236" s="36"/>
    </row>
    <row r="237" spans="1:8" ht="12.75" customHeight="1">
      <c r="A237" s="22">
        <v>42825</v>
      </c>
      <c r="B237" s="22"/>
      <c r="C237" s="26">
        <f>ROUND(13.3348,4)</f>
        <v>13.3348</v>
      </c>
      <c r="D237" s="26">
        <f>F237</f>
        <v>13.4813</v>
      </c>
      <c r="E237" s="26">
        <f>F237</f>
        <v>13.4813</v>
      </c>
      <c r="F237" s="26">
        <f>ROUND(13.4813,4)</f>
        <v>13.4813</v>
      </c>
      <c r="G237" s="24"/>
      <c r="H237" s="36"/>
    </row>
    <row r="238" spans="1:8" ht="12.75" customHeight="1">
      <c r="A238" s="22">
        <v>42836</v>
      </c>
      <c r="B238" s="22"/>
      <c r="C238" s="26">
        <f>ROUND(13.3348,4)</f>
        <v>13.3348</v>
      </c>
      <c r="D238" s="26">
        <f>F238</f>
        <v>13.5087</v>
      </c>
      <c r="E238" s="26">
        <f>F238</f>
        <v>13.5087</v>
      </c>
      <c r="F238" s="26">
        <f>ROUND(13.5087,4)</f>
        <v>13.5087</v>
      </c>
      <c r="G238" s="24"/>
      <c r="H238" s="36"/>
    </row>
    <row r="239" spans="1:8" ht="12.75" customHeight="1">
      <c r="A239" s="22">
        <v>42837</v>
      </c>
      <c r="B239" s="22"/>
      <c r="C239" s="26">
        <f>ROUND(13.3348,4)</f>
        <v>13.3348</v>
      </c>
      <c r="D239" s="26">
        <f>F239</f>
        <v>13.5112</v>
      </c>
      <c r="E239" s="26">
        <f>F239</f>
        <v>13.5112</v>
      </c>
      <c r="F239" s="26">
        <f>ROUND(13.5112,4)</f>
        <v>13.5112</v>
      </c>
      <c r="G239" s="24"/>
      <c r="H239" s="36"/>
    </row>
    <row r="240" spans="1:8" ht="12.75" customHeight="1">
      <c r="A240" s="22">
        <v>42838</v>
      </c>
      <c r="B240" s="22"/>
      <c r="C240" s="26">
        <f>ROUND(13.3348,4)</f>
        <v>13.3348</v>
      </c>
      <c r="D240" s="26">
        <f>F240</f>
        <v>13.5137</v>
      </c>
      <c r="E240" s="26">
        <f>F240</f>
        <v>13.5137</v>
      </c>
      <c r="F240" s="26">
        <f>ROUND(13.5137,4)</f>
        <v>13.5137</v>
      </c>
      <c r="G240" s="24"/>
      <c r="H240" s="36"/>
    </row>
    <row r="241" spans="1:8" ht="12.75" customHeight="1">
      <c r="A241" s="22">
        <v>42843</v>
      </c>
      <c r="B241" s="22"/>
      <c r="C241" s="26">
        <f>ROUND(13.3348,4)</f>
        <v>13.3348</v>
      </c>
      <c r="D241" s="26">
        <f>F241</f>
        <v>13.5262</v>
      </c>
      <c r="E241" s="26">
        <f>F241</f>
        <v>13.5262</v>
      </c>
      <c r="F241" s="26">
        <f>ROUND(13.5262,4)</f>
        <v>13.5262</v>
      </c>
      <c r="G241" s="24"/>
      <c r="H241" s="36"/>
    </row>
    <row r="242" spans="1:8" ht="12.75" customHeight="1">
      <c r="A242" s="22">
        <v>42846</v>
      </c>
      <c r="B242" s="22"/>
      <c r="C242" s="26">
        <f>ROUND(13.3348,4)</f>
        <v>13.3348</v>
      </c>
      <c r="D242" s="26">
        <f>F242</f>
        <v>13.5336</v>
      </c>
      <c r="E242" s="26">
        <f>F242</f>
        <v>13.5336</v>
      </c>
      <c r="F242" s="26">
        <f>ROUND(13.5336,4)</f>
        <v>13.5336</v>
      </c>
      <c r="G242" s="24"/>
      <c r="H242" s="36"/>
    </row>
    <row r="243" spans="1:8" ht="12.75" customHeight="1">
      <c r="A243" s="22">
        <v>42850</v>
      </c>
      <c r="B243" s="22"/>
      <c r="C243" s="26">
        <f>ROUND(13.3348,4)</f>
        <v>13.3348</v>
      </c>
      <c r="D243" s="26">
        <f>F243</f>
        <v>13.5436</v>
      </c>
      <c r="E243" s="26">
        <f>F243</f>
        <v>13.5436</v>
      </c>
      <c r="F243" s="26">
        <f>ROUND(13.5436,4)</f>
        <v>13.5436</v>
      </c>
      <c r="G243" s="24"/>
      <c r="H243" s="36"/>
    </row>
    <row r="244" spans="1:8" ht="12.75" customHeight="1">
      <c r="A244" s="22">
        <v>42853</v>
      </c>
      <c r="B244" s="22"/>
      <c r="C244" s="26">
        <f>ROUND(13.3348,4)</f>
        <v>13.3348</v>
      </c>
      <c r="D244" s="26">
        <f>F244</f>
        <v>13.5511</v>
      </c>
      <c r="E244" s="26">
        <f>F244</f>
        <v>13.5511</v>
      </c>
      <c r="F244" s="26">
        <f>ROUND(13.5511,4)</f>
        <v>13.5511</v>
      </c>
      <c r="G244" s="24"/>
      <c r="H244" s="36"/>
    </row>
    <row r="245" spans="1:8" ht="12.75" customHeight="1">
      <c r="A245" s="22">
        <v>42881</v>
      </c>
      <c r="B245" s="22"/>
      <c r="C245" s="26">
        <f>ROUND(13.3348,4)</f>
        <v>13.3348</v>
      </c>
      <c r="D245" s="26">
        <f>F245</f>
        <v>13.6207</v>
      </c>
      <c r="E245" s="26">
        <f>F245</f>
        <v>13.6207</v>
      </c>
      <c r="F245" s="26">
        <f>ROUND(13.6207,4)</f>
        <v>13.6207</v>
      </c>
      <c r="G245" s="24"/>
      <c r="H245" s="36"/>
    </row>
    <row r="246" spans="1:8" ht="12.75" customHeight="1">
      <c r="A246" s="22">
        <v>42914</v>
      </c>
      <c r="B246" s="22"/>
      <c r="C246" s="26">
        <f>ROUND(13.3348,4)</f>
        <v>13.3348</v>
      </c>
      <c r="D246" s="26">
        <f>F246</f>
        <v>13.7028</v>
      </c>
      <c r="E246" s="26">
        <f>F246</f>
        <v>13.7028</v>
      </c>
      <c r="F246" s="26">
        <f>ROUND(13.7028,4)</f>
        <v>13.7028</v>
      </c>
      <c r="G246" s="24"/>
      <c r="H246" s="36"/>
    </row>
    <row r="247" spans="1:8" ht="12.75" customHeight="1">
      <c r="A247" s="22">
        <v>42916</v>
      </c>
      <c r="B247" s="22"/>
      <c r="C247" s="26">
        <f>ROUND(13.3348,4)</f>
        <v>13.3348</v>
      </c>
      <c r="D247" s="26">
        <f>F247</f>
        <v>13.7078</v>
      </c>
      <c r="E247" s="26">
        <f>F247</f>
        <v>13.7078</v>
      </c>
      <c r="F247" s="26">
        <f>ROUND(13.7078,4)</f>
        <v>13.7078</v>
      </c>
      <c r="G247" s="24"/>
      <c r="H247" s="36"/>
    </row>
    <row r="248" spans="1:8" ht="12.75" customHeight="1">
      <c r="A248" s="22">
        <v>42928</v>
      </c>
      <c r="B248" s="22"/>
      <c r="C248" s="26">
        <f>ROUND(13.3348,4)</f>
        <v>13.3348</v>
      </c>
      <c r="D248" s="26">
        <f>F248</f>
        <v>13.7377</v>
      </c>
      <c r="E248" s="26">
        <f>F248</f>
        <v>13.7377</v>
      </c>
      <c r="F248" s="26">
        <f>ROUND(13.7377,4)</f>
        <v>13.7377</v>
      </c>
      <c r="G248" s="24"/>
      <c r="H248" s="36"/>
    </row>
    <row r="249" spans="1:8" ht="12.75" customHeight="1">
      <c r="A249" s="22">
        <v>42937</v>
      </c>
      <c r="B249" s="22"/>
      <c r="C249" s="26">
        <f>ROUND(13.3348,4)</f>
        <v>13.3348</v>
      </c>
      <c r="D249" s="26">
        <f>F249</f>
        <v>13.76</v>
      </c>
      <c r="E249" s="26">
        <f>F249</f>
        <v>13.76</v>
      </c>
      <c r="F249" s="26">
        <f>ROUND(13.76,4)</f>
        <v>13.76</v>
      </c>
      <c r="G249" s="24"/>
      <c r="H249" s="36"/>
    </row>
    <row r="250" spans="1:8" ht="12.75" customHeight="1">
      <c r="A250" s="22">
        <v>42941</v>
      </c>
      <c r="B250" s="22"/>
      <c r="C250" s="26">
        <f>ROUND(13.3348,4)</f>
        <v>13.3348</v>
      </c>
      <c r="D250" s="26">
        <f>F250</f>
        <v>13.77</v>
      </c>
      <c r="E250" s="26">
        <f>F250</f>
        <v>13.77</v>
      </c>
      <c r="F250" s="26">
        <f>ROUND(13.77,4)</f>
        <v>13.77</v>
      </c>
      <c r="G250" s="24"/>
      <c r="H250" s="36"/>
    </row>
    <row r="251" spans="1:8" ht="12.75" customHeight="1">
      <c r="A251" s="22">
        <v>42943</v>
      </c>
      <c r="B251" s="22"/>
      <c r="C251" s="26">
        <f>ROUND(13.3348,4)</f>
        <v>13.3348</v>
      </c>
      <c r="D251" s="26">
        <f>F251</f>
        <v>13.775</v>
      </c>
      <c r="E251" s="26">
        <f>F251</f>
        <v>13.775</v>
      </c>
      <c r="F251" s="26">
        <f>ROUND(13.775,4)</f>
        <v>13.775</v>
      </c>
      <c r="G251" s="24"/>
      <c r="H251" s="36"/>
    </row>
    <row r="252" spans="1:8" ht="12.75" customHeight="1">
      <c r="A252" s="22">
        <v>42947</v>
      </c>
      <c r="B252" s="22"/>
      <c r="C252" s="26">
        <f>ROUND(13.3348,4)</f>
        <v>13.3348</v>
      </c>
      <c r="D252" s="26">
        <f>F252</f>
        <v>13.7849</v>
      </c>
      <c r="E252" s="26">
        <f>F252</f>
        <v>13.7849</v>
      </c>
      <c r="F252" s="26">
        <f>ROUND(13.7849,4)</f>
        <v>13.7849</v>
      </c>
      <c r="G252" s="24"/>
      <c r="H252" s="36"/>
    </row>
    <row r="253" spans="1:8" ht="12.75" customHeight="1">
      <c r="A253" s="22">
        <v>42976</v>
      </c>
      <c r="B253" s="22"/>
      <c r="C253" s="26">
        <f>ROUND(13.3348,4)</f>
        <v>13.3348</v>
      </c>
      <c r="D253" s="26">
        <f>F253</f>
        <v>13.8572</v>
      </c>
      <c r="E253" s="26">
        <f>F253</f>
        <v>13.8572</v>
      </c>
      <c r="F253" s="26">
        <f>ROUND(13.8572,4)</f>
        <v>13.8572</v>
      </c>
      <c r="G253" s="24"/>
      <c r="H253" s="36"/>
    </row>
    <row r="254" spans="1:8" ht="12.75" customHeight="1">
      <c r="A254" s="22">
        <v>43005</v>
      </c>
      <c r="B254" s="22"/>
      <c r="C254" s="26">
        <f>ROUND(13.3348,4)</f>
        <v>13.3348</v>
      </c>
      <c r="D254" s="26">
        <f>F254</f>
        <v>13.9295</v>
      </c>
      <c r="E254" s="26">
        <f>F254</f>
        <v>13.9295</v>
      </c>
      <c r="F254" s="26">
        <f>ROUND(13.9295,4)</f>
        <v>13.9295</v>
      </c>
      <c r="G254" s="24"/>
      <c r="H254" s="36"/>
    </row>
    <row r="255" spans="1:8" ht="12.75" customHeight="1">
      <c r="A255" s="22">
        <v>43031</v>
      </c>
      <c r="B255" s="22"/>
      <c r="C255" s="26">
        <f>ROUND(13.3348,4)</f>
        <v>13.3348</v>
      </c>
      <c r="D255" s="26">
        <f>F255</f>
        <v>13.9943</v>
      </c>
      <c r="E255" s="26">
        <f>F255</f>
        <v>13.9943</v>
      </c>
      <c r="F255" s="26">
        <f>ROUND(13.9943,4)</f>
        <v>13.9943</v>
      </c>
      <c r="G255" s="24"/>
      <c r="H255" s="36"/>
    </row>
    <row r="256" spans="1:8" ht="12.75" customHeight="1">
      <c r="A256" s="22">
        <v>43035</v>
      </c>
      <c r="B256" s="22"/>
      <c r="C256" s="26">
        <f>ROUND(13.3348,4)</f>
        <v>13.3348</v>
      </c>
      <c r="D256" s="26">
        <f>F256</f>
        <v>14.0043</v>
      </c>
      <c r="E256" s="26">
        <f>F256</f>
        <v>14.0043</v>
      </c>
      <c r="F256" s="26">
        <f>ROUND(14.0043,4)</f>
        <v>14.0043</v>
      </c>
      <c r="G256" s="24"/>
      <c r="H256" s="36"/>
    </row>
    <row r="257" spans="1:8" ht="12.75" customHeight="1">
      <c r="A257" s="22">
        <v>43067</v>
      </c>
      <c r="B257" s="22"/>
      <c r="C257" s="26">
        <f>ROUND(13.3348,4)</f>
        <v>13.3348</v>
      </c>
      <c r="D257" s="26">
        <f>F257</f>
        <v>14.0842</v>
      </c>
      <c r="E257" s="26">
        <f>F257</f>
        <v>14.0842</v>
      </c>
      <c r="F257" s="26">
        <f>ROUND(14.0842,4)</f>
        <v>14.0842</v>
      </c>
      <c r="G257" s="24"/>
      <c r="H257" s="36"/>
    </row>
    <row r="258" spans="1:8" ht="12.75" customHeight="1">
      <c r="A258" s="22">
        <v>43091</v>
      </c>
      <c r="B258" s="22"/>
      <c r="C258" s="26">
        <f>ROUND(13.3348,4)</f>
        <v>13.3348</v>
      </c>
      <c r="D258" s="26">
        <f>F258</f>
        <v>14.1442</v>
      </c>
      <c r="E258" s="26">
        <f>F258</f>
        <v>14.1442</v>
      </c>
      <c r="F258" s="26">
        <f>ROUND(14.1442,4)</f>
        <v>14.1442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42807</v>
      </c>
      <c r="B260" s="22"/>
      <c r="C260" s="26">
        <f>ROUND(1.0686,4)</f>
        <v>1.0686</v>
      </c>
      <c r="D260" s="26">
        <f>F260</f>
        <v>1.0704</v>
      </c>
      <c r="E260" s="26">
        <f>F260</f>
        <v>1.0704</v>
      </c>
      <c r="F260" s="26">
        <f>ROUND(1.0704,4)</f>
        <v>1.0704</v>
      </c>
      <c r="G260" s="24"/>
      <c r="H260" s="36"/>
    </row>
    <row r="261" spans="1:8" ht="12.75" customHeight="1">
      <c r="A261" s="22">
        <v>42905</v>
      </c>
      <c r="B261" s="22"/>
      <c r="C261" s="26">
        <f>ROUND(1.0686,4)</f>
        <v>1.0686</v>
      </c>
      <c r="D261" s="26">
        <f>F261</f>
        <v>1.0757</v>
      </c>
      <c r="E261" s="26">
        <f>F261</f>
        <v>1.0757</v>
      </c>
      <c r="F261" s="26">
        <f>ROUND(1.0757,4)</f>
        <v>1.0757</v>
      </c>
      <c r="G261" s="24"/>
      <c r="H261" s="36"/>
    </row>
    <row r="262" spans="1:8" ht="12.75" customHeight="1">
      <c r="A262" s="22">
        <v>42996</v>
      </c>
      <c r="B262" s="22"/>
      <c r="C262" s="26">
        <f>ROUND(1.0686,4)</f>
        <v>1.0686</v>
      </c>
      <c r="D262" s="26">
        <f>F262</f>
        <v>1.0812</v>
      </c>
      <c r="E262" s="26">
        <f>F262</f>
        <v>1.0812</v>
      </c>
      <c r="F262" s="26">
        <f>ROUND(1.0812,4)</f>
        <v>1.0812</v>
      </c>
      <c r="G262" s="24"/>
      <c r="H262" s="36"/>
    </row>
    <row r="263" spans="1:8" ht="12.75" customHeight="1">
      <c r="A263" s="22">
        <v>43087</v>
      </c>
      <c r="B263" s="22"/>
      <c r="C263" s="26">
        <f>ROUND(1.0686,4)</f>
        <v>1.0686</v>
      </c>
      <c r="D263" s="26">
        <f>F263</f>
        <v>1.0871</v>
      </c>
      <c r="E263" s="26">
        <f>F263</f>
        <v>1.0871</v>
      </c>
      <c r="F263" s="26">
        <f>ROUND(1.0871,4)</f>
        <v>1.0871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42807</v>
      </c>
      <c r="B265" s="22"/>
      <c r="C265" s="26">
        <f>ROUND(1.2577,4)</f>
        <v>1.2577</v>
      </c>
      <c r="D265" s="26">
        <f>F265</f>
        <v>1.2588</v>
      </c>
      <c r="E265" s="26">
        <f>F265</f>
        <v>1.2588</v>
      </c>
      <c r="F265" s="26">
        <f>ROUND(1.2588,4)</f>
        <v>1.2588</v>
      </c>
      <c r="G265" s="24"/>
      <c r="H265" s="36"/>
    </row>
    <row r="266" spans="1:8" ht="12.75" customHeight="1">
      <c r="A266" s="22">
        <v>42905</v>
      </c>
      <c r="B266" s="22"/>
      <c r="C266" s="26">
        <f>ROUND(1.2577,4)</f>
        <v>1.2577</v>
      </c>
      <c r="D266" s="26">
        <f>F266</f>
        <v>1.262</v>
      </c>
      <c r="E266" s="26">
        <f>F266</f>
        <v>1.262</v>
      </c>
      <c r="F266" s="26">
        <f>ROUND(1.262,4)</f>
        <v>1.262</v>
      </c>
      <c r="G266" s="24"/>
      <c r="H266" s="36"/>
    </row>
    <row r="267" spans="1:8" ht="12.75" customHeight="1">
      <c r="A267" s="22">
        <v>42996</v>
      </c>
      <c r="B267" s="22"/>
      <c r="C267" s="26">
        <f>ROUND(1.2577,4)</f>
        <v>1.2577</v>
      </c>
      <c r="D267" s="26">
        <f>F267</f>
        <v>1.2653</v>
      </c>
      <c r="E267" s="26">
        <f>F267</f>
        <v>1.2653</v>
      </c>
      <c r="F267" s="26">
        <f>ROUND(1.2653,4)</f>
        <v>1.2653</v>
      </c>
      <c r="G267" s="24"/>
      <c r="H267" s="36"/>
    </row>
    <row r="268" spans="1:8" ht="12.75" customHeight="1">
      <c r="A268" s="22">
        <v>43087</v>
      </c>
      <c r="B268" s="22"/>
      <c r="C268" s="26">
        <f>ROUND(1.2577,4)</f>
        <v>1.2577</v>
      </c>
      <c r="D268" s="26">
        <f>F268</f>
        <v>1.2688</v>
      </c>
      <c r="E268" s="26">
        <f>F268</f>
        <v>1.2688</v>
      </c>
      <c r="F268" s="26">
        <f>ROUND(1.2688,4)</f>
        <v>1.2688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6">
        <f>ROUND(10.05577268,4)</f>
        <v>10.0558</v>
      </c>
      <c r="D270" s="26">
        <f>F270</f>
        <v>10.1222</v>
      </c>
      <c r="E270" s="26">
        <f>F270</f>
        <v>10.1222</v>
      </c>
      <c r="F270" s="26">
        <f>ROUND(10.1222,4)</f>
        <v>10.1222</v>
      </c>
      <c r="G270" s="24"/>
      <c r="H270" s="36"/>
    </row>
    <row r="271" spans="1:8" ht="12.75" customHeight="1">
      <c r="A271" s="22">
        <v>42905</v>
      </c>
      <c r="B271" s="22"/>
      <c r="C271" s="26">
        <f>ROUND(10.05577268,4)</f>
        <v>10.0558</v>
      </c>
      <c r="D271" s="26">
        <f>F271</f>
        <v>10.2842</v>
      </c>
      <c r="E271" s="26">
        <f>F271</f>
        <v>10.2842</v>
      </c>
      <c r="F271" s="26">
        <f>ROUND(10.2842,4)</f>
        <v>10.2842</v>
      </c>
      <c r="G271" s="24"/>
      <c r="H271" s="36"/>
    </row>
    <row r="272" spans="1:8" ht="12.75" customHeight="1">
      <c r="A272" s="22">
        <v>42996</v>
      </c>
      <c r="B272" s="22"/>
      <c r="C272" s="26">
        <f>ROUND(10.05577268,4)</f>
        <v>10.0558</v>
      </c>
      <c r="D272" s="26">
        <f>F272</f>
        <v>10.4374</v>
      </c>
      <c r="E272" s="26">
        <f>F272</f>
        <v>10.4374</v>
      </c>
      <c r="F272" s="26">
        <f>ROUND(10.4374,4)</f>
        <v>10.4374</v>
      </c>
      <c r="G272" s="24"/>
      <c r="H272" s="36"/>
    </row>
    <row r="273" spans="1:8" ht="12.75" customHeight="1">
      <c r="A273" s="22">
        <v>43087</v>
      </c>
      <c r="B273" s="22"/>
      <c r="C273" s="26">
        <f>ROUND(10.05577268,4)</f>
        <v>10.0558</v>
      </c>
      <c r="D273" s="26">
        <f>F273</f>
        <v>10.5925</v>
      </c>
      <c r="E273" s="26">
        <f>F273</f>
        <v>10.5925</v>
      </c>
      <c r="F273" s="26">
        <f>ROUND(10.5925,4)</f>
        <v>10.5925</v>
      </c>
      <c r="G273" s="24"/>
      <c r="H273" s="36"/>
    </row>
    <row r="274" spans="1:8" ht="12.75" customHeight="1">
      <c r="A274" s="22">
        <v>43178</v>
      </c>
      <c r="B274" s="22"/>
      <c r="C274" s="26">
        <f>ROUND(10.05577268,4)</f>
        <v>10.0558</v>
      </c>
      <c r="D274" s="26">
        <f>F274</f>
        <v>10.7483</v>
      </c>
      <c r="E274" s="26">
        <f>F274</f>
        <v>10.7483</v>
      </c>
      <c r="F274" s="26">
        <f>ROUND(10.7483,4)</f>
        <v>10.7483</v>
      </c>
      <c r="G274" s="24"/>
      <c r="H274" s="36"/>
    </row>
    <row r="275" spans="1:8" ht="12.75" customHeight="1">
      <c r="A275" s="22">
        <v>43269</v>
      </c>
      <c r="B275" s="22"/>
      <c r="C275" s="26">
        <f>ROUND(10.05577268,4)</f>
        <v>10.0558</v>
      </c>
      <c r="D275" s="26">
        <f>F275</f>
        <v>10.9042</v>
      </c>
      <c r="E275" s="26">
        <f>F275</f>
        <v>10.9042</v>
      </c>
      <c r="F275" s="26">
        <f>ROUND(10.9042,4)</f>
        <v>10.9042</v>
      </c>
      <c r="G275" s="24"/>
      <c r="H275" s="36"/>
    </row>
    <row r="276" spans="1:8" ht="12.75" customHeight="1">
      <c r="A276" s="22">
        <v>43360</v>
      </c>
      <c r="B276" s="22"/>
      <c r="C276" s="26">
        <f>ROUND(10.05577268,4)</f>
        <v>10.0558</v>
      </c>
      <c r="D276" s="26">
        <f>F276</f>
        <v>11.0602</v>
      </c>
      <c r="E276" s="26">
        <f>F276</f>
        <v>11.0602</v>
      </c>
      <c r="F276" s="26">
        <f>ROUND(11.0602,4)</f>
        <v>11.0602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42807</v>
      </c>
      <c r="B278" s="22"/>
      <c r="C278" s="26">
        <f>ROUND(3.63039394516893,4)</f>
        <v>3.6304</v>
      </c>
      <c r="D278" s="26">
        <f>F278</f>
        <v>4.0334</v>
      </c>
      <c r="E278" s="26">
        <f>F278</f>
        <v>4.0334</v>
      </c>
      <c r="F278" s="26">
        <f>ROUND(4.0334,4)</f>
        <v>4.0334</v>
      </c>
      <c r="G278" s="24"/>
      <c r="H278" s="36"/>
    </row>
    <row r="279" spans="1:8" ht="12.75" customHeight="1">
      <c r="A279" s="22">
        <v>42905</v>
      </c>
      <c r="B279" s="22"/>
      <c r="C279" s="26">
        <f>ROUND(3.63039394516893,4)</f>
        <v>3.6304</v>
      </c>
      <c r="D279" s="26">
        <f>F279</f>
        <v>4.0931</v>
      </c>
      <c r="E279" s="26">
        <f>F279</f>
        <v>4.0931</v>
      </c>
      <c r="F279" s="26">
        <f>ROUND(4.0931,4)</f>
        <v>4.0931</v>
      </c>
      <c r="G279" s="24"/>
      <c r="H279" s="36"/>
    </row>
    <row r="280" spans="1:8" ht="12.75" customHeight="1">
      <c r="A280" s="22">
        <v>42996</v>
      </c>
      <c r="B280" s="22"/>
      <c r="C280" s="26">
        <f>ROUND(3.63039394516893,4)</f>
        <v>3.6304</v>
      </c>
      <c r="D280" s="26">
        <f>F280</f>
        <v>4.1767</v>
      </c>
      <c r="E280" s="26">
        <f>F280</f>
        <v>4.1767</v>
      </c>
      <c r="F280" s="26">
        <f>ROUND(4.1767,4)</f>
        <v>4.1767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6">
        <f>ROUND(1.2701397,4)</f>
        <v>1.2701</v>
      </c>
      <c r="D282" s="26">
        <f>F282</f>
        <v>1.2775</v>
      </c>
      <c r="E282" s="26">
        <f>F282</f>
        <v>1.2775</v>
      </c>
      <c r="F282" s="26">
        <f>ROUND(1.2775,4)</f>
        <v>1.2775</v>
      </c>
      <c r="G282" s="24"/>
      <c r="H282" s="36"/>
    </row>
    <row r="283" spans="1:8" ht="12.75" customHeight="1">
      <c r="A283" s="22">
        <v>42905</v>
      </c>
      <c r="B283" s="22"/>
      <c r="C283" s="26">
        <f>ROUND(1.2701397,4)</f>
        <v>1.2701</v>
      </c>
      <c r="D283" s="26">
        <f>F283</f>
        <v>1.296</v>
      </c>
      <c r="E283" s="26">
        <f>F283</f>
        <v>1.296</v>
      </c>
      <c r="F283" s="26">
        <f>ROUND(1.296,4)</f>
        <v>1.296</v>
      </c>
      <c r="G283" s="24"/>
      <c r="H283" s="36"/>
    </row>
    <row r="284" spans="1:8" ht="12.75" customHeight="1">
      <c r="A284" s="22">
        <v>42996</v>
      </c>
      <c r="B284" s="22"/>
      <c r="C284" s="26">
        <f>ROUND(1.2701397,4)</f>
        <v>1.2701</v>
      </c>
      <c r="D284" s="26">
        <f>F284</f>
        <v>1.3114</v>
      </c>
      <c r="E284" s="26">
        <f>F284</f>
        <v>1.3114</v>
      </c>
      <c r="F284" s="26">
        <f>ROUND(1.3114,4)</f>
        <v>1.3114</v>
      </c>
      <c r="G284" s="24"/>
      <c r="H284" s="36"/>
    </row>
    <row r="285" spans="1:8" ht="12.75" customHeight="1">
      <c r="A285" s="22">
        <v>43087</v>
      </c>
      <c r="B285" s="22"/>
      <c r="C285" s="26">
        <f>ROUND(1.2701397,4)</f>
        <v>1.2701</v>
      </c>
      <c r="D285" s="26">
        <f>F285</f>
        <v>1.3261</v>
      </c>
      <c r="E285" s="26">
        <f>F285</f>
        <v>1.3261</v>
      </c>
      <c r="F285" s="26">
        <f>ROUND(1.3261,4)</f>
        <v>1.3261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6">
        <f>ROUND(10.1846788360192,4)</f>
        <v>10.1847</v>
      </c>
      <c r="D287" s="26">
        <f>F287</f>
        <v>10.2669</v>
      </c>
      <c r="E287" s="26">
        <f>F287</f>
        <v>10.2669</v>
      </c>
      <c r="F287" s="26">
        <f>ROUND(10.2669,4)</f>
        <v>10.2669</v>
      </c>
      <c r="G287" s="24"/>
      <c r="H287" s="36"/>
    </row>
    <row r="288" spans="1:8" ht="12.75" customHeight="1">
      <c r="A288" s="22">
        <v>42905</v>
      </c>
      <c r="B288" s="22"/>
      <c r="C288" s="26">
        <f>ROUND(10.1846788360192,4)</f>
        <v>10.1847</v>
      </c>
      <c r="D288" s="26">
        <f>F288</f>
        <v>10.4653</v>
      </c>
      <c r="E288" s="26">
        <f>F288</f>
        <v>10.4653</v>
      </c>
      <c r="F288" s="26">
        <f>ROUND(10.4653,4)</f>
        <v>10.4653</v>
      </c>
      <c r="G288" s="24"/>
      <c r="H288" s="36"/>
    </row>
    <row r="289" spans="1:8" ht="12.75" customHeight="1">
      <c r="A289" s="22">
        <v>42996</v>
      </c>
      <c r="B289" s="22"/>
      <c r="C289" s="26">
        <f>ROUND(10.1846788360192,4)</f>
        <v>10.1847</v>
      </c>
      <c r="D289" s="26">
        <f>F289</f>
        <v>10.6527</v>
      </c>
      <c r="E289" s="26">
        <f>F289</f>
        <v>10.6527</v>
      </c>
      <c r="F289" s="26">
        <f>ROUND(10.6527,4)</f>
        <v>10.6527</v>
      </c>
      <c r="G289" s="24"/>
      <c r="H289" s="36"/>
    </row>
    <row r="290" spans="1:8" ht="12.75" customHeight="1">
      <c r="A290" s="22">
        <v>43087</v>
      </c>
      <c r="B290" s="22"/>
      <c r="C290" s="26">
        <f>ROUND(10.1846788360192,4)</f>
        <v>10.1847</v>
      </c>
      <c r="D290" s="26">
        <f>F290</f>
        <v>10.8427</v>
      </c>
      <c r="E290" s="26">
        <f>F290</f>
        <v>10.8427</v>
      </c>
      <c r="F290" s="26">
        <f>ROUND(10.8427,4)</f>
        <v>10.8427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6">
        <f>ROUND(1.96368339520065,4)</f>
        <v>1.9637</v>
      </c>
      <c r="D292" s="26">
        <f>F292</f>
        <v>1.9507</v>
      </c>
      <c r="E292" s="26">
        <f>F292</f>
        <v>1.9507</v>
      </c>
      <c r="F292" s="26">
        <f>ROUND(1.9507,4)</f>
        <v>1.9507</v>
      </c>
      <c r="G292" s="24"/>
      <c r="H292" s="36"/>
    </row>
    <row r="293" spans="1:8" ht="12.75" customHeight="1">
      <c r="A293" s="22">
        <v>42905</v>
      </c>
      <c r="B293" s="22"/>
      <c r="C293" s="26">
        <f>ROUND(1.96368339520065,4)</f>
        <v>1.9637</v>
      </c>
      <c r="D293" s="26">
        <f>F293</f>
        <v>1.9627</v>
      </c>
      <c r="E293" s="26">
        <f>F293</f>
        <v>1.9627</v>
      </c>
      <c r="F293" s="26">
        <f>ROUND(1.9627,4)</f>
        <v>1.9627</v>
      </c>
      <c r="G293" s="24"/>
      <c r="H293" s="36"/>
    </row>
    <row r="294" spans="1:8" ht="12.75" customHeight="1">
      <c r="A294" s="22">
        <v>42996</v>
      </c>
      <c r="B294" s="22"/>
      <c r="C294" s="26">
        <f>ROUND(1.96368339520065,4)</f>
        <v>1.9637</v>
      </c>
      <c r="D294" s="26">
        <f>F294</f>
        <v>1.9782</v>
      </c>
      <c r="E294" s="26">
        <f>F294</f>
        <v>1.9782</v>
      </c>
      <c r="F294" s="26">
        <f>ROUND(1.9782,4)</f>
        <v>1.9782</v>
      </c>
      <c r="G294" s="24"/>
      <c r="H294" s="36"/>
    </row>
    <row r="295" spans="1:8" ht="12.75" customHeight="1">
      <c r="A295" s="22">
        <v>43087</v>
      </c>
      <c r="B295" s="22"/>
      <c r="C295" s="26">
        <f>ROUND(1.96368339520065,4)</f>
        <v>1.9637</v>
      </c>
      <c r="D295" s="26">
        <f>F295</f>
        <v>1.9926</v>
      </c>
      <c r="E295" s="26">
        <f>F295</f>
        <v>1.9926</v>
      </c>
      <c r="F295" s="26">
        <f>ROUND(1.9926,4)</f>
        <v>1.9926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6">
        <f>ROUND(1.91605718801638,4)</f>
        <v>1.9161</v>
      </c>
      <c r="D297" s="26">
        <f>F297</f>
        <v>1.9351</v>
      </c>
      <c r="E297" s="26">
        <f>F297</f>
        <v>1.9351</v>
      </c>
      <c r="F297" s="26">
        <f>ROUND(1.9351,4)</f>
        <v>1.9351</v>
      </c>
      <c r="G297" s="24"/>
      <c r="H297" s="36"/>
    </row>
    <row r="298" spans="1:8" ht="12.75" customHeight="1">
      <c r="A298" s="22">
        <v>42905</v>
      </c>
      <c r="B298" s="22"/>
      <c r="C298" s="26">
        <f>ROUND(1.91605718801638,4)</f>
        <v>1.9161</v>
      </c>
      <c r="D298" s="26">
        <f>F298</f>
        <v>1.981</v>
      </c>
      <c r="E298" s="26">
        <f>F298</f>
        <v>1.981</v>
      </c>
      <c r="F298" s="26">
        <f>ROUND(1.981,4)</f>
        <v>1.981</v>
      </c>
      <c r="G298" s="24"/>
      <c r="H298" s="36"/>
    </row>
    <row r="299" spans="1:8" ht="12.75" customHeight="1">
      <c r="A299" s="22">
        <v>42996</v>
      </c>
      <c r="B299" s="22"/>
      <c r="C299" s="26">
        <f>ROUND(1.91605718801638,4)</f>
        <v>1.9161</v>
      </c>
      <c r="D299" s="26">
        <f>F299</f>
        <v>2.0247</v>
      </c>
      <c r="E299" s="26">
        <f>F299</f>
        <v>2.0247</v>
      </c>
      <c r="F299" s="26">
        <f>ROUND(2.0247,4)</f>
        <v>2.0247</v>
      </c>
      <c r="G299" s="24"/>
      <c r="H299" s="36"/>
    </row>
    <row r="300" spans="1:8" ht="12.75" customHeight="1">
      <c r="A300" s="22">
        <v>43087</v>
      </c>
      <c r="B300" s="22"/>
      <c r="C300" s="26">
        <f>ROUND(1.91605718801638,4)</f>
        <v>1.9161</v>
      </c>
      <c r="D300" s="26">
        <f>F300</f>
        <v>2.0696</v>
      </c>
      <c r="E300" s="26">
        <f>F300</f>
        <v>2.0696</v>
      </c>
      <c r="F300" s="26">
        <f>ROUND(2.0696,4)</f>
        <v>2.0696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6">
        <f>ROUND(14.24956728,4)</f>
        <v>14.2496</v>
      </c>
      <c r="D302" s="26">
        <f>F302</f>
        <v>14.3831</v>
      </c>
      <c r="E302" s="26">
        <f>F302</f>
        <v>14.3831</v>
      </c>
      <c r="F302" s="26">
        <f>ROUND(14.3831,4)</f>
        <v>14.3831</v>
      </c>
      <c r="G302" s="24"/>
      <c r="H302" s="36"/>
    </row>
    <row r="303" spans="1:8" ht="12.75" customHeight="1">
      <c r="A303" s="22">
        <v>42905</v>
      </c>
      <c r="B303" s="22"/>
      <c r="C303" s="26">
        <f>ROUND(14.24956728,4)</f>
        <v>14.2496</v>
      </c>
      <c r="D303" s="26">
        <f>F303</f>
        <v>14.7166</v>
      </c>
      <c r="E303" s="26">
        <f>F303</f>
        <v>14.7166</v>
      </c>
      <c r="F303" s="26">
        <f>ROUND(14.7166,4)</f>
        <v>14.7166</v>
      </c>
      <c r="G303" s="24"/>
      <c r="H303" s="36"/>
    </row>
    <row r="304" spans="1:8" ht="12.75" customHeight="1">
      <c r="A304" s="22">
        <v>42996</v>
      </c>
      <c r="B304" s="22"/>
      <c r="C304" s="26">
        <f>ROUND(14.24956728,4)</f>
        <v>14.2496</v>
      </c>
      <c r="D304" s="26">
        <f>F304</f>
        <v>15.0364</v>
      </c>
      <c r="E304" s="26">
        <f>F304</f>
        <v>15.0364</v>
      </c>
      <c r="F304" s="26">
        <f>ROUND(15.0364,4)</f>
        <v>15.0364</v>
      </c>
      <c r="G304" s="24"/>
      <c r="H304" s="36"/>
    </row>
    <row r="305" spans="1:8" ht="12.75" customHeight="1">
      <c r="A305" s="22">
        <v>43087</v>
      </c>
      <c r="B305" s="22"/>
      <c r="C305" s="26">
        <f>ROUND(14.24956728,4)</f>
        <v>14.2496</v>
      </c>
      <c r="D305" s="26">
        <f>F305</f>
        <v>15.3647</v>
      </c>
      <c r="E305" s="26">
        <f>F305</f>
        <v>15.3647</v>
      </c>
      <c r="F305" s="26">
        <f>ROUND(15.3647,4)</f>
        <v>15.3647</v>
      </c>
      <c r="G305" s="24"/>
      <c r="H305" s="36"/>
    </row>
    <row r="306" spans="1:8" ht="12.75" customHeight="1">
      <c r="A306" s="22">
        <v>43178</v>
      </c>
      <c r="B306" s="22"/>
      <c r="C306" s="26">
        <f>ROUND(14.24956728,4)</f>
        <v>14.2496</v>
      </c>
      <c r="D306" s="26">
        <f>F306</f>
        <v>15.6869</v>
      </c>
      <c r="E306" s="26">
        <f>F306</f>
        <v>15.6869</v>
      </c>
      <c r="F306" s="26">
        <f>ROUND(15.6869,4)</f>
        <v>15.6869</v>
      </c>
      <c r="G306" s="24"/>
      <c r="H306" s="36"/>
    </row>
    <row r="307" spans="1:8" ht="12.75" customHeight="1">
      <c r="A307" s="22">
        <v>43269</v>
      </c>
      <c r="B307" s="22"/>
      <c r="C307" s="26">
        <f>ROUND(14.24956728,4)</f>
        <v>14.2496</v>
      </c>
      <c r="D307" s="26">
        <f>F307</f>
        <v>16.0317</v>
      </c>
      <c r="E307" s="26">
        <f>F307</f>
        <v>16.0317</v>
      </c>
      <c r="F307" s="26">
        <f>ROUND(16.0317,4)</f>
        <v>16.0317</v>
      </c>
      <c r="G307" s="24"/>
      <c r="H307" s="36"/>
    </row>
    <row r="308" spans="1:8" ht="12.75" customHeight="1">
      <c r="A308" s="22">
        <v>43360</v>
      </c>
      <c r="B308" s="22"/>
      <c r="C308" s="26">
        <f>ROUND(14.24956728,4)</f>
        <v>14.2496</v>
      </c>
      <c r="D308" s="26">
        <f>F308</f>
        <v>16.4231</v>
      </c>
      <c r="E308" s="26">
        <f>F308</f>
        <v>16.4231</v>
      </c>
      <c r="F308" s="26">
        <f>ROUND(16.4231,4)</f>
        <v>16.4231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42807</v>
      </c>
      <c r="B310" s="22"/>
      <c r="C310" s="26">
        <f>ROUND(13.3468121309178,4)</f>
        <v>13.3468</v>
      </c>
      <c r="D310" s="26">
        <f>F310</f>
        <v>13.4779</v>
      </c>
      <c r="E310" s="26">
        <f>F310</f>
        <v>13.4779</v>
      </c>
      <c r="F310" s="26">
        <f>ROUND(13.4779,4)</f>
        <v>13.4779</v>
      </c>
      <c r="G310" s="24"/>
      <c r="H310" s="36"/>
    </row>
    <row r="311" spans="1:8" ht="12.75" customHeight="1">
      <c r="A311" s="22">
        <v>42905</v>
      </c>
      <c r="B311" s="22"/>
      <c r="C311" s="26">
        <f>ROUND(13.3468121309178,4)</f>
        <v>13.3468</v>
      </c>
      <c r="D311" s="26">
        <f>F311</f>
        <v>13.8069</v>
      </c>
      <c r="E311" s="26">
        <f>F311</f>
        <v>13.8069</v>
      </c>
      <c r="F311" s="26">
        <f>ROUND(13.8069,4)</f>
        <v>13.8069</v>
      </c>
      <c r="G311" s="24"/>
      <c r="H311" s="36"/>
    </row>
    <row r="312" spans="1:8" ht="12.75" customHeight="1">
      <c r="A312" s="22">
        <v>42996</v>
      </c>
      <c r="B312" s="22"/>
      <c r="C312" s="26">
        <f>ROUND(13.3468121309178,4)</f>
        <v>13.3468</v>
      </c>
      <c r="D312" s="26">
        <f>F312</f>
        <v>14.1234</v>
      </c>
      <c r="E312" s="26">
        <f>F312</f>
        <v>14.1234</v>
      </c>
      <c r="F312" s="26">
        <f>ROUND(14.1234,4)</f>
        <v>14.1234</v>
      </c>
      <c r="G312" s="24"/>
      <c r="H312" s="36"/>
    </row>
    <row r="313" spans="1:8" ht="12.75" customHeight="1">
      <c r="A313" s="22">
        <v>43087</v>
      </c>
      <c r="B313" s="22"/>
      <c r="C313" s="26">
        <f>ROUND(13.3468121309178,4)</f>
        <v>13.3468</v>
      </c>
      <c r="D313" s="26">
        <f>F313</f>
        <v>14.4481</v>
      </c>
      <c r="E313" s="26">
        <f>F313</f>
        <v>14.4481</v>
      </c>
      <c r="F313" s="26">
        <f>ROUND(14.4481,4)</f>
        <v>14.4481</v>
      </c>
      <c r="G313" s="24"/>
      <c r="H313" s="36"/>
    </row>
    <row r="314" spans="1:8" ht="12.75" customHeight="1">
      <c r="A314" s="22">
        <v>43178</v>
      </c>
      <c r="B314" s="22"/>
      <c r="C314" s="26">
        <f>ROUND(13.3468121309178,4)</f>
        <v>13.3468</v>
      </c>
      <c r="D314" s="26">
        <f>F314</f>
        <v>14.7622</v>
      </c>
      <c r="E314" s="26">
        <f>F314</f>
        <v>14.7622</v>
      </c>
      <c r="F314" s="26">
        <f>ROUND(14.7622,4)</f>
        <v>14.7622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42807</v>
      </c>
      <c r="B316" s="22"/>
      <c r="C316" s="26">
        <f>ROUND(16.77117796,4)</f>
        <v>16.7712</v>
      </c>
      <c r="D316" s="26">
        <f>F316</f>
        <v>16.9138</v>
      </c>
      <c r="E316" s="26">
        <f>F316</f>
        <v>16.9138</v>
      </c>
      <c r="F316" s="26">
        <f>ROUND(16.9138,4)</f>
        <v>16.9138</v>
      </c>
      <c r="G316" s="24"/>
      <c r="H316" s="36"/>
    </row>
    <row r="317" spans="1:8" ht="12.75" customHeight="1">
      <c r="A317" s="22">
        <v>42905</v>
      </c>
      <c r="B317" s="22"/>
      <c r="C317" s="26">
        <f>ROUND(16.77117796,4)</f>
        <v>16.7712</v>
      </c>
      <c r="D317" s="26">
        <f>F317</f>
        <v>17.2644</v>
      </c>
      <c r="E317" s="26">
        <f>F317</f>
        <v>17.2644</v>
      </c>
      <c r="F317" s="26">
        <f>ROUND(17.2644,4)</f>
        <v>17.2644</v>
      </c>
      <c r="G317" s="24"/>
      <c r="H317" s="36"/>
    </row>
    <row r="318" spans="1:8" ht="12.75" customHeight="1">
      <c r="A318" s="22">
        <v>42996</v>
      </c>
      <c r="B318" s="22"/>
      <c r="C318" s="26">
        <f>ROUND(16.77117796,4)</f>
        <v>16.7712</v>
      </c>
      <c r="D318" s="26">
        <f>F318</f>
        <v>17.5962</v>
      </c>
      <c r="E318" s="26">
        <f>F318</f>
        <v>17.5962</v>
      </c>
      <c r="F318" s="26">
        <f>ROUND(17.5962,4)</f>
        <v>17.5962</v>
      </c>
      <c r="G318" s="24"/>
      <c r="H318" s="36"/>
    </row>
    <row r="319" spans="1:8" ht="12.75" customHeight="1">
      <c r="A319" s="22">
        <v>43087</v>
      </c>
      <c r="B319" s="22"/>
      <c r="C319" s="26">
        <f>ROUND(16.77117796,4)</f>
        <v>16.7712</v>
      </c>
      <c r="D319" s="26">
        <f>F319</f>
        <v>17.9331</v>
      </c>
      <c r="E319" s="26">
        <f>F319</f>
        <v>17.9331</v>
      </c>
      <c r="F319" s="26">
        <f>ROUND(17.9331,4)</f>
        <v>17.9331</v>
      </c>
      <c r="G319" s="24"/>
      <c r="H319" s="36"/>
    </row>
    <row r="320" spans="1:8" ht="12.75" customHeight="1">
      <c r="A320" s="22">
        <v>43178</v>
      </c>
      <c r="B320" s="22"/>
      <c r="C320" s="26">
        <f>ROUND(16.77117796,4)</f>
        <v>16.7712</v>
      </c>
      <c r="D320" s="26">
        <f>F320</f>
        <v>18.2815</v>
      </c>
      <c r="E320" s="26">
        <f>F320</f>
        <v>18.2815</v>
      </c>
      <c r="F320" s="26">
        <f>ROUND(18.2815,4)</f>
        <v>18.2815</v>
      </c>
      <c r="G320" s="24"/>
      <c r="H320" s="36"/>
    </row>
    <row r="321" spans="1:8" ht="12.75" customHeight="1">
      <c r="A321" s="22">
        <v>43269</v>
      </c>
      <c r="B321" s="22"/>
      <c r="C321" s="26">
        <f>ROUND(16.77117796,4)</f>
        <v>16.7712</v>
      </c>
      <c r="D321" s="26">
        <f>F321</f>
        <v>18.6259</v>
      </c>
      <c r="E321" s="26">
        <f>F321</f>
        <v>18.6259</v>
      </c>
      <c r="F321" s="26">
        <f>ROUND(18.6259,4)</f>
        <v>18.6259</v>
      </c>
      <c r="G321" s="24"/>
      <c r="H321" s="36"/>
    </row>
    <row r="322" spans="1:8" ht="12.75" customHeight="1">
      <c r="A322" s="22">
        <v>43360</v>
      </c>
      <c r="B322" s="22"/>
      <c r="C322" s="26">
        <f>ROUND(16.77117796,4)</f>
        <v>16.7712</v>
      </c>
      <c r="D322" s="26">
        <f>F322</f>
        <v>18.6855</v>
      </c>
      <c r="E322" s="26">
        <f>F322</f>
        <v>18.6855</v>
      </c>
      <c r="F322" s="26">
        <f>ROUND(18.6855,4)</f>
        <v>18.6855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6">
        <f>ROUND(1.71888937585398,4)</f>
        <v>1.7189</v>
      </c>
      <c r="D324" s="26">
        <f>F324</f>
        <v>1.7328</v>
      </c>
      <c r="E324" s="26">
        <f>F324</f>
        <v>1.7328</v>
      </c>
      <c r="F324" s="26">
        <f>ROUND(1.7328,4)</f>
        <v>1.7328</v>
      </c>
      <c r="G324" s="24"/>
      <c r="H324" s="36"/>
    </row>
    <row r="325" spans="1:8" ht="12.75" customHeight="1">
      <c r="A325" s="22">
        <v>42905</v>
      </c>
      <c r="B325" s="22"/>
      <c r="C325" s="26">
        <f>ROUND(1.71888937585398,4)</f>
        <v>1.7189</v>
      </c>
      <c r="D325" s="26">
        <f>F325</f>
        <v>1.7655</v>
      </c>
      <c r="E325" s="26">
        <f>F325</f>
        <v>1.7655</v>
      </c>
      <c r="F325" s="26">
        <f>ROUND(1.7655,4)</f>
        <v>1.7655</v>
      </c>
      <c r="G325" s="24"/>
      <c r="H325" s="36"/>
    </row>
    <row r="326" spans="1:8" ht="12.75" customHeight="1">
      <c r="A326" s="22">
        <v>42996</v>
      </c>
      <c r="B326" s="22"/>
      <c r="C326" s="26">
        <f>ROUND(1.71888937585398,4)</f>
        <v>1.7189</v>
      </c>
      <c r="D326" s="26">
        <f>F326</f>
        <v>1.7949</v>
      </c>
      <c r="E326" s="26">
        <f>F326</f>
        <v>1.7949</v>
      </c>
      <c r="F326" s="26">
        <f>ROUND(1.7949,4)</f>
        <v>1.7949</v>
      </c>
      <c r="G326" s="24"/>
      <c r="H326" s="36"/>
    </row>
    <row r="327" spans="1:8" ht="12.75" customHeight="1">
      <c r="A327" s="22">
        <v>43087</v>
      </c>
      <c r="B327" s="22"/>
      <c r="C327" s="26">
        <f>ROUND(1.71888937585398,4)</f>
        <v>1.7189</v>
      </c>
      <c r="D327" s="26">
        <f>F327</f>
        <v>1.8239</v>
      </c>
      <c r="E327" s="26">
        <f>F327</f>
        <v>1.8239</v>
      </c>
      <c r="F327" s="26">
        <f>ROUND(1.8239,4)</f>
        <v>1.8239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8">
        <f>ROUND(0.116709844559585,6)</f>
        <v>0.11671</v>
      </c>
      <c r="D329" s="28">
        <f>F329</f>
        <v>0.117758</v>
      </c>
      <c r="E329" s="28">
        <f>F329</f>
        <v>0.117758</v>
      </c>
      <c r="F329" s="28">
        <f>ROUND(0.117758,6)</f>
        <v>0.117758</v>
      </c>
      <c r="G329" s="24"/>
      <c r="H329" s="36"/>
    </row>
    <row r="330" spans="1:8" ht="12.75" customHeight="1">
      <c r="A330" s="22">
        <v>42905</v>
      </c>
      <c r="B330" s="22"/>
      <c r="C330" s="28">
        <f>ROUND(0.116709844559585,6)</f>
        <v>0.11671</v>
      </c>
      <c r="D330" s="28">
        <f>F330</f>
        <v>0.120479</v>
      </c>
      <c r="E330" s="28">
        <f>F330</f>
        <v>0.120479</v>
      </c>
      <c r="F330" s="28">
        <f>ROUND(0.120479,6)</f>
        <v>0.120479</v>
      </c>
      <c r="G330" s="24"/>
      <c r="H330" s="36"/>
    </row>
    <row r="331" spans="1:8" ht="12.75" customHeight="1">
      <c r="A331" s="22">
        <v>42996</v>
      </c>
      <c r="B331" s="22"/>
      <c r="C331" s="28">
        <f>ROUND(0.116709844559585,6)</f>
        <v>0.11671</v>
      </c>
      <c r="D331" s="28">
        <f>F331</f>
        <v>0.123098</v>
      </c>
      <c r="E331" s="28">
        <f>F331</f>
        <v>0.123098</v>
      </c>
      <c r="F331" s="28">
        <f>ROUND(0.123098,6)</f>
        <v>0.123098</v>
      </c>
      <c r="G331" s="24"/>
      <c r="H331" s="36"/>
    </row>
    <row r="332" spans="1:8" ht="12.75" customHeight="1">
      <c r="A332" s="22">
        <v>43087</v>
      </c>
      <c r="B332" s="22"/>
      <c r="C332" s="28">
        <f>ROUND(0.116709844559585,6)</f>
        <v>0.11671</v>
      </c>
      <c r="D332" s="28">
        <f>F332</f>
        <v>0.125782</v>
      </c>
      <c r="E332" s="28">
        <f>F332</f>
        <v>0.125782</v>
      </c>
      <c r="F332" s="28">
        <f>ROUND(0.125782,6)</f>
        <v>0.125782</v>
      </c>
      <c r="G332" s="24"/>
      <c r="H332" s="36"/>
    </row>
    <row r="333" spans="1:8" ht="12.75" customHeight="1">
      <c r="A333" s="22">
        <v>43178</v>
      </c>
      <c r="B333" s="22"/>
      <c r="C333" s="28">
        <f>ROUND(0.116709844559585,6)</f>
        <v>0.11671</v>
      </c>
      <c r="D333" s="28">
        <f>F333</f>
        <v>0.12862</v>
      </c>
      <c r="E333" s="28">
        <f>F333</f>
        <v>0.12862</v>
      </c>
      <c r="F333" s="28">
        <f>ROUND(0.12862,6)</f>
        <v>0.12862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6">
        <f>ROUND(0.128225395451704,4)</f>
        <v>0.1282</v>
      </c>
      <c r="D335" s="26">
        <f>F335</f>
        <v>0.1283</v>
      </c>
      <c r="E335" s="26">
        <f>F335</f>
        <v>0.1283</v>
      </c>
      <c r="F335" s="26">
        <f>ROUND(0.1283,4)</f>
        <v>0.1283</v>
      </c>
      <c r="G335" s="24"/>
      <c r="H335" s="36"/>
    </row>
    <row r="336" spans="1:8" ht="12.75" customHeight="1">
      <c r="A336" s="22">
        <v>42905</v>
      </c>
      <c r="B336" s="22"/>
      <c r="C336" s="26">
        <f>ROUND(0.128225395451704,4)</f>
        <v>0.1282</v>
      </c>
      <c r="D336" s="26">
        <f>F336</f>
        <v>0.1283</v>
      </c>
      <c r="E336" s="26">
        <f>F336</f>
        <v>0.1283</v>
      </c>
      <c r="F336" s="26">
        <f>ROUND(0.1283,4)</f>
        <v>0.1283</v>
      </c>
      <c r="G336" s="24"/>
      <c r="H336" s="36"/>
    </row>
    <row r="337" spans="1:8" ht="12.75" customHeight="1">
      <c r="A337" s="22">
        <v>42996</v>
      </c>
      <c r="B337" s="22"/>
      <c r="C337" s="26">
        <f>ROUND(0.128225395451704,4)</f>
        <v>0.1282</v>
      </c>
      <c r="D337" s="26">
        <f>F337</f>
        <v>0.1283</v>
      </c>
      <c r="E337" s="26">
        <f>F337</f>
        <v>0.1283</v>
      </c>
      <c r="F337" s="26">
        <f>ROUND(0.1283,4)</f>
        <v>0.1283</v>
      </c>
      <c r="G337" s="24"/>
      <c r="H337" s="36"/>
    </row>
    <row r="338" spans="1:8" ht="12.75" customHeight="1">
      <c r="A338" s="22">
        <v>43087</v>
      </c>
      <c r="B338" s="22"/>
      <c r="C338" s="26">
        <f>ROUND(0.128225395451704,4)</f>
        <v>0.1282</v>
      </c>
      <c r="D338" s="26">
        <f>F338</f>
        <v>0.1279</v>
      </c>
      <c r="E338" s="26">
        <f>F338</f>
        <v>0.1279</v>
      </c>
      <c r="F338" s="26">
        <f>ROUND(0.1279,4)</f>
        <v>0.1279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42807</v>
      </c>
      <c r="B340" s="22"/>
      <c r="C340" s="26">
        <f>ROUND(9.66239608,4)</f>
        <v>9.6624</v>
      </c>
      <c r="D340" s="26">
        <f>F340</f>
        <v>9.7234</v>
      </c>
      <c r="E340" s="26">
        <f>F340</f>
        <v>9.7234</v>
      </c>
      <c r="F340" s="26">
        <f>ROUND(9.7234,4)</f>
        <v>9.7234</v>
      </c>
      <c r="G340" s="24"/>
      <c r="H340" s="36"/>
    </row>
    <row r="341" spans="1:8" ht="12.75" customHeight="1">
      <c r="A341" s="22">
        <v>42905</v>
      </c>
      <c r="B341" s="22"/>
      <c r="C341" s="26">
        <f>ROUND(9.66239608,4)</f>
        <v>9.6624</v>
      </c>
      <c r="D341" s="26">
        <f>F341</f>
        <v>9.8711</v>
      </c>
      <c r="E341" s="26">
        <f>F341</f>
        <v>9.8711</v>
      </c>
      <c r="F341" s="26">
        <f>ROUND(9.8711,4)</f>
        <v>9.8711</v>
      </c>
      <c r="G341" s="24"/>
      <c r="H341" s="36"/>
    </row>
    <row r="342" spans="1:8" ht="12.75" customHeight="1">
      <c r="A342" s="22">
        <v>42996</v>
      </c>
      <c r="B342" s="22"/>
      <c r="C342" s="26">
        <f>ROUND(9.66239608,4)</f>
        <v>9.6624</v>
      </c>
      <c r="D342" s="26">
        <f>F342</f>
        <v>10.0117</v>
      </c>
      <c r="E342" s="26">
        <f>F342</f>
        <v>10.0117</v>
      </c>
      <c r="F342" s="26">
        <f>ROUND(10.0117,4)</f>
        <v>10.0117</v>
      </c>
      <c r="G342" s="24"/>
      <c r="H342" s="36"/>
    </row>
    <row r="343" spans="1:8" ht="12.75" customHeight="1">
      <c r="A343" s="22">
        <v>43087</v>
      </c>
      <c r="B343" s="22"/>
      <c r="C343" s="26">
        <f>ROUND(9.66239608,4)</f>
        <v>9.6624</v>
      </c>
      <c r="D343" s="26">
        <f>F343</f>
        <v>10.1508</v>
      </c>
      <c r="E343" s="26">
        <f>F343</f>
        <v>10.1508</v>
      </c>
      <c r="F343" s="26">
        <f>ROUND(10.1508,4)</f>
        <v>10.1508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42807</v>
      </c>
      <c r="B345" s="22"/>
      <c r="C345" s="26">
        <f>ROUND(9.36695701039618,4)</f>
        <v>9.367</v>
      </c>
      <c r="D345" s="26">
        <f>F345</f>
        <v>9.4405</v>
      </c>
      <c r="E345" s="26">
        <f>F345</f>
        <v>9.4405</v>
      </c>
      <c r="F345" s="26">
        <f>ROUND(9.4405,4)</f>
        <v>9.4405</v>
      </c>
      <c r="G345" s="24"/>
      <c r="H345" s="36"/>
    </row>
    <row r="346" spans="1:8" ht="12.75" customHeight="1">
      <c r="A346" s="22">
        <v>42905</v>
      </c>
      <c r="B346" s="22"/>
      <c r="C346" s="26">
        <f>ROUND(9.36695701039618,4)</f>
        <v>9.367</v>
      </c>
      <c r="D346" s="26">
        <f>F346</f>
        <v>9.6159</v>
      </c>
      <c r="E346" s="26">
        <f>F346</f>
        <v>9.6159</v>
      </c>
      <c r="F346" s="26">
        <f>ROUND(9.6159,4)</f>
        <v>9.6159</v>
      </c>
      <c r="G346" s="24"/>
      <c r="H346" s="36"/>
    </row>
    <row r="347" spans="1:8" ht="12.75" customHeight="1">
      <c r="A347" s="22">
        <v>42996</v>
      </c>
      <c r="B347" s="22"/>
      <c r="C347" s="26">
        <f>ROUND(9.36695701039618,4)</f>
        <v>9.367</v>
      </c>
      <c r="D347" s="26">
        <f>F347</f>
        <v>9.778</v>
      </c>
      <c r="E347" s="26">
        <f>F347</f>
        <v>9.778</v>
      </c>
      <c r="F347" s="26">
        <f>ROUND(9.778,4)</f>
        <v>9.778</v>
      </c>
      <c r="G347" s="24"/>
      <c r="H347" s="36"/>
    </row>
    <row r="348" spans="1:8" ht="12.75" customHeight="1">
      <c r="A348" s="22">
        <v>43087</v>
      </c>
      <c r="B348" s="22"/>
      <c r="C348" s="26">
        <f>ROUND(9.36695701039618,4)</f>
        <v>9.367</v>
      </c>
      <c r="D348" s="26">
        <f>F348</f>
        <v>9.9399</v>
      </c>
      <c r="E348" s="26">
        <f>F348</f>
        <v>9.9399</v>
      </c>
      <c r="F348" s="26">
        <f>ROUND(9.9399,4)</f>
        <v>9.9399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6">
        <f>ROUND(3.46331454691842,4)</f>
        <v>3.4633</v>
      </c>
      <c r="D350" s="26">
        <f>F350</f>
        <v>3.4491</v>
      </c>
      <c r="E350" s="26">
        <f>F350</f>
        <v>3.4491</v>
      </c>
      <c r="F350" s="26">
        <f>ROUND(3.4491,4)</f>
        <v>3.4491</v>
      </c>
      <c r="G350" s="24"/>
      <c r="H350" s="36"/>
    </row>
    <row r="351" spans="1:8" ht="12.75" customHeight="1">
      <c r="A351" s="22">
        <v>42905</v>
      </c>
      <c r="B351" s="22"/>
      <c r="C351" s="26">
        <f>ROUND(3.46331454691842,4)</f>
        <v>3.4633</v>
      </c>
      <c r="D351" s="26">
        <f>F351</f>
        <v>3.4169</v>
      </c>
      <c r="E351" s="26">
        <f>F351</f>
        <v>3.4169</v>
      </c>
      <c r="F351" s="26">
        <f>ROUND(3.4169,4)</f>
        <v>3.4169</v>
      </c>
      <c r="G351" s="24"/>
      <c r="H351" s="36"/>
    </row>
    <row r="352" spans="1:8" ht="12.75" customHeight="1">
      <c r="A352" s="22">
        <v>42996</v>
      </c>
      <c r="B352" s="22"/>
      <c r="C352" s="26">
        <f>ROUND(3.46331454691842,4)</f>
        <v>3.4633</v>
      </c>
      <c r="D352" s="26">
        <f>F352</f>
        <v>3.3884</v>
      </c>
      <c r="E352" s="26">
        <f>F352</f>
        <v>3.3884</v>
      </c>
      <c r="F352" s="26">
        <f>ROUND(3.3884,4)</f>
        <v>3.3884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ROUND(13.3348,4)</f>
        <v>13.3348</v>
      </c>
      <c r="D354" s="26">
        <f>F354</f>
        <v>13.4367</v>
      </c>
      <c r="E354" s="26">
        <f>F354</f>
        <v>13.4367</v>
      </c>
      <c r="F354" s="26">
        <f>ROUND(13.4367,4)</f>
        <v>13.4367</v>
      </c>
      <c r="G354" s="24"/>
      <c r="H354" s="36"/>
    </row>
    <row r="355" spans="1:8" ht="12.75" customHeight="1">
      <c r="A355" s="22">
        <v>42905</v>
      </c>
      <c r="B355" s="22"/>
      <c r="C355" s="26">
        <f>ROUND(13.3348,4)</f>
        <v>13.3348</v>
      </c>
      <c r="D355" s="26">
        <f>F355</f>
        <v>13.6804</v>
      </c>
      <c r="E355" s="26">
        <f>F355</f>
        <v>13.6804</v>
      </c>
      <c r="F355" s="26">
        <f>ROUND(13.6804,4)</f>
        <v>13.6804</v>
      </c>
      <c r="G355" s="24"/>
      <c r="H355" s="36"/>
    </row>
    <row r="356" spans="1:8" ht="12.75" customHeight="1">
      <c r="A356" s="22">
        <v>42996</v>
      </c>
      <c r="B356" s="22"/>
      <c r="C356" s="26">
        <f>ROUND(13.3348,4)</f>
        <v>13.3348</v>
      </c>
      <c r="D356" s="26">
        <f>F356</f>
        <v>13.9071</v>
      </c>
      <c r="E356" s="26">
        <f>F356</f>
        <v>13.9071</v>
      </c>
      <c r="F356" s="26">
        <f>ROUND(13.9071,4)</f>
        <v>13.9071</v>
      </c>
      <c r="G356" s="24"/>
      <c r="H356" s="36"/>
    </row>
    <row r="357" spans="1:8" ht="12.75" customHeight="1">
      <c r="A357" s="22">
        <v>43087</v>
      </c>
      <c r="B357" s="22"/>
      <c r="C357" s="26">
        <f>ROUND(13.3348,4)</f>
        <v>13.3348</v>
      </c>
      <c r="D357" s="26">
        <f>F357</f>
        <v>14.1342</v>
      </c>
      <c r="E357" s="26">
        <f>F357</f>
        <v>14.1342</v>
      </c>
      <c r="F357" s="26">
        <f>ROUND(14.1342,4)</f>
        <v>14.1342</v>
      </c>
      <c r="G357" s="24"/>
      <c r="H357" s="36"/>
    </row>
    <row r="358" spans="1:8" ht="12.75" customHeight="1">
      <c r="A358" s="22">
        <v>43178</v>
      </c>
      <c r="B358" s="22"/>
      <c r="C358" s="26">
        <f>ROUND(13.3348,4)</f>
        <v>13.3348</v>
      </c>
      <c r="D358" s="26">
        <f>F358</f>
        <v>14.3613</v>
      </c>
      <c r="E358" s="26">
        <f>F358</f>
        <v>14.3613</v>
      </c>
      <c r="F358" s="26">
        <f>ROUND(14.3613,4)</f>
        <v>14.3613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42807</v>
      </c>
      <c r="B360" s="22"/>
      <c r="C360" s="26">
        <f>ROUND(13.3348,4)</f>
        <v>13.3348</v>
      </c>
      <c r="D360" s="26">
        <f>F360</f>
        <v>13.4367</v>
      </c>
      <c r="E360" s="26">
        <f>F360</f>
        <v>13.4367</v>
      </c>
      <c r="F360" s="26">
        <f>ROUND(13.4367,4)</f>
        <v>13.4367</v>
      </c>
      <c r="G360" s="24"/>
      <c r="H360" s="36"/>
    </row>
    <row r="361" spans="1:8" ht="12.75" customHeight="1">
      <c r="A361" s="22">
        <v>42905</v>
      </c>
      <c r="B361" s="22"/>
      <c r="C361" s="26">
        <f>ROUND(13.3348,4)</f>
        <v>13.3348</v>
      </c>
      <c r="D361" s="26">
        <f>F361</f>
        <v>13.6804</v>
      </c>
      <c r="E361" s="26">
        <f>F361</f>
        <v>13.6804</v>
      </c>
      <c r="F361" s="26">
        <f>ROUND(13.6804,4)</f>
        <v>13.6804</v>
      </c>
      <c r="G361" s="24"/>
      <c r="H361" s="36"/>
    </row>
    <row r="362" spans="1:8" ht="12.75" customHeight="1">
      <c r="A362" s="22">
        <v>42996</v>
      </c>
      <c r="B362" s="22"/>
      <c r="C362" s="26">
        <f>ROUND(13.3348,4)</f>
        <v>13.3348</v>
      </c>
      <c r="D362" s="26">
        <f>F362</f>
        <v>13.9071</v>
      </c>
      <c r="E362" s="26">
        <f>F362</f>
        <v>13.9071</v>
      </c>
      <c r="F362" s="26">
        <f>ROUND(13.9071,4)</f>
        <v>13.9071</v>
      </c>
      <c r="G362" s="24"/>
      <c r="H362" s="36"/>
    </row>
    <row r="363" spans="1:8" ht="12.75" customHeight="1">
      <c r="A363" s="22">
        <v>43087</v>
      </c>
      <c r="B363" s="22"/>
      <c r="C363" s="26">
        <f>ROUND(13.3348,4)</f>
        <v>13.3348</v>
      </c>
      <c r="D363" s="26">
        <f>F363</f>
        <v>14.1342</v>
      </c>
      <c r="E363" s="26">
        <f>F363</f>
        <v>14.1342</v>
      </c>
      <c r="F363" s="26">
        <f>ROUND(14.1342,4)</f>
        <v>14.1342</v>
      </c>
      <c r="G363" s="24"/>
      <c r="H363" s="36"/>
    </row>
    <row r="364" spans="1:8" ht="12.75" customHeight="1">
      <c r="A364" s="22">
        <v>43178</v>
      </c>
      <c r="B364" s="22"/>
      <c r="C364" s="26">
        <f>ROUND(13.3348,4)</f>
        <v>13.3348</v>
      </c>
      <c r="D364" s="26">
        <f>F364</f>
        <v>14.3613</v>
      </c>
      <c r="E364" s="26">
        <f>F364</f>
        <v>14.3613</v>
      </c>
      <c r="F364" s="26">
        <f>ROUND(14.3613,4)</f>
        <v>14.3613</v>
      </c>
      <c r="G364" s="24"/>
      <c r="H364" s="36"/>
    </row>
    <row r="365" spans="1:8" ht="12.75" customHeight="1">
      <c r="A365" s="22">
        <v>43269</v>
      </c>
      <c r="B365" s="22"/>
      <c r="C365" s="26">
        <f>ROUND(13.3348,4)</f>
        <v>13.3348</v>
      </c>
      <c r="D365" s="26">
        <f>F365</f>
        <v>14.5881</v>
      </c>
      <c r="E365" s="26">
        <f>F365</f>
        <v>14.5881</v>
      </c>
      <c r="F365" s="26">
        <f>ROUND(14.5881,4)</f>
        <v>14.5881</v>
      </c>
      <c r="G365" s="24"/>
      <c r="H365" s="36"/>
    </row>
    <row r="366" spans="1:8" ht="12.75" customHeight="1">
      <c r="A366" s="22">
        <v>43360</v>
      </c>
      <c r="B366" s="22"/>
      <c r="C366" s="26">
        <f>ROUND(13.3348,4)</f>
        <v>13.3348</v>
      </c>
      <c r="D366" s="26">
        <f>F366</f>
        <v>14.8149</v>
      </c>
      <c r="E366" s="26">
        <f>F366</f>
        <v>14.8149</v>
      </c>
      <c r="F366" s="26">
        <f>ROUND(14.8149,4)</f>
        <v>14.8149</v>
      </c>
      <c r="G366" s="24"/>
      <c r="H366" s="36"/>
    </row>
    <row r="367" spans="1:8" ht="12.75" customHeight="1">
      <c r="A367" s="22">
        <v>43448</v>
      </c>
      <c r="B367" s="22"/>
      <c r="C367" s="26">
        <f>ROUND(13.3348,4)</f>
        <v>13.3348</v>
      </c>
      <c r="D367" s="26">
        <f>F367</f>
        <v>15.0342</v>
      </c>
      <c r="E367" s="26">
        <f>F367</f>
        <v>15.0342</v>
      </c>
      <c r="F367" s="26">
        <f>ROUND(15.0342,4)</f>
        <v>15.0342</v>
      </c>
      <c r="G367" s="24"/>
      <c r="H367" s="36"/>
    </row>
    <row r="368" spans="1:8" ht="12.75" customHeight="1">
      <c r="A368" s="22">
        <v>43542</v>
      </c>
      <c r="B368" s="22"/>
      <c r="C368" s="26">
        <f>ROUND(13.3348,4)</f>
        <v>13.3348</v>
      </c>
      <c r="D368" s="26">
        <f>F368</f>
        <v>15.3416</v>
      </c>
      <c r="E368" s="26">
        <f>F368</f>
        <v>15.3416</v>
      </c>
      <c r="F368" s="26">
        <f>ROUND(15.3416,4)</f>
        <v>15.3416</v>
      </c>
      <c r="G368" s="24"/>
      <c r="H368" s="36"/>
    </row>
    <row r="369" spans="1:8" ht="12.75" customHeight="1">
      <c r="A369" s="22">
        <v>43630</v>
      </c>
      <c r="B369" s="22"/>
      <c r="C369" s="26">
        <f>ROUND(13.3348,4)</f>
        <v>13.3348</v>
      </c>
      <c r="D369" s="26">
        <f>F369</f>
        <v>15.698</v>
      </c>
      <c r="E369" s="26">
        <f>F369</f>
        <v>15.698</v>
      </c>
      <c r="F369" s="26">
        <f>ROUND(15.698,4)</f>
        <v>15.698</v>
      </c>
      <c r="G369" s="24"/>
      <c r="H369" s="36"/>
    </row>
    <row r="370" spans="1:8" ht="12.75" customHeight="1">
      <c r="A370" s="22">
        <v>43724</v>
      </c>
      <c r="B370" s="22"/>
      <c r="C370" s="26">
        <f>ROUND(13.3348,4)</f>
        <v>13.3348</v>
      </c>
      <c r="D370" s="26">
        <f>F370</f>
        <v>16.0786</v>
      </c>
      <c r="E370" s="26">
        <f>F370</f>
        <v>16.0786</v>
      </c>
      <c r="F370" s="26">
        <f>ROUND(16.0786,4)</f>
        <v>16.0786</v>
      </c>
      <c r="G370" s="24"/>
      <c r="H370" s="36"/>
    </row>
    <row r="371" spans="1:8" ht="12.75" customHeight="1">
      <c r="A371" s="22">
        <v>43812</v>
      </c>
      <c r="B371" s="22"/>
      <c r="C371" s="26">
        <f>ROUND(13.3348,4)</f>
        <v>13.3348</v>
      </c>
      <c r="D371" s="26">
        <f>F371</f>
        <v>16.4349</v>
      </c>
      <c r="E371" s="26">
        <f>F371</f>
        <v>16.4349</v>
      </c>
      <c r="F371" s="26">
        <f>ROUND(16.4349,4)</f>
        <v>16.4349</v>
      </c>
      <c r="G371" s="24"/>
      <c r="H371" s="36"/>
    </row>
    <row r="372" spans="1:8" ht="12.75" customHeight="1">
      <c r="A372" s="22">
        <v>43906</v>
      </c>
      <c r="B372" s="22"/>
      <c r="C372" s="26">
        <f>ROUND(13.3348,4)</f>
        <v>13.3348</v>
      </c>
      <c r="D372" s="26">
        <f>F372</f>
        <v>16.8156</v>
      </c>
      <c r="E372" s="26">
        <f>F372</f>
        <v>16.8156</v>
      </c>
      <c r="F372" s="26">
        <f>ROUND(16.8156,4)</f>
        <v>16.8156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42807</v>
      </c>
      <c r="B374" s="22"/>
      <c r="C374" s="26">
        <f>ROUND(1.35530033539994,4)</f>
        <v>1.3553</v>
      </c>
      <c r="D374" s="26">
        <f>F374</f>
        <v>1.3377</v>
      </c>
      <c r="E374" s="26">
        <f>F374</f>
        <v>1.3377</v>
      </c>
      <c r="F374" s="26">
        <f>ROUND(1.3377,4)</f>
        <v>1.3377</v>
      </c>
      <c r="G374" s="24"/>
      <c r="H374" s="36"/>
    </row>
    <row r="375" spans="1:8" ht="12.75" customHeight="1">
      <c r="A375" s="22">
        <v>42905</v>
      </c>
      <c r="B375" s="22"/>
      <c r="C375" s="26">
        <f>ROUND(1.35530033539994,4)</f>
        <v>1.3553</v>
      </c>
      <c r="D375" s="26">
        <f>F375</f>
        <v>1.2901</v>
      </c>
      <c r="E375" s="26">
        <f>F375</f>
        <v>1.2901</v>
      </c>
      <c r="F375" s="26">
        <f>ROUND(1.2901,4)</f>
        <v>1.2901</v>
      </c>
      <c r="G375" s="24"/>
      <c r="H375" s="36"/>
    </row>
    <row r="376" spans="1:8" ht="12.75" customHeight="1">
      <c r="A376" s="22">
        <v>42996</v>
      </c>
      <c r="B376" s="22"/>
      <c r="C376" s="26">
        <f>ROUND(1.35530033539994,4)</f>
        <v>1.3553</v>
      </c>
      <c r="D376" s="26">
        <f>F376</f>
        <v>1.2589</v>
      </c>
      <c r="E376" s="26">
        <f>F376</f>
        <v>1.2589</v>
      </c>
      <c r="F376" s="26">
        <f>ROUND(1.2589,4)</f>
        <v>1.2589</v>
      </c>
      <c r="G376" s="24"/>
      <c r="H376" s="36"/>
    </row>
    <row r="377" spans="1:8" ht="12.75" customHeight="1">
      <c r="A377" s="22">
        <v>43087</v>
      </c>
      <c r="B377" s="22"/>
      <c r="C377" s="26">
        <f>ROUND(1.35530033539994,4)</f>
        <v>1.3553</v>
      </c>
      <c r="D377" s="26">
        <f>F377</f>
        <v>1.2361</v>
      </c>
      <c r="E377" s="26">
        <f>F377</f>
        <v>1.2361</v>
      </c>
      <c r="F377" s="26">
        <f>ROUND(1.2361,4)</f>
        <v>1.2361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ROUND(593.309,3)</f>
        <v>593.309</v>
      </c>
      <c r="D379" s="27">
        <f>F379</f>
        <v>594.151</v>
      </c>
      <c r="E379" s="27">
        <f>F379</f>
        <v>594.151</v>
      </c>
      <c r="F379" s="27">
        <f>ROUND(594.151,3)</f>
        <v>594.151</v>
      </c>
      <c r="G379" s="24"/>
      <c r="H379" s="36"/>
    </row>
    <row r="380" spans="1:8" ht="12.75" customHeight="1">
      <c r="A380" s="22">
        <v>42859</v>
      </c>
      <c r="B380" s="22"/>
      <c r="C380" s="27">
        <f>ROUND(593.309,3)</f>
        <v>593.309</v>
      </c>
      <c r="D380" s="27">
        <f>F380</f>
        <v>605.518</v>
      </c>
      <c r="E380" s="27">
        <f>F380</f>
        <v>605.518</v>
      </c>
      <c r="F380" s="27">
        <f>ROUND(605.518,3)</f>
        <v>605.518</v>
      </c>
      <c r="G380" s="24"/>
      <c r="H380" s="36"/>
    </row>
    <row r="381" spans="1:8" ht="12.75" customHeight="1">
      <c r="A381" s="22">
        <v>42950</v>
      </c>
      <c r="B381" s="22"/>
      <c r="C381" s="27">
        <f>ROUND(593.309,3)</f>
        <v>593.309</v>
      </c>
      <c r="D381" s="27">
        <f>F381</f>
        <v>617.441</v>
      </c>
      <c r="E381" s="27">
        <f>F381</f>
        <v>617.441</v>
      </c>
      <c r="F381" s="27">
        <f>ROUND(617.441,3)</f>
        <v>617.441</v>
      </c>
      <c r="G381" s="24"/>
      <c r="H381" s="36"/>
    </row>
    <row r="382" spans="1:8" ht="12.75" customHeight="1">
      <c r="A382" s="22">
        <v>43041</v>
      </c>
      <c r="B382" s="22"/>
      <c r="C382" s="27">
        <f>ROUND(593.309,3)</f>
        <v>593.309</v>
      </c>
      <c r="D382" s="27">
        <f>F382</f>
        <v>629.989</v>
      </c>
      <c r="E382" s="27">
        <f>F382</f>
        <v>629.989</v>
      </c>
      <c r="F382" s="27">
        <f>ROUND(629.989,3)</f>
        <v>629.989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ROUND(515.368,3)</f>
        <v>515.368</v>
      </c>
      <c r="D384" s="27">
        <f>F384</f>
        <v>516.099</v>
      </c>
      <c r="E384" s="27">
        <f>F384</f>
        <v>516.099</v>
      </c>
      <c r="F384" s="27">
        <f>ROUND(516.099,3)</f>
        <v>516.099</v>
      </c>
      <c r="G384" s="24"/>
      <c r="H384" s="36"/>
    </row>
    <row r="385" spans="1:8" ht="12.75" customHeight="1">
      <c r="A385" s="22">
        <v>42859</v>
      </c>
      <c r="B385" s="22"/>
      <c r="C385" s="27">
        <f>ROUND(515.368,3)</f>
        <v>515.368</v>
      </c>
      <c r="D385" s="27">
        <f>F385</f>
        <v>525.973</v>
      </c>
      <c r="E385" s="27">
        <f>F385</f>
        <v>525.973</v>
      </c>
      <c r="F385" s="27">
        <f>ROUND(525.973,3)</f>
        <v>525.973</v>
      </c>
      <c r="G385" s="24"/>
      <c r="H385" s="36"/>
    </row>
    <row r="386" spans="1:8" ht="12.75" customHeight="1">
      <c r="A386" s="22">
        <v>42950</v>
      </c>
      <c r="B386" s="22"/>
      <c r="C386" s="27">
        <f>ROUND(515.368,3)</f>
        <v>515.368</v>
      </c>
      <c r="D386" s="27">
        <f>F386</f>
        <v>536.33</v>
      </c>
      <c r="E386" s="27">
        <f>F386</f>
        <v>536.33</v>
      </c>
      <c r="F386" s="27">
        <f>ROUND(536.33,3)</f>
        <v>536.33</v>
      </c>
      <c r="G386" s="24"/>
      <c r="H386" s="36"/>
    </row>
    <row r="387" spans="1:8" ht="12.75" customHeight="1">
      <c r="A387" s="22">
        <v>43041</v>
      </c>
      <c r="B387" s="22"/>
      <c r="C387" s="27">
        <f>ROUND(515.368,3)</f>
        <v>515.368</v>
      </c>
      <c r="D387" s="27">
        <f>F387</f>
        <v>547.229</v>
      </c>
      <c r="E387" s="27">
        <f>F387</f>
        <v>547.229</v>
      </c>
      <c r="F387" s="27">
        <f>ROUND(547.229,3)</f>
        <v>547.229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ROUND(596.831,3)</f>
        <v>596.831</v>
      </c>
      <c r="D389" s="27">
        <f>F389</f>
        <v>597.678</v>
      </c>
      <c r="E389" s="27">
        <f>F389</f>
        <v>597.678</v>
      </c>
      <c r="F389" s="27">
        <f>ROUND(597.678,3)</f>
        <v>597.678</v>
      </c>
      <c r="G389" s="24"/>
      <c r="H389" s="36"/>
    </row>
    <row r="390" spans="1:8" ht="12.75" customHeight="1">
      <c r="A390" s="22">
        <v>42859</v>
      </c>
      <c r="B390" s="22"/>
      <c r="C390" s="27">
        <f>ROUND(596.831,3)</f>
        <v>596.831</v>
      </c>
      <c r="D390" s="27">
        <f>F390</f>
        <v>609.112</v>
      </c>
      <c r="E390" s="27">
        <f>F390</f>
        <v>609.112</v>
      </c>
      <c r="F390" s="27">
        <f>ROUND(609.112,3)</f>
        <v>609.112</v>
      </c>
      <c r="G390" s="24"/>
      <c r="H390" s="36"/>
    </row>
    <row r="391" spans="1:8" ht="12.75" customHeight="1">
      <c r="A391" s="22">
        <v>42950</v>
      </c>
      <c r="B391" s="22"/>
      <c r="C391" s="27">
        <f>ROUND(596.831,3)</f>
        <v>596.831</v>
      </c>
      <c r="D391" s="27">
        <f>F391</f>
        <v>621.106</v>
      </c>
      <c r="E391" s="27">
        <f>F391</f>
        <v>621.106</v>
      </c>
      <c r="F391" s="27">
        <f>ROUND(621.106,3)</f>
        <v>621.106</v>
      </c>
      <c r="G391" s="24"/>
      <c r="H391" s="36"/>
    </row>
    <row r="392" spans="1:8" ht="12.75" customHeight="1">
      <c r="A392" s="22">
        <v>43041</v>
      </c>
      <c r="B392" s="22"/>
      <c r="C392" s="27">
        <f>ROUND(596.831,3)</f>
        <v>596.831</v>
      </c>
      <c r="D392" s="27">
        <f>F392</f>
        <v>633.729</v>
      </c>
      <c r="E392" s="27">
        <f>F392</f>
        <v>633.729</v>
      </c>
      <c r="F392" s="27">
        <f>ROUND(633.729,3)</f>
        <v>633.729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ROUND(542.33,3)</f>
        <v>542.33</v>
      </c>
      <c r="D394" s="27">
        <f>F394</f>
        <v>543.1</v>
      </c>
      <c r="E394" s="27">
        <f>F394</f>
        <v>543.1</v>
      </c>
      <c r="F394" s="27">
        <f>ROUND(543.1,3)</f>
        <v>543.1</v>
      </c>
      <c r="G394" s="24"/>
      <c r="H394" s="36"/>
    </row>
    <row r="395" spans="1:8" ht="12.75" customHeight="1">
      <c r="A395" s="22">
        <v>42859</v>
      </c>
      <c r="B395" s="22"/>
      <c r="C395" s="27">
        <f>ROUND(542.33,3)</f>
        <v>542.33</v>
      </c>
      <c r="D395" s="27">
        <f>F395</f>
        <v>553.49</v>
      </c>
      <c r="E395" s="27">
        <f>F395</f>
        <v>553.49</v>
      </c>
      <c r="F395" s="27">
        <f>ROUND(553.49,3)</f>
        <v>553.49</v>
      </c>
      <c r="G395" s="24"/>
      <c r="H395" s="36"/>
    </row>
    <row r="396" spans="1:8" ht="12.75" customHeight="1">
      <c r="A396" s="22">
        <v>42950</v>
      </c>
      <c r="B396" s="22"/>
      <c r="C396" s="27">
        <f>ROUND(542.33,3)</f>
        <v>542.33</v>
      </c>
      <c r="D396" s="27">
        <f>F396</f>
        <v>564.389</v>
      </c>
      <c r="E396" s="27">
        <f>F396</f>
        <v>564.389</v>
      </c>
      <c r="F396" s="27">
        <f>ROUND(564.389,3)</f>
        <v>564.389</v>
      </c>
      <c r="G396" s="24"/>
      <c r="H396" s="36"/>
    </row>
    <row r="397" spans="1:8" ht="12.75" customHeight="1">
      <c r="A397" s="22">
        <v>43041</v>
      </c>
      <c r="B397" s="22"/>
      <c r="C397" s="27">
        <f>ROUND(542.33,3)</f>
        <v>542.33</v>
      </c>
      <c r="D397" s="27">
        <f>F397</f>
        <v>575.858</v>
      </c>
      <c r="E397" s="27">
        <f>F397</f>
        <v>575.858</v>
      </c>
      <c r="F397" s="27">
        <f>ROUND(575.858,3)</f>
        <v>575.858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ROUND(249.089712282598,3)</f>
        <v>249.09</v>
      </c>
      <c r="D399" s="27">
        <f>F399</f>
        <v>249.444</v>
      </c>
      <c r="E399" s="27">
        <f>F399</f>
        <v>249.444</v>
      </c>
      <c r="F399" s="27">
        <f>ROUND(249.444,3)</f>
        <v>249.444</v>
      </c>
      <c r="G399" s="24"/>
      <c r="H399" s="36"/>
    </row>
    <row r="400" spans="1:8" ht="12.75" customHeight="1">
      <c r="A400" s="22">
        <v>42859</v>
      </c>
      <c r="B400" s="22"/>
      <c r="C400" s="27">
        <f>ROUND(249.089712282598,3)</f>
        <v>249.09</v>
      </c>
      <c r="D400" s="27">
        <f>F400</f>
        <v>254.232</v>
      </c>
      <c r="E400" s="27">
        <f>F400</f>
        <v>254.232</v>
      </c>
      <c r="F400" s="27">
        <f>ROUND(254.232,3)</f>
        <v>254.232</v>
      </c>
      <c r="G400" s="24"/>
      <c r="H400" s="36"/>
    </row>
    <row r="401" spans="1:8" ht="12.75" customHeight="1">
      <c r="A401" s="22">
        <v>42950</v>
      </c>
      <c r="B401" s="22"/>
      <c r="C401" s="27">
        <f>ROUND(249.089712282598,3)</f>
        <v>249.09</v>
      </c>
      <c r="D401" s="27">
        <f>F401</f>
        <v>259.253</v>
      </c>
      <c r="E401" s="27">
        <f>F401</f>
        <v>259.253</v>
      </c>
      <c r="F401" s="27">
        <f>ROUND(259.253,3)</f>
        <v>259.253</v>
      </c>
      <c r="G401" s="24"/>
      <c r="H401" s="36"/>
    </row>
    <row r="402" spans="1:8" ht="12.75" customHeight="1">
      <c r="A402" s="22">
        <v>43041</v>
      </c>
      <c r="B402" s="22"/>
      <c r="C402" s="27">
        <f>ROUND(249.089712282598,3)</f>
        <v>249.09</v>
      </c>
      <c r="D402" s="27">
        <f>F402</f>
        <v>264.537</v>
      </c>
      <c r="E402" s="27">
        <f>F402</f>
        <v>264.537</v>
      </c>
      <c r="F402" s="27">
        <f>ROUND(264.537,3)</f>
        <v>264.537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42768</v>
      </c>
      <c r="B404" s="22"/>
      <c r="C404" s="27">
        <f>ROUND(674.227,3)</f>
        <v>674.227</v>
      </c>
      <c r="D404" s="27">
        <f>F404</f>
        <v>675.204</v>
      </c>
      <c r="E404" s="27">
        <f>F404</f>
        <v>675.204</v>
      </c>
      <c r="F404" s="27">
        <f>ROUND(675.204,3)</f>
        <v>675.204</v>
      </c>
      <c r="G404" s="24"/>
      <c r="H404" s="36"/>
    </row>
    <row r="405" spans="1:8" ht="12.75" customHeight="1">
      <c r="A405" s="22">
        <v>42859</v>
      </c>
      <c r="B405" s="22"/>
      <c r="C405" s="27">
        <f>ROUND(674.227,3)</f>
        <v>674.227</v>
      </c>
      <c r="D405" s="27">
        <f>F405</f>
        <v>688.262</v>
      </c>
      <c r="E405" s="27">
        <f>F405</f>
        <v>688.262</v>
      </c>
      <c r="F405" s="27">
        <f>ROUND(688.262,3)</f>
        <v>688.262</v>
      </c>
      <c r="G405" s="24"/>
      <c r="H405" s="36"/>
    </row>
    <row r="406" spans="1:8" ht="12.75" customHeight="1">
      <c r="A406" s="22">
        <v>42950</v>
      </c>
      <c r="B406" s="22"/>
      <c r="C406" s="27">
        <f>ROUND(674.227,3)</f>
        <v>674.227</v>
      </c>
      <c r="D406" s="27">
        <f>F406</f>
        <v>701.813</v>
      </c>
      <c r="E406" s="27">
        <f>F406</f>
        <v>701.813</v>
      </c>
      <c r="F406" s="27">
        <f>ROUND(701.813,3)</f>
        <v>701.813</v>
      </c>
      <c r="G406" s="24"/>
      <c r="H406" s="36"/>
    </row>
    <row r="407" spans="1:8" ht="12.75" customHeight="1">
      <c r="A407" s="22">
        <v>43041</v>
      </c>
      <c r="B407" s="22"/>
      <c r="C407" s="27">
        <f>ROUND(674.227,3)</f>
        <v>674.227</v>
      </c>
      <c r="D407" s="27">
        <f>F407</f>
        <v>715.604</v>
      </c>
      <c r="E407" s="27">
        <f>F407</f>
        <v>715.604</v>
      </c>
      <c r="F407" s="27">
        <f>ROUND(715.604,3)</f>
        <v>715.604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42807</v>
      </c>
      <c r="B409" s="22"/>
      <c r="C409" s="24">
        <f>ROUND(22343.54,2)</f>
        <v>22343.54</v>
      </c>
      <c r="D409" s="24">
        <f>F409</f>
        <v>22559.51</v>
      </c>
      <c r="E409" s="24">
        <f>F409</f>
        <v>22559.51</v>
      </c>
      <c r="F409" s="24">
        <f>ROUND(22559.51,2)</f>
        <v>22559.51</v>
      </c>
      <c r="G409" s="24"/>
      <c r="H409" s="36"/>
    </row>
    <row r="410" spans="1:8" ht="12.75" customHeight="1">
      <c r="A410" s="22">
        <v>42905</v>
      </c>
      <c r="B410" s="22"/>
      <c r="C410" s="24">
        <f>ROUND(22343.54,2)</f>
        <v>22343.54</v>
      </c>
      <c r="D410" s="24">
        <f>F410</f>
        <v>22958.2</v>
      </c>
      <c r="E410" s="24">
        <f>F410</f>
        <v>22958.2</v>
      </c>
      <c r="F410" s="24">
        <f>ROUND(22958.2,2)</f>
        <v>22958.2</v>
      </c>
      <c r="G410" s="24"/>
      <c r="H410" s="36"/>
    </row>
    <row r="411" spans="1:8" ht="12.75" customHeight="1">
      <c r="A411" s="22">
        <v>42996</v>
      </c>
      <c r="B411" s="22"/>
      <c r="C411" s="24">
        <f>ROUND(22343.54,2)</f>
        <v>22343.54</v>
      </c>
      <c r="D411" s="24">
        <f>F411</f>
        <v>23350.15</v>
      </c>
      <c r="E411" s="24">
        <f>F411</f>
        <v>23350.15</v>
      </c>
      <c r="F411" s="24">
        <f>ROUND(23350.15,2)</f>
        <v>23350.15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42781</v>
      </c>
      <c r="B413" s="22"/>
      <c r="C413" s="27">
        <f>ROUND(7.358,3)</f>
        <v>7.358</v>
      </c>
      <c r="D413" s="27">
        <f>ROUND(7.42,3)</f>
        <v>7.42</v>
      </c>
      <c r="E413" s="27">
        <f>ROUND(7.32,3)</f>
        <v>7.32</v>
      </c>
      <c r="F413" s="27">
        <f>ROUND(7.37,3)</f>
        <v>7.37</v>
      </c>
      <c r="G413" s="24"/>
      <c r="H413" s="36"/>
    </row>
    <row r="414" spans="1:8" ht="12.75" customHeight="1">
      <c r="A414" s="22">
        <v>42809</v>
      </c>
      <c r="B414" s="22"/>
      <c r="C414" s="27">
        <f>ROUND(7.358,3)</f>
        <v>7.358</v>
      </c>
      <c r="D414" s="27">
        <f>ROUND(7.43,3)</f>
        <v>7.43</v>
      </c>
      <c r="E414" s="27">
        <f>ROUND(7.33,3)</f>
        <v>7.33</v>
      </c>
      <c r="F414" s="27">
        <f>ROUND(7.38,3)</f>
        <v>7.38</v>
      </c>
      <c r="G414" s="24"/>
      <c r="H414" s="36"/>
    </row>
    <row r="415" spans="1:8" ht="12.75" customHeight="1">
      <c r="A415" s="22">
        <v>42844</v>
      </c>
      <c r="B415" s="22"/>
      <c r="C415" s="27">
        <f>ROUND(7.358,3)</f>
        <v>7.358</v>
      </c>
      <c r="D415" s="27">
        <f>ROUND(7.43,3)</f>
        <v>7.43</v>
      </c>
      <c r="E415" s="27">
        <f>ROUND(7.33,3)</f>
        <v>7.33</v>
      </c>
      <c r="F415" s="27">
        <f>ROUND(7.38,3)</f>
        <v>7.38</v>
      </c>
      <c r="G415" s="24"/>
      <c r="H415" s="36"/>
    </row>
    <row r="416" spans="1:8" ht="12.75" customHeight="1">
      <c r="A416" s="22">
        <v>42872</v>
      </c>
      <c r="B416" s="22"/>
      <c r="C416" s="27">
        <f>ROUND(7.358,3)</f>
        <v>7.358</v>
      </c>
      <c r="D416" s="27">
        <f>ROUND(7.44,3)</f>
        <v>7.44</v>
      </c>
      <c r="E416" s="27">
        <f>ROUND(7.34,3)</f>
        <v>7.34</v>
      </c>
      <c r="F416" s="27">
        <f>ROUND(7.39,3)</f>
        <v>7.39</v>
      </c>
      <c r="G416" s="24"/>
      <c r="H416" s="36"/>
    </row>
    <row r="417" spans="1:8" ht="12.75" customHeight="1">
      <c r="A417" s="22">
        <v>42907</v>
      </c>
      <c r="B417" s="22"/>
      <c r="C417" s="27">
        <f>ROUND(7.358,3)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42935</v>
      </c>
      <c r="B418" s="22"/>
      <c r="C418" s="27">
        <f>ROUND(7.358,3)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ROUND(7.48,3)</f>
        <v>7.48</v>
      </c>
      <c r="E420" s="27">
        <f>ROUND(7.38,3)</f>
        <v>7.38</v>
      </c>
      <c r="F420" s="27">
        <f>ROUND(7.43,3)</f>
        <v>7.43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ROUND(7.49,3)</f>
        <v>7.49</v>
      </c>
      <c r="E421" s="27">
        <f>ROUND(7.39,3)</f>
        <v>7.39</v>
      </c>
      <c r="F421" s="27">
        <f>ROUND(7.44,3)</f>
        <v>7.44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43271</v>
      </c>
      <c r="B423" s="22"/>
      <c r="C423" s="27">
        <f>ROUND(7.358,3)</f>
        <v>7.358</v>
      </c>
      <c r="D423" s="27">
        <f>ROUND(7.5,3)</f>
        <v>7.5</v>
      </c>
      <c r="E423" s="27">
        <f>ROUND(7.4,3)</f>
        <v>7.4</v>
      </c>
      <c r="F423" s="27">
        <f>ROUND(7.45,3)</f>
        <v>7.45</v>
      </c>
      <c r="G423" s="24"/>
      <c r="H423" s="36"/>
    </row>
    <row r="424" spans="1:8" ht="12.75" customHeight="1">
      <c r="A424" s="22">
        <v>43362</v>
      </c>
      <c r="B424" s="22"/>
      <c r="C424" s="27">
        <f>ROUND(7.358,3)</f>
        <v>7.358</v>
      </c>
      <c r="D424" s="27">
        <f>ROUND(7.54,3)</f>
        <v>7.54</v>
      </c>
      <c r="E424" s="27">
        <f>ROUND(7.44,3)</f>
        <v>7.44</v>
      </c>
      <c r="F424" s="27">
        <f>ROUND(7.49,3)</f>
        <v>7.49</v>
      </c>
      <c r="G424" s="24"/>
      <c r="H424" s="36"/>
    </row>
    <row r="425" spans="1:8" ht="12.75" customHeight="1">
      <c r="A425" s="22">
        <v>43453</v>
      </c>
      <c r="B425" s="22"/>
      <c r="C425" s="27">
        <f>ROUND(7.358,3)</f>
        <v>7.358</v>
      </c>
      <c r="D425" s="27">
        <f>ROUND(7.56,3)</f>
        <v>7.56</v>
      </c>
      <c r="E425" s="27">
        <f>ROUND(7.46,3)</f>
        <v>7.46</v>
      </c>
      <c r="F425" s="27">
        <f>ROUND(7.51,3)</f>
        <v>7.51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42768</v>
      </c>
      <c r="B427" s="22"/>
      <c r="C427" s="27">
        <f>ROUND(540.232,3)</f>
        <v>540.232</v>
      </c>
      <c r="D427" s="27">
        <f>F427</f>
        <v>540.999</v>
      </c>
      <c r="E427" s="27">
        <f>F427</f>
        <v>540.999</v>
      </c>
      <c r="F427" s="27">
        <f>ROUND(540.999,3)</f>
        <v>540.999</v>
      </c>
      <c r="G427" s="24"/>
      <c r="H427" s="36"/>
    </row>
    <row r="428" spans="1:8" ht="12.75" customHeight="1">
      <c r="A428" s="22">
        <v>42859</v>
      </c>
      <c r="B428" s="22"/>
      <c r="C428" s="27">
        <f>ROUND(540.232,3)</f>
        <v>540.232</v>
      </c>
      <c r="D428" s="27">
        <f>F428</f>
        <v>551.349</v>
      </c>
      <c r="E428" s="27">
        <f>F428</f>
        <v>551.349</v>
      </c>
      <c r="F428" s="27">
        <f>ROUND(551.349,3)</f>
        <v>551.349</v>
      </c>
      <c r="G428" s="24"/>
      <c r="H428" s="36"/>
    </row>
    <row r="429" spans="1:8" ht="12.75" customHeight="1">
      <c r="A429" s="22">
        <v>42950</v>
      </c>
      <c r="B429" s="22"/>
      <c r="C429" s="27">
        <f>ROUND(540.232,3)</f>
        <v>540.232</v>
      </c>
      <c r="D429" s="27">
        <f>F429</f>
        <v>562.205</v>
      </c>
      <c r="E429" s="27">
        <f>F429</f>
        <v>562.205</v>
      </c>
      <c r="F429" s="27">
        <f>ROUND(562.205,3)</f>
        <v>562.205</v>
      </c>
      <c r="G429" s="24"/>
      <c r="H429" s="36"/>
    </row>
    <row r="430" spans="1:8" ht="12.75" customHeight="1">
      <c r="A430" s="22">
        <v>43041</v>
      </c>
      <c r="B430" s="22"/>
      <c r="C430" s="27">
        <f>ROUND(540.232,3)</f>
        <v>540.232</v>
      </c>
      <c r="D430" s="27">
        <f>F430</f>
        <v>573.63</v>
      </c>
      <c r="E430" s="27">
        <f>F430</f>
        <v>573.63</v>
      </c>
      <c r="F430" s="27">
        <f>ROUND(573.63,3)</f>
        <v>573.63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42810</v>
      </c>
      <c r="B432" s="22"/>
      <c r="C432" s="25">
        <f>ROUND(99.9483080806935,5)</f>
        <v>99.94831</v>
      </c>
      <c r="D432" s="25">
        <f>F432</f>
        <v>100.00285</v>
      </c>
      <c r="E432" s="25">
        <f>F432</f>
        <v>100.00285</v>
      </c>
      <c r="F432" s="25">
        <f>ROUND(100.002846944388,5)</f>
        <v>100.00285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5">
        <f>ROUND(99.9483080806935,5)</f>
        <v>99.94831</v>
      </c>
      <c r="D434" s="25">
        <f>F434</f>
        <v>99.617</v>
      </c>
      <c r="E434" s="25">
        <f>F434</f>
        <v>99.617</v>
      </c>
      <c r="F434" s="25">
        <f>ROUND(99.6170023084058,5)</f>
        <v>99.617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5">
        <f>ROUND(99.9483080806935,5)</f>
        <v>99.94831</v>
      </c>
      <c r="D436" s="25">
        <f>F436</f>
        <v>99.64667</v>
      </c>
      <c r="E436" s="25">
        <f>F436</f>
        <v>99.64667</v>
      </c>
      <c r="F436" s="25">
        <f>ROUND(99.6466743676448,5)</f>
        <v>99.64667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5">
        <f>ROUND(99.9483080806935,5)</f>
        <v>99.94831</v>
      </c>
      <c r="D438" s="25">
        <f>F438</f>
        <v>99.90524</v>
      </c>
      <c r="E438" s="25">
        <f>F438</f>
        <v>99.90524</v>
      </c>
      <c r="F438" s="25">
        <f>ROUND(99.9052389165285,5)</f>
        <v>99.90524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5">
        <f>ROUND(99.9483080806935,5)</f>
        <v>99.94831</v>
      </c>
      <c r="D440" s="25">
        <f>F440</f>
        <v>99.94831</v>
      </c>
      <c r="E440" s="25">
        <f>F440</f>
        <v>99.94831</v>
      </c>
      <c r="F440" s="25">
        <f>ROUND(99.9483080806935,5)</f>
        <v>99.94831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ROUND(99.9609796585323,5)</f>
        <v>99.96098</v>
      </c>
      <c r="D442" s="25">
        <f>F442</f>
        <v>99.93471</v>
      </c>
      <c r="E442" s="25">
        <f>F442</f>
        <v>99.93471</v>
      </c>
      <c r="F442" s="25">
        <f>ROUND(99.9347068513739,5)</f>
        <v>99.93471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ROUND(99.9609796585323,5)</f>
        <v>99.96098</v>
      </c>
      <c r="D444" s="25">
        <f>F444</f>
        <v>99.23151</v>
      </c>
      <c r="E444" s="25">
        <f>F444</f>
        <v>99.23151</v>
      </c>
      <c r="F444" s="25">
        <f>ROUND(99.2315052043422,5)</f>
        <v>99.23151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ROUND(99.9609796585323,5)</f>
        <v>99.96098</v>
      </c>
      <c r="D446" s="25">
        <f>F446</f>
        <v>98.89196</v>
      </c>
      <c r="E446" s="25">
        <f>F446</f>
        <v>98.89196</v>
      </c>
      <c r="F446" s="25">
        <f>ROUND(98.8919644434435,5)</f>
        <v>98.89196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5">
        <f>ROUND(99.9609796585323,5)</f>
        <v>99.96098</v>
      </c>
      <c r="D448" s="25">
        <f>F448</f>
        <v>98.95124</v>
      </c>
      <c r="E448" s="25">
        <f>F448</f>
        <v>98.95124</v>
      </c>
      <c r="F448" s="25">
        <f>ROUND(98.9512430901312,5)</f>
        <v>98.95124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ROUND(99.9609796585323,2)</f>
        <v>99.96</v>
      </c>
      <c r="D450" s="24">
        <f>F450</f>
        <v>99.45</v>
      </c>
      <c r="E450" s="24">
        <f>F450</f>
        <v>99.45</v>
      </c>
      <c r="F450" s="24">
        <f>ROUND(99.453179615727,2)</f>
        <v>99.45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43539</v>
      </c>
      <c r="B452" s="22"/>
      <c r="C452" s="25">
        <f>ROUND(99.9609796585323,5)</f>
        <v>99.96098</v>
      </c>
      <c r="D452" s="25">
        <f>F452</f>
        <v>99.96098</v>
      </c>
      <c r="E452" s="25">
        <f>F452</f>
        <v>99.96098</v>
      </c>
      <c r="F452" s="25">
        <f>ROUND(99.9609796585323,5)</f>
        <v>99.96098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5">
        <f>ROUND(99.0689248696802,5)</f>
        <v>99.06892</v>
      </c>
      <c r="D454" s="25">
        <f>F454</f>
        <v>97.70496</v>
      </c>
      <c r="E454" s="25">
        <f>F454</f>
        <v>97.70496</v>
      </c>
      <c r="F454" s="25">
        <f>ROUND(97.7049551508616,5)</f>
        <v>97.70496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5">
        <f>ROUND(99.0689248696802,5)</f>
        <v>99.06892</v>
      </c>
      <c r="D456" s="25">
        <f>F456</f>
        <v>97.02766</v>
      </c>
      <c r="E456" s="25">
        <f>F456</f>
        <v>97.02766</v>
      </c>
      <c r="F456" s="25">
        <f>ROUND(97.0276586728529,5)</f>
        <v>97.02766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5">
        <f>ROUND(99.0689248696802,5)</f>
        <v>99.06892</v>
      </c>
      <c r="D458" s="25">
        <f>F458</f>
        <v>96.32194</v>
      </c>
      <c r="E458" s="25">
        <f>F458</f>
        <v>96.32194</v>
      </c>
      <c r="F458" s="25">
        <f>ROUND(96.3219438785861,5)</f>
        <v>96.32194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5">
        <f>ROUND(99.0689248696802,5)</f>
        <v>99.06892</v>
      </c>
      <c r="D460" s="25">
        <f>F460</f>
        <v>96.59416</v>
      </c>
      <c r="E460" s="25">
        <f>F460</f>
        <v>96.59416</v>
      </c>
      <c r="F460" s="25">
        <f>ROUND(96.5941600363315,5)</f>
        <v>96.59416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44551</v>
      </c>
      <c r="B462" s="22"/>
      <c r="C462" s="25">
        <f>ROUND(99.0689248696802,5)</f>
        <v>99.06892</v>
      </c>
      <c r="D462" s="25">
        <f>F462</f>
        <v>98.85576</v>
      </c>
      <c r="E462" s="25">
        <f>F462</f>
        <v>98.85576</v>
      </c>
      <c r="F462" s="25">
        <f>ROUND(98.8557577871723,5)</f>
        <v>98.85576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44635</v>
      </c>
      <c r="B464" s="22"/>
      <c r="C464" s="25">
        <f>ROUND(99.0689248696802,5)</f>
        <v>99.06892</v>
      </c>
      <c r="D464" s="25">
        <f>F464</f>
        <v>99.06892</v>
      </c>
      <c r="E464" s="25">
        <f>F464</f>
        <v>99.06892</v>
      </c>
      <c r="F464" s="25">
        <f>ROUND(99.0689248696802,5)</f>
        <v>99.06892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46008</v>
      </c>
      <c r="B466" s="22"/>
      <c r="C466" s="25">
        <f>ROUND(98.2199415224638,5)</f>
        <v>98.21994</v>
      </c>
      <c r="D466" s="25">
        <f>F466</f>
        <v>97.82518</v>
      </c>
      <c r="E466" s="25">
        <f>F466</f>
        <v>97.82518</v>
      </c>
      <c r="F466" s="25">
        <f>ROUND(97.8251767108669,5)</f>
        <v>97.82518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46097</v>
      </c>
      <c r="B468" s="22"/>
      <c r="C468" s="25">
        <f>ROUND(98.2199415224638,5)</f>
        <v>98.21994</v>
      </c>
      <c r="D468" s="25">
        <f>F468</f>
        <v>94.91375</v>
      </c>
      <c r="E468" s="25">
        <f>F468</f>
        <v>94.91375</v>
      </c>
      <c r="F468" s="25">
        <f>ROUND(94.9137489972689,5)</f>
        <v>94.91375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46188</v>
      </c>
      <c r="B470" s="22"/>
      <c r="C470" s="25">
        <f>ROUND(98.2199415224638,5)</f>
        <v>98.21994</v>
      </c>
      <c r="D470" s="25">
        <f>F470</f>
        <v>93.71614</v>
      </c>
      <c r="E470" s="25">
        <f>F470</f>
        <v>93.71614</v>
      </c>
      <c r="F470" s="25">
        <f>ROUND(93.7161403517497,5)</f>
        <v>93.71614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46286</v>
      </c>
      <c r="B472" s="22"/>
      <c r="C472" s="25">
        <f>ROUND(98.2199415224638,5)</f>
        <v>98.21994</v>
      </c>
      <c r="D472" s="25">
        <f>F472</f>
        <v>95.86864</v>
      </c>
      <c r="E472" s="25">
        <f>F472</f>
        <v>95.86864</v>
      </c>
      <c r="F472" s="25">
        <f>ROUND(95.8686407827993,5)</f>
        <v>95.86864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46377</v>
      </c>
      <c r="B474" s="22"/>
      <c r="C474" s="25">
        <f>ROUND(98.2199415224638,5)</f>
        <v>98.21994</v>
      </c>
      <c r="D474" s="25">
        <f>F474</f>
        <v>99.6011</v>
      </c>
      <c r="E474" s="25">
        <f>F474</f>
        <v>99.6011</v>
      </c>
      <c r="F474" s="25">
        <f>ROUND(99.6010977284098,5)</f>
        <v>99.6011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46461</v>
      </c>
      <c r="B476" s="32"/>
      <c r="C476" s="33">
        <f>ROUND(98.2199415224638,5)</f>
        <v>98.21994</v>
      </c>
      <c r="D476" s="33">
        <f>F476</f>
        <v>98.21994</v>
      </c>
      <c r="E476" s="33">
        <f>F476</f>
        <v>98.21994</v>
      </c>
      <c r="F476" s="33">
        <f>ROUND(98.2199415224638,5)</f>
        <v>98.21994</v>
      </c>
      <c r="G476" s="34"/>
      <c r="H476" s="37"/>
    </row>
  </sheetData>
  <sheetProtection/>
  <mergeCells count="475"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2017-01-26T16:06:38Z</dcterms:modified>
  <cp:category/>
  <cp:version/>
  <cp:contentType/>
  <cp:contentStatus/>
</cp:coreProperties>
</file>