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<sst xmlns="http://schemas.openxmlformats.org/spreadsheetml/2006/main" count="117" uniqueCount="117">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</sst>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42767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ROUND(2.08,5)</f>
        <v>2.08</v>
      </c>
      <c r="D6" s="24">
        <f>F6</f>
        <v>2.08</v>
      </c>
      <c r="E6" s="24">
        <f>F6</f>
        <v>2.08</v>
      </c>
      <c r="F6" s="24">
        <f>ROUND(2.08,5)</f>
        <v>2.08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ROUND(2.04,5)</f>
        <v>2.04</v>
      </c>
      <c r="D8" s="24">
        <f>F8</f>
        <v>2.04</v>
      </c>
      <c r="E8" s="24">
        <f>F8</f>
        <v>2.04</v>
      </c>
      <c r="F8" s="24">
        <f>ROUND(2.04,5)</f>
        <v>2.04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ROUND(2.05,5)</f>
        <v>2.05</v>
      </c>
      <c r="D10" s="24">
        <f>F10</f>
        <v>2.05</v>
      </c>
      <c r="E10" s="24">
        <f>F10</f>
        <v>2.05</v>
      </c>
      <c r="F10" s="24">
        <f>ROUND(2.05,5)</f>
        <v>2.05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ROUND(10.505,5)</f>
        <v>10.505</v>
      </c>
      <c r="D14" s="24">
        <f>F14</f>
        <v>10.505</v>
      </c>
      <c r="E14" s="24">
        <f>F14</f>
        <v>10.505</v>
      </c>
      <c r="F14" s="24">
        <f>ROUND(10.505,5)</f>
        <v>10.505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ROUND(8.465,5)</f>
        <v>8.465</v>
      </c>
      <c r="D16" s="24">
        <f>F16</f>
        <v>8.465</v>
      </c>
      <c r="E16" s="24">
        <f>F16</f>
        <v>8.465</v>
      </c>
      <c r="F16" s="24">
        <f>ROUND(8.465,5)</f>
        <v>8.465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ROUND(8.85,3)</f>
        <v>8.85</v>
      </c>
      <c r="D18" s="29">
        <f>F18</f>
        <v>8.85</v>
      </c>
      <c r="E18" s="29">
        <f>F18</f>
        <v>8.85</v>
      </c>
      <c r="F18" s="29">
        <f>ROUND(8.85,3)</f>
        <v>8.85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ROUND(2.1,3)</f>
        <v>2.1</v>
      </c>
      <c r="D20" s="29">
        <f>F20</f>
        <v>2.1</v>
      </c>
      <c r="E20" s="29">
        <f>F20</f>
        <v>2.1</v>
      </c>
      <c r="F20" s="29">
        <f>ROUND(2.1,3)</f>
        <v>2.1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ROUND(2.05,3)</f>
        <v>2.05</v>
      </c>
      <c r="D22" s="29">
        <f>F22</f>
        <v>2.05</v>
      </c>
      <c r="E22" s="29">
        <f>F22</f>
        <v>2.05</v>
      </c>
      <c r="F22" s="29">
        <f>ROUND(2.05,3)</f>
        <v>2.05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ROUND(7.72,3)</f>
        <v>7.72</v>
      </c>
      <c r="D24" s="29">
        <f>F24</f>
        <v>7.72</v>
      </c>
      <c r="E24" s="29">
        <f>F24</f>
        <v>7.72</v>
      </c>
      <c r="F24" s="29">
        <f>ROUND(7.72,3)</f>
        <v>7.72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ROUND(7.845,3)</f>
        <v>7.845</v>
      </c>
      <c r="D26" s="29">
        <f>F26</f>
        <v>7.845</v>
      </c>
      <c r="E26" s="29">
        <f>F26</f>
        <v>7.845</v>
      </c>
      <c r="F26" s="29">
        <f>ROUND(7.845,3)</f>
        <v>7.845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ROUND(7.985,3)</f>
        <v>7.985</v>
      </c>
      <c r="D28" s="29">
        <f>F28</f>
        <v>7.985</v>
      </c>
      <c r="E28" s="29">
        <f>F28</f>
        <v>7.985</v>
      </c>
      <c r="F28" s="29">
        <f>ROUND(7.985,3)</f>
        <v>7.985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ROUND(8.16,3)</f>
        <v>8.16</v>
      </c>
      <c r="D30" s="29">
        <f>F30</f>
        <v>8.16</v>
      </c>
      <c r="E30" s="29">
        <f>F30</f>
        <v>8.16</v>
      </c>
      <c r="F30" s="29">
        <f>ROUND(8.16,3)</f>
        <v>8.16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ROUND(9.495,3)</f>
        <v>9.495</v>
      </c>
      <c r="D32" s="29">
        <f>F32</f>
        <v>9.495</v>
      </c>
      <c r="E32" s="29">
        <f>F32</f>
        <v>9.495</v>
      </c>
      <c r="F32" s="29">
        <f>ROUND(9.495,3)</f>
        <v>9.495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ROUND(2.09,3)</f>
        <v>2.09</v>
      </c>
      <c r="D36" s="29">
        <f>F36</f>
        <v>2.09</v>
      </c>
      <c r="E36" s="29">
        <f>F36</f>
        <v>2.09</v>
      </c>
      <c r="F36" s="29">
        <f>ROUND(2.09,3)</f>
        <v>2.09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ROUND(9.275,3)</f>
        <v>9.275</v>
      </c>
      <c r="D38" s="29">
        <f>F38</f>
        <v>9.275</v>
      </c>
      <c r="E38" s="29">
        <f>F38</f>
        <v>9.275</v>
      </c>
      <c r="F38" s="29">
        <f>ROUND(9.275,3)</f>
        <v>9.275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42768</v>
      </c>
      <c r="B40" s="23"/>
      <c r="C40" s="24">
        <f>ROUND(2.08,5)</f>
        <v>2.08</v>
      </c>
      <c r="D40" s="24">
        <f>F40</f>
        <v>127.28208</v>
      </c>
      <c r="E40" s="24">
        <f>F40</f>
        <v>127.28208</v>
      </c>
      <c r="F40" s="24">
        <f>ROUND(127.28208,5)</f>
        <v>127.28208</v>
      </c>
      <c r="G40" s="25"/>
      <c r="H40" s="26"/>
    </row>
    <row r="41" spans="1:8" ht="12.75" customHeight="1">
      <c r="A41" s="23">
        <v>42859</v>
      </c>
      <c r="B41" s="23"/>
      <c r="C41" s="24">
        <f>ROUND(2.08,5)</f>
        <v>2.08</v>
      </c>
      <c r="D41" s="24">
        <f>F41</f>
        <v>129.71966</v>
      </c>
      <c r="E41" s="24">
        <f>F41</f>
        <v>129.71966</v>
      </c>
      <c r="F41" s="24">
        <f>ROUND(129.71966,5)</f>
        <v>129.71966</v>
      </c>
      <c r="G41" s="25"/>
      <c r="H41" s="26"/>
    </row>
    <row r="42" spans="1:8" ht="12.75" customHeight="1">
      <c r="A42" s="23">
        <v>42950</v>
      </c>
      <c r="B42" s="23"/>
      <c r="C42" s="24">
        <f>ROUND(2.08,5)</f>
        <v>2.08</v>
      </c>
      <c r="D42" s="24">
        <f>F42</f>
        <v>130.93213</v>
      </c>
      <c r="E42" s="24">
        <f>F42</f>
        <v>130.93213</v>
      </c>
      <c r="F42" s="24">
        <f>ROUND(130.93213,5)</f>
        <v>130.93213</v>
      </c>
      <c r="G42" s="25"/>
      <c r="H42" s="26"/>
    </row>
    <row r="43" spans="1:8" ht="12.75" customHeight="1">
      <c r="A43" s="23">
        <v>43041</v>
      </c>
      <c r="B43" s="23"/>
      <c r="C43" s="24">
        <f>ROUND(2.08,5)</f>
        <v>2.08</v>
      </c>
      <c r="D43" s="24">
        <f>F43</f>
        <v>133.58971</v>
      </c>
      <c r="E43" s="24">
        <f>F43</f>
        <v>133.58971</v>
      </c>
      <c r="F43" s="24">
        <f>ROUND(133.58971,5)</f>
        <v>133.58971</v>
      </c>
      <c r="G43" s="25"/>
      <c r="H43" s="26"/>
    </row>
    <row r="44" spans="1:8" ht="12.75" customHeight="1">
      <c r="A44" s="23">
        <v>43132</v>
      </c>
      <c r="B44" s="23"/>
      <c r="C44" s="24">
        <f>ROUND(2.08,5)</f>
        <v>2.08</v>
      </c>
      <c r="D44" s="24">
        <f>F44</f>
        <v>136.3734</v>
      </c>
      <c r="E44" s="24">
        <f>F44</f>
        <v>136.3734</v>
      </c>
      <c r="F44" s="24">
        <f>ROUND(136.3734,5)</f>
        <v>136.3734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42768</v>
      </c>
      <c r="B46" s="23"/>
      <c r="C46" s="24">
        <f>ROUND(101.10244,5)</f>
        <v>101.10244</v>
      </c>
      <c r="D46" s="24">
        <f>F46</f>
        <v>101.12292</v>
      </c>
      <c r="E46" s="24">
        <f>F46</f>
        <v>101.12292</v>
      </c>
      <c r="F46" s="24">
        <f>ROUND(101.12292,5)</f>
        <v>101.12292</v>
      </c>
      <c r="G46" s="25"/>
      <c r="H46" s="26"/>
    </row>
    <row r="47" spans="1:8" ht="12.75" customHeight="1">
      <c r="A47" s="23">
        <v>42859</v>
      </c>
      <c r="B47" s="23"/>
      <c r="C47" s="24">
        <f>ROUND(101.10244,5)</f>
        <v>101.10244</v>
      </c>
      <c r="D47" s="24">
        <f>F47</f>
        <v>102.0859</v>
      </c>
      <c r="E47" s="24">
        <f>F47</f>
        <v>102.0859</v>
      </c>
      <c r="F47" s="24">
        <f>ROUND(102.0859,5)</f>
        <v>102.0859</v>
      </c>
      <c r="G47" s="25"/>
      <c r="H47" s="26"/>
    </row>
    <row r="48" spans="1:8" ht="12.75" customHeight="1">
      <c r="A48" s="23">
        <v>42950</v>
      </c>
      <c r="B48" s="23"/>
      <c r="C48" s="24">
        <f>ROUND(101.10244,5)</f>
        <v>101.10244</v>
      </c>
      <c r="D48" s="24">
        <f>F48</f>
        <v>104.09892</v>
      </c>
      <c r="E48" s="24">
        <f>F48</f>
        <v>104.09892</v>
      </c>
      <c r="F48" s="24">
        <f>ROUND(104.09892,5)</f>
        <v>104.09892</v>
      </c>
      <c r="G48" s="25"/>
      <c r="H48" s="26"/>
    </row>
    <row r="49" spans="1:8" ht="12.75" customHeight="1">
      <c r="A49" s="23">
        <v>43041</v>
      </c>
      <c r="B49" s="23"/>
      <c r="C49" s="24">
        <f>ROUND(101.10244,5)</f>
        <v>101.10244</v>
      </c>
      <c r="D49" s="24">
        <f>F49</f>
        <v>105.19066</v>
      </c>
      <c r="E49" s="24">
        <f>F49</f>
        <v>105.19066</v>
      </c>
      <c r="F49" s="24">
        <f>ROUND(105.19066,5)</f>
        <v>105.19066</v>
      </c>
      <c r="G49" s="25"/>
      <c r="H49" s="26"/>
    </row>
    <row r="50" spans="1:8" ht="12.75" customHeight="1">
      <c r="A50" s="23">
        <v>43132</v>
      </c>
      <c r="B50" s="23"/>
      <c r="C50" s="24">
        <f>ROUND(101.10244,5)</f>
        <v>101.10244</v>
      </c>
      <c r="D50" s="24">
        <f>F50</f>
        <v>107.41747</v>
      </c>
      <c r="E50" s="24">
        <f>F50</f>
        <v>107.41747</v>
      </c>
      <c r="F50" s="24">
        <f>ROUND(107.41747,5)</f>
        <v>107.41747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42768</v>
      </c>
      <c r="B52" s="23"/>
      <c r="C52" s="24">
        <f>ROUND(9.25,5)</f>
        <v>9.25</v>
      </c>
      <c r="D52" s="24">
        <f>F52</f>
        <v>9.25062</v>
      </c>
      <c r="E52" s="24">
        <f>F52</f>
        <v>9.25062</v>
      </c>
      <c r="F52" s="24">
        <f>ROUND(9.25062,5)</f>
        <v>9.25062</v>
      </c>
      <c r="G52" s="25"/>
      <c r="H52" s="26"/>
    </row>
    <row r="53" spans="1:8" ht="12.75" customHeight="1">
      <c r="A53" s="23">
        <v>42859</v>
      </c>
      <c r="B53" s="23"/>
      <c r="C53" s="24">
        <f>ROUND(9.25,5)</f>
        <v>9.25</v>
      </c>
      <c r="D53" s="24">
        <f>F53</f>
        <v>9.30203</v>
      </c>
      <c r="E53" s="24">
        <f>F53</f>
        <v>9.30203</v>
      </c>
      <c r="F53" s="24">
        <f>ROUND(9.30203,5)</f>
        <v>9.30203</v>
      </c>
      <c r="G53" s="25"/>
      <c r="H53" s="26"/>
    </row>
    <row r="54" spans="1:8" ht="12.75" customHeight="1">
      <c r="A54" s="23">
        <v>42950</v>
      </c>
      <c r="B54" s="23"/>
      <c r="C54" s="24">
        <f>ROUND(9.25,5)</f>
        <v>9.25</v>
      </c>
      <c r="D54" s="24">
        <f>F54</f>
        <v>9.34857</v>
      </c>
      <c r="E54" s="24">
        <f>F54</f>
        <v>9.34857</v>
      </c>
      <c r="F54" s="24">
        <f>ROUND(9.34857,5)</f>
        <v>9.34857</v>
      </c>
      <c r="G54" s="25"/>
      <c r="H54" s="26"/>
    </row>
    <row r="55" spans="1:8" ht="12.75" customHeight="1">
      <c r="A55" s="23">
        <v>43041</v>
      </c>
      <c r="B55" s="23"/>
      <c r="C55" s="24">
        <f>ROUND(9.25,5)</f>
        <v>9.25</v>
      </c>
      <c r="D55" s="24">
        <f>F55</f>
        <v>9.38369</v>
      </c>
      <c r="E55" s="24">
        <f>F55</f>
        <v>9.38369</v>
      </c>
      <c r="F55" s="24">
        <f>ROUND(9.38369,5)</f>
        <v>9.38369</v>
      </c>
      <c r="G55" s="25"/>
      <c r="H55" s="26"/>
    </row>
    <row r="56" spans="1:8" ht="12.75" customHeight="1">
      <c r="A56" s="23">
        <v>43132</v>
      </c>
      <c r="B56" s="23"/>
      <c r="C56" s="24">
        <f>ROUND(9.25,5)</f>
        <v>9.25</v>
      </c>
      <c r="D56" s="24">
        <f>F56</f>
        <v>9.40419</v>
      </c>
      <c r="E56" s="24">
        <f>F56</f>
        <v>9.40419</v>
      </c>
      <c r="F56" s="24">
        <f>ROUND(9.40419,5)</f>
        <v>9.40419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42768</v>
      </c>
      <c r="B58" s="23"/>
      <c r="C58" s="24">
        <f>ROUND(9.385,5)</f>
        <v>9.385</v>
      </c>
      <c r="D58" s="24">
        <f>F58</f>
        <v>9.38563</v>
      </c>
      <c r="E58" s="24">
        <f>F58</f>
        <v>9.38563</v>
      </c>
      <c r="F58" s="24">
        <f>ROUND(9.38563,5)</f>
        <v>9.38563</v>
      </c>
      <c r="G58" s="25"/>
      <c r="H58" s="26"/>
    </row>
    <row r="59" spans="1:8" ht="12.75" customHeight="1">
      <c r="A59" s="23">
        <v>42859</v>
      </c>
      <c r="B59" s="23"/>
      <c r="C59" s="24">
        <f>ROUND(9.385,5)</f>
        <v>9.385</v>
      </c>
      <c r="D59" s="24">
        <f>F59</f>
        <v>9.43612</v>
      </c>
      <c r="E59" s="24">
        <f>F59</f>
        <v>9.43612</v>
      </c>
      <c r="F59" s="24">
        <f>ROUND(9.43612,5)</f>
        <v>9.43612</v>
      </c>
      <c r="G59" s="25"/>
      <c r="H59" s="26"/>
    </row>
    <row r="60" spans="1:8" ht="12.75" customHeight="1">
      <c r="A60" s="23">
        <v>42950</v>
      </c>
      <c r="B60" s="23"/>
      <c r="C60" s="24">
        <f>ROUND(9.385,5)</f>
        <v>9.385</v>
      </c>
      <c r="D60" s="24">
        <f>F60</f>
        <v>9.48032</v>
      </c>
      <c r="E60" s="24">
        <f>F60</f>
        <v>9.48032</v>
      </c>
      <c r="F60" s="24">
        <f>ROUND(9.48032,5)</f>
        <v>9.48032</v>
      </c>
      <c r="G60" s="25"/>
      <c r="H60" s="26"/>
    </row>
    <row r="61" spans="1:8" ht="12.75" customHeight="1">
      <c r="A61" s="23">
        <v>43041</v>
      </c>
      <c r="B61" s="23"/>
      <c r="C61" s="24">
        <f>ROUND(9.385,5)</f>
        <v>9.385</v>
      </c>
      <c r="D61" s="24">
        <f>F61</f>
        <v>9.51977</v>
      </c>
      <c r="E61" s="24">
        <f>F61</f>
        <v>9.51977</v>
      </c>
      <c r="F61" s="24">
        <f>ROUND(9.51977,5)</f>
        <v>9.51977</v>
      </c>
      <c r="G61" s="25"/>
      <c r="H61" s="26"/>
    </row>
    <row r="62" spans="1:8" ht="12.75" customHeight="1">
      <c r="A62" s="23">
        <v>43132</v>
      </c>
      <c r="B62" s="23"/>
      <c r="C62" s="24">
        <f>ROUND(9.385,5)</f>
        <v>9.385</v>
      </c>
      <c r="D62" s="24">
        <f>F62</f>
        <v>9.54559</v>
      </c>
      <c r="E62" s="24">
        <f>F62</f>
        <v>9.54559</v>
      </c>
      <c r="F62" s="24">
        <f>ROUND(9.54559,5)</f>
        <v>9.54559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42768</v>
      </c>
      <c r="B64" s="23"/>
      <c r="C64" s="24">
        <f>ROUND(107.67855,5)</f>
        <v>107.67855</v>
      </c>
      <c r="D64" s="24">
        <f>F64</f>
        <v>107.70036</v>
      </c>
      <c r="E64" s="24">
        <f>F64</f>
        <v>107.70036</v>
      </c>
      <c r="F64" s="24">
        <f>ROUND(107.70036,5)</f>
        <v>107.70036</v>
      </c>
      <c r="G64" s="25"/>
      <c r="H64" s="26"/>
    </row>
    <row r="65" spans="1:8" ht="12.75" customHeight="1">
      <c r="A65" s="23">
        <v>42859</v>
      </c>
      <c r="B65" s="23"/>
      <c r="C65" s="24">
        <f>ROUND(107.67855,5)</f>
        <v>107.67855</v>
      </c>
      <c r="D65" s="24">
        <f>F65</f>
        <v>108.72263</v>
      </c>
      <c r="E65" s="24">
        <f>F65</f>
        <v>108.72263</v>
      </c>
      <c r="F65" s="24">
        <f>ROUND(108.72263,5)</f>
        <v>108.72263</v>
      </c>
      <c r="G65" s="25"/>
      <c r="H65" s="26"/>
    </row>
    <row r="66" spans="1:8" ht="12.75" customHeight="1">
      <c r="A66" s="23">
        <v>42950</v>
      </c>
      <c r="B66" s="23"/>
      <c r="C66" s="24">
        <f>ROUND(107.67855,5)</f>
        <v>107.67855</v>
      </c>
      <c r="D66" s="24">
        <f>F66</f>
        <v>110.86648</v>
      </c>
      <c r="E66" s="24">
        <f>F66</f>
        <v>110.86648</v>
      </c>
      <c r="F66" s="24">
        <f>ROUND(110.86648,5)</f>
        <v>110.86648</v>
      </c>
      <c r="G66" s="25"/>
      <c r="H66" s="26"/>
    </row>
    <row r="67" spans="1:8" ht="12.75" customHeight="1">
      <c r="A67" s="23">
        <v>43041</v>
      </c>
      <c r="B67" s="23"/>
      <c r="C67" s="24">
        <f>ROUND(107.67855,5)</f>
        <v>107.67855</v>
      </c>
      <c r="D67" s="24">
        <f>F67</f>
        <v>112.02609</v>
      </c>
      <c r="E67" s="24">
        <f>F67</f>
        <v>112.02609</v>
      </c>
      <c r="F67" s="24">
        <f>ROUND(112.02609,5)</f>
        <v>112.02609</v>
      </c>
      <c r="G67" s="25"/>
      <c r="H67" s="26"/>
    </row>
    <row r="68" spans="1:8" ht="12.75" customHeight="1">
      <c r="A68" s="23">
        <v>43132</v>
      </c>
      <c r="B68" s="23"/>
      <c r="C68" s="24">
        <f>ROUND(107.67855,5)</f>
        <v>107.67855</v>
      </c>
      <c r="D68" s="24">
        <f>F68</f>
        <v>114.39745</v>
      </c>
      <c r="E68" s="24">
        <f>F68</f>
        <v>114.39745</v>
      </c>
      <c r="F68" s="24">
        <f>ROUND(114.39745,5)</f>
        <v>114.39745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42768</v>
      </c>
      <c r="B70" s="23"/>
      <c r="C70" s="24">
        <f>ROUND(9.59,5)</f>
        <v>9.59</v>
      </c>
      <c r="D70" s="24">
        <f>F70</f>
        <v>9.59063</v>
      </c>
      <c r="E70" s="24">
        <f>F70</f>
        <v>9.59063</v>
      </c>
      <c r="F70" s="24">
        <f>ROUND(9.59063,5)</f>
        <v>9.59063</v>
      </c>
      <c r="G70" s="25"/>
      <c r="H70" s="26"/>
    </row>
    <row r="71" spans="1:8" ht="12.75" customHeight="1">
      <c r="A71" s="23">
        <v>42859</v>
      </c>
      <c r="B71" s="23"/>
      <c r="C71" s="24">
        <f>ROUND(9.59,5)</f>
        <v>9.59</v>
      </c>
      <c r="D71" s="24">
        <f>F71</f>
        <v>9.64364</v>
      </c>
      <c r="E71" s="24">
        <f>F71</f>
        <v>9.64364</v>
      </c>
      <c r="F71" s="24">
        <f>ROUND(9.64364,5)</f>
        <v>9.64364</v>
      </c>
      <c r="G71" s="25"/>
      <c r="H71" s="26"/>
    </row>
    <row r="72" spans="1:8" ht="12.75" customHeight="1">
      <c r="A72" s="23">
        <v>42950</v>
      </c>
      <c r="B72" s="23"/>
      <c r="C72" s="24">
        <f>ROUND(9.59,5)</f>
        <v>9.59</v>
      </c>
      <c r="D72" s="24">
        <f>F72</f>
        <v>9.69262</v>
      </c>
      <c r="E72" s="24">
        <f>F72</f>
        <v>9.69262</v>
      </c>
      <c r="F72" s="24">
        <f>ROUND(9.69262,5)</f>
        <v>9.69262</v>
      </c>
      <c r="G72" s="25"/>
      <c r="H72" s="26"/>
    </row>
    <row r="73" spans="1:8" ht="12.75" customHeight="1">
      <c r="A73" s="23">
        <v>43041</v>
      </c>
      <c r="B73" s="23"/>
      <c r="C73" s="24">
        <f>ROUND(9.59,5)</f>
        <v>9.59</v>
      </c>
      <c r="D73" s="24">
        <f>F73</f>
        <v>9.73154</v>
      </c>
      <c r="E73" s="24">
        <f>F73</f>
        <v>9.73154</v>
      </c>
      <c r="F73" s="24">
        <f>ROUND(9.73154,5)</f>
        <v>9.73154</v>
      </c>
      <c r="G73" s="25"/>
      <c r="H73" s="26"/>
    </row>
    <row r="74" spans="1:8" ht="12.75" customHeight="1">
      <c r="A74" s="23">
        <v>43132</v>
      </c>
      <c r="B74" s="23"/>
      <c r="C74" s="24">
        <f>ROUND(9.59,5)</f>
        <v>9.59</v>
      </c>
      <c r="D74" s="24">
        <f>F74</f>
        <v>9.75843</v>
      </c>
      <c r="E74" s="24">
        <f>F74</f>
        <v>9.75843</v>
      </c>
      <c r="F74" s="24">
        <f>ROUND(9.75843,5)</f>
        <v>9.75843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42768</v>
      </c>
      <c r="B76" s="23"/>
      <c r="C76" s="24">
        <f>ROUND(2.04,5)</f>
        <v>2.04</v>
      </c>
      <c r="D76" s="24">
        <f>F76</f>
        <v>132.60635</v>
      </c>
      <c r="E76" s="24">
        <f>F76</f>
        <v>132.60635</v>
      </c>
      <c r="F76" s="24">
        <f>ROUND(132.60635,5)</f>
        <v>132.60635</v>
      </c>
      <c r="G76" s="25"/>
      <c r="H76" s="26"/>
    </row>
    <row r="77" spans="1:8" ht="12.75" customHeight="1">
      <c r="A77" s="23">
        <v>42859</v>
      </c>
      <c r="B77" s="23"/>
      <c r="C77" s="24">
        <f>ROUND(2.04,5)</f>
        <v>2.04</v>
      </c>
      <c r="D77" s="24">
        <f>F77</f>
        <v>135.14581</v>
      </c>
      <c r="E77" s="24">
        <f>F77</f>
        <v>135.14581</v>
      </c>
      <c r="F77" s="24">
        <f>ROUND(135.14581,5)</f>
        <v>135.14581</v>
      </c>
      <c r="G77" s="25"/>
      <c r="H77" s="26"/>
    </row>
    <row r="78" spans="1:8" ht="12.75" customHeight="1">
      <c r="A78" s="23">
        <v>42950</v>
      </c>
      <c r="B78" s="23"/>
      <c r="C78" s="24">
        <f>ROUND(2.04,5)</f>
        <v>2.04</v>
      </c>
      <c r="D78" s="24">
        <f>F78</f>
        <v>136.29726</v>
      </c>
      <c r="E78" s="24">
        <f>F78</f>
        <v>136.29726</v>
      </c>
      <c r="F78" s="24">
        <f>ROUND(136.29726,5)</f>
        <v>136.29726</v>
      </c>
      <c r="G78" s="25"/>
      <c r="H78" s="26"/>
    </row>
    <row r="79" spans="1:8" ht="12.75" customHeight="1">
      <c r="A79" s="23">
        <v>43041</v>
      </c>
      <c r="B79" s="23"/>
      <c r="C79" s="24">
        <f>ROUND(2.04,5)</f>
        <v>2.04</v>
      </c>
      <c r="D79" s="24">
        <f>F79</f>
        <v>139.06361</v>
      </c>
      <c r="E79" s="24">
        <f>F79</f>
        <v>139.06361</v>
      </c>
      <c r="F79" s="24">
        <f>ROUND(139.06361,5)</f>
        <v>139.06361</v>
      </c>
      <c r="G79" s="25"/>
      <c r="H79" s="26"/>
    </row>
    <row r="80" spans="1:8" ht="12.75" customHeight="1">
      <c r="A80" s="23">
        <v>43132</v>
      </c>
      <c r="B80" s="23"/>
      <c r="C80" s="24">
        <f>ROUND(2.04,5)</f>
        <v>2.04</v>
      </c>
      <c r="D80" s="24">
        <f>F80</f>
        <v>141.95779</v>
      </c>
      <c r="E80" s="24">
        <f>F80</f>
        <v>141.95779</v>
      </c>
      <c r="F80" s="24">
        <f>ROUND(141.95779,5)</f>
        <v>141.95779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42768</v>
      </c>
      <c r="B82" s="23"/>
      <c r="C82" s="24">
        <f>ROUND(9.605,5)</f>
        <v>9.605</v>
      </c>
      <c r="D82" s="24">
        <f>F82</f>
        <v>9.60561</v>
      </c>
      <c r="E82" s="24">
        <f>F82</f>
        <v>9.60561</v>
      </c>
      <c r="F82" s="24">
        <f>ROUND(9.60561,5)</f>
        <v>9.60561</v>
      </c>
      <c r="G82" s="25"/>
      <c r="H82" s="26"/>
    </row>
    <row r="83" spans="1:8" ht="12.75" customHeight="1">
      <c r="A83" s="23">
        <v>42859</v>
      </c>
      <c r="B83" s="23"/>
      <c r="C83" s="24">
        <f>ROUND(9.605,5)</f>
        <v>9.605</v>
      </c>
      <c r="D83" s="24">
        <f>F83</f>
        <v>9.65738</v>
      </c>
      <c r="E83" s="24">
        <f>F83</f>
        <v>9.65738</v>
      </c>
      <c r="F83" s="24">
        <f>ROUND(9.65738,5)</f>
        <v>9.65738</v>
      </c>
      <c r="G83" s="25"/>
      <c r="H83" s="26"/>
    </row>
    <row r="84" spans="1:8" ht="12.75" customHeight="1">
      <c r="A84" s="23">
        <v>42950</v>
      </c>
      <c r="B84" s="23"/>
      <c r="C84" s="24">
        <f>ROUND(9.605,5)</f>
        <v>9.605</v>
      </c>
      <c r="D84" s="24">
        <f>F84</f>
        <v>9.70519</v>
      </c>
      <c r="E84" s="24">
        <f>F84</f>
        <v>9.70519</v>
      </c>
      <c r="F84" s="24">
        <f>ROUND(9.70519,5)</f>
        <v>9.70519</v>
      </c>
      <c r="G84" s="25"/>
      <c r="H84" s="26"/>
    </row>
    <row r="85" spans="1:8" ht="12.75" customHeight="1">
      <c r="A85" s="23">
        <v>43041</v>
      </c>
      <c r="B85" s="23"/>
      <c r="C85" s="24">
        <f>ROUND(9.605,5)</f>
        <v>9.605</v>
      </c>
      <c r="D85" s="24">
        <f>F85</f>
        <v>9.74316</v>
      </c>
      <c r="E85" s="24">
        <f>F85</f>
        <v>9.74316</v>
      </c>
      <c r="F85" s="24">
        <f>ROUND(9.74316,5)</f>
        <v>9.74316</v>
      </c>
      <c r="G85" s="25"/>
      <c r="H85" s="26"/>
    </row>
    <row r="86" spans="1:8" ht="12.75" customHeight="1">
      <c r="A86" s="23">
        <v>43132</v>
      </c>
      <c r="B86" s="23"/>
      <c r="C86" s="24">
        <f>ROUND(9.605,5)</f>
        <v>9.605</v>
      </c>
      <c r="D86" s="24">
        <f>F86</f>
        <v>9.76947</v>
      </c>
      <c r="E86" s="24">
        <f>F86</f>
        <v>9.76947</v>
      </c>
      <c r="F86" s="24">
        <f>ROUND(9.76947,5)</f>
        <v>9.76947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42768</v>
      </c>
      <c r="B88" s="23"/>
      <c r="C88" s="24">
        <f>ROUND(9.63,5)</f>
        <v>9.63</v>
      </c>
      <c r="D88" s="24">
        <f>F88</f>
        <v>9.63059</v>
      </c>
      <c r="E88" s="24">
        <f>F88</f>
        <v>9.63059</v>
      </c>
      <c r="F88" s="24">
        <f>ROUND(9.63059,5)</f>
        <v>9.63059</v>
      </c>
      <c r="G88" s="25"/>
      <c r="H88" s="26"/>
    </row>
    <row r="89" spans="1:8" ht="12.75" customHeight="1">
      <c r="A89" s="23">
        <v>42859</v>
      </c>
      <c r="B89" s="23"/>
      <c r="C89" s="24">
        <f>ROUND(9.63,5)</f>
        <v>9.63</v>
      </c>
      <c r="D89" s="24">
        <f>F89</f>
        <v>9.68089</v>
      </c>
      <c r="E89" s="24">
        <f>F89</f>
        <v>9.68089</v>
      </c>
      <c r="F89" s="24">
        <f>ROUND(9.68089,5)</f>
        <v>9.68089</v>
      </c>
      <c r="G89" s="25"/>
      <c r="H89" s="26"/>
    </row>
    <row r="90" spans="1:8" ht="12.75" customHeight="1">
      <c r="A90" s="23">
        <v>42950</v>
      </c>
      <c r="B90" s="23"/>
      <c r="C90" s="24">
        <f>ROUND(9.63,5)</f>
        <v>9.63</v>
      </c>
      <c r="D90" s="24">
        <f>F90</f>
        <v>9.72733</v>
      </c>
      <c r="E90" s="24">
        <f>F90</f>
        <v>9.72733</v>
      </c>
      <c r="F90" s="24">
        <f>ROUND(9.72733,5)</f>
        <v>9.72733</v>
      </c>
      <c r="G90" s="25"/>
      <c r="H90" s="26"/>
    </row>
    <row r="91" spans="1:8" ht="12.75" customHeight="1">
      <c r="A91" s="23">
        <v>43041</v>
      </c>
      <c r="B91" s="23"/>
      <c r="C91" s="24">
        <f>ROUND(9.63,5)</f>
        <v>9.63</v>
      </c>
      <c r="D91" s="24">
        <f>F91</f>
        <v>9.76426</v>
      </c>
      <c r="E91" s="24">
        <f>F91</f>
        <v>9.76426</v>
      </c>
      <c r="F91" s="24">
        <f>ROUND(9.76426,5)</f>
        <v>9.76426</v>
      </c>
      <c r="G91" s="25"/>
      <c r="H91" s="26"/>
    </row>
    <row r="92" spans="1:8" ht="12.75" customHeight="1">
      <c r="A92" s="23">
        <v>43132</v>
      </c>
      <c r="B92" s="23"/>
      <c r="C92" s="24">
        <f>ROUND(9.63,5)</f>
        <v>9.63</v>
      </c>
      <c r="D92" s="24">
        <f>F92</f>
        <v>9.78998</v>
      </c>
      <c r="E92" s="24">
        <f>F92</f>
        <v>9.78998</v>
      </c>
      <c r="F92" s="24">
        <f>ROUND(9.78998,5)</f>
        <v>9.78998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42768</v>
      </c>
      <c r="B94" s="23"/>
      <c r="C94" s="24">
        <f>ROUND(133.53838,5)</f>
        <v>133.53838</v>
      </c>
      <c r="D94" s="24">
        <f>F94</f>
        <v>133.56545</v>
      </c>
      <c r="E94" s="24">
        <f>F94</f>
        <v>133.56545</v>
      </c>
      <c r="F94" s="24">
        <f>ROUND(133.56545,5)</f>
        <v>133.56545</v>
      </c>
      <c r="G94" s="25"/>
      <c r="H94" s="26"/>
    </row>
    <row r="95" spans="1:8" ht="12.75" customHeight="1">
      <c r="A95" s="23">
        <v>42859</v>
      </c>
      <c r="B95" s="23"/>
      <c r="C95" s="24">
        <f>ROUND(133.53838,5)</f>
        <v>133.53838</v>
      </c>
      <c r="D95" s="24">
        <f>F95</f>
        <v>134.59346</v>
      </c>
      <c r="E95" s="24">
        <f>F95</f>
        <v>134.59346</v>
      </c>
      <c r="F95" s="24">
        <f>ROUND(134.59346,5)</f>
        <v>134.59346</v>
      </c>
      <c r="G95" s="25"/>
      <c r="H95" s="26"/>
    </row>
    <row r="96" spans="1:8" ht="12.75" customHeight="1">
      <c r="A96" s="23">
        <v>42950</v>
      </c>
      <c r="B96" s="23"/>
      <c r="C96" s="24">
        <f>ROUND(133.53838,5)</f>
        <v>133.53838</v>
      </c>
      <c r="D96" s="24">
        <f>F96</f>
        <v>137.2474</v>
      </c>
      <c r="E96" s="24">
        <f>F96</f>
        <v>137.2474</v>
      </c>
      <c r="F96" s="24">
        <f>ROUND(137.2474,5)</f>
        <v>137.2474</v>
      </c>
      <c r="G96" s="25"/>
      <c r="H96" s="26"/>
    </row>
    <row r="97" spans="1:8" ht="12.75" customHeight="1">
      <c r="A97" s="23">
        <v>43041</v>
      </c>
      <c r="B97" s="23"/>
      <c r="C97" s="24">
        <f>ROUND(133.53838,5)</f>
        <v>133.53838</v>
      </c>
      <c r="D97" s="24">
        <f>F97</f>
        <v>138.42868</v>
      </c>
      <c r="E97" s="24">
        <f>F97</f>
        <v>138.42868</v>
      </c>
      <c r="F97" s="24">
        <f>ROUND(138.42868,5)</f>
        <v>138.42868</v>
      </c>
      <c r="G97" s="25"/>
      <c r="H97" s="26"/>
    </row>
    <row r="98" spans="1:8" ht="12.75" customHeight="1">
      <c r="A98" s="23">
        <v>43132</v>
      </c>
      <c r="B98" s="23"/>
      <c r="C98" s="24">
        <f>ROUND(133.53838,5)</f>
        <v>133.53838</v>
      </c>
      <c r="D98" s="24">
        <f>F98</f>
        <v>141.35926</v>
      </c>
      <c r="E98" s="24">
        <f>F98</f>
        <v>141.35926</v>
      </c>
      <c r="F98" s="24">
        <f>ROUND(141.35926,5)</f>
        <v>141.35926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42768</v>
      </c>
      <c r="B100" s="23"/>
      <c r="C100" s="24">
        <f>ROUND(2.05,5)</f>
        <v>2.05</v>
      </c>
      <c r="D100" s="24">
        <f>F100</f>
        <v>142.2067</v>
      </c>
      <c r="E100" s="24">
        <f>F100</f>
        <v>142.2067</v>
      </c>
      <c r="F100" s="24">
        <f>ROUND(142.2067,5)</f>
        <v>142.2067</v>
      </c>
      <c r="G100" s="25"/>
      <c r="H100" s="26"/>
    </row>
    <row r="101" spans="1:8" ht="12.75" customHeight="1">
      <c r="A101" s="23">
        <v>42859</v>
      </c>
      <c r="B101" s="23"/>
      <c r="C101" s="24">
        <f>ROUND(2.05,5)</f>
        <v>2.05</v>
      </c>
      <c r="D101" s="24">
        <f>F101</f>
        <v>144.93009</v>
      </c>
      <c r="E101" s="24">
        <f>F101</f>
        <v>144.93009</v>
      </c>
      <c r="F101" s="24">
        <f>ROUND(144.93009,5)</f>
        <v>144.93009</v>
      </c>
      <c r="G101" s="25"/>
      <c r="H101" s="26"/>
    </row>
    <row r="102" spans="1:8" ht="12.75" customHeight="1">
      <c r="A102" s="23">
        <v>42950</v>
      </c>
      <c r="B102" s="23"/>
      <c r="C102" s="24">
        <f>ROUND(2.05,5)</f>
        <v>2.05</v>
      </c>
      <c r="D102" s="24">
        <f>F102</f>
        <v>146.10916</v>
      </c>
      <c r="E102" s="24">
        <f>F102</f>
        <v>146.10916</v>
      </c>
      <c r="F102" s="24">
        <f>ROUND(146.10916,5)</f>
        <v>146.10916</v>
      </c>
      <c r="G102" s="25"/>
      <c r="H102" s="26"/>
    </row>
    <row r="103" spans="1:8" ht="12.75" customHeight="1">
      <c r="A103" s="23">
        <v>43041</v>
      </c>
      <c r="B103" s="23"/>
      <c r="C103" s="24">
        <f>ROUND(2.05,5)</f>
        <v>2.05</v>
      </c>
      <c r="D103" s="24">
        <f>F103</f>
        <v>149.07469</v>
      </c>
      <c r="E103" s="24">
        <f>F103</f>
        <v>149.07469</v>
      </c>
      <c r="F103" s="24">
        <f>ROUND(149.07469,5)</f>
        <v>149.07469</v>
      </c>
      <c r="G103" s="25"/>
      <c r="H103" s="26"/>
    </row>
    <row r="104" spans="1:8" ht="12.75" customHeight="1">
      <c r="A104" s="23">
        <v>43132</v>
      </c>
      <c r="B104" s="23"/>
      <c r="C104" s="24">
        <f>ROUND(2.05,5)</f>
        <v>2.05</v>
      </c>
      <c r="D104" s="24">
        <f>F104</f>
        <v>150.51443</v>
      </c>
      <c r="E104" s="24">
        <f>F104</f>
        <v>150.51443</v>
      </c>
      <c r="F104" s="24">
        <f>ROUND(150.51443,5)</f>
        <v>150.51443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42768</v>
      </c>
      <c r="B106" s="23"/>
      <c r="C106" s="24">
        <f>ROUND(2.72,5)</f>
        <v>2.72</v>
      </c>
      <c r="D106" s="24">
        <f>F106</f>
        <v>128.88683</v>
      </c>
      <c r="E106" s="24">
        <f>F106</f>
        <v>128.88683</v>
      </c>
      <c r="F106" s="24">
        <f>ROUND(128.88683,5)</f>
        <v>128.88683</v>
      </c>
      <c r="G106" s="25"/>
      <c r="H106" s="26"/>
    </row>
    <row r="107" spans="1:8" ht="12.75" customHeight="1">
      <c r="A107" s="23">
        <v>42859</v>
      </c>
      <c r="B107" s="23"/>
      <c r="C107" s="24">
        <f>ROUND(2.72,5)</f>
        <v>2.72</v>
      </c>
      <c r="D107" s="24">
        <f>F107</f>
        <v>129.66559</v>
      </c>
      <c r="E107" s="24">
        <f>F107</f>
        <v>129.66559</v>
      </c>
      <c r="F107" s="24">
        <f>ROUND(129.66559,5)</f>
        <v>129.66559</v>
      </c>
      <c r="G107" s="25"/>
      <c r="H107" s="26"/>
    </row>
    <row r="108" spans="1:8" ht="12.75" customHeight="1">
      <c r="A108" s="23">
        <v>42950</v>
      </c>
      <c r="B108" s="23"/>
      <c r="C108" s="24">
        <f>ROUND(2.72,5)</f>
        <v>2.72</v>
      </c>
      <c r="D108" s="24">
        <f>F108</f>
        <v>132.22259</v>
      </c>
      <c r="E108" s="24">
        <f>F108</f>
        <v>132.22259</v>
      </c>
      <c r="F108" s="24">
        <f>ROUND(132.22259,5)</f>
        <v>132.22259</v>
      </c>
      <c r="G108" s="25"/>
      <c r="H108" s="26"/>
    </row>
    <row r="109" spans="1:8" ht="12.75" customHeight="1">
      <c r="A109" s="23">
        <v>43041</v>
      </c>
      <c r="B109" s="23"/>
      <c r="C109" s="24">
        <f>ROUND(2.72,5)</f>
        <v>2.72</v>
      </c>
      <c r="D109" s="24">
        <f>F109</f>
        <v>133.13918</v>
      </c>
      <c r="E109" s="24">
        <f>F109</f>
        <v>133.13918</v>
      </c>
      <c r="F109" s="24">
        <f>ROUND(133.13918,5)</f>
        <v>133.13918</v>
      </c>
      <c r="G109" s="25"/>
      <c r="H109" s="26"/>
    </row>
    <row r="110" spans="1:8" ht="12.75" customHeight="1">
      <c r="A110" s="23">
        <v>43132</v>
      </c>
      <c r="B110" s="23"/>
      <c r="C110" s="24">
        <f>ROUND(2.72,5)</f>
        <v>2.72</v>
      </c>
      <c r="D110" s="24">
        <f>F110</f>
        <v>135.95803</v>
      </c>
      <c r="E110" s="24">
        <f>F110</f>
        <v>135.95803</v>
      </c>
      <c r="F110" s="24">
        <f>ROUND(135.95803,5)</f>
        <v>135.95803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42768</v>
      </c>
      <c r="B112" s="23"/>
      <c r="C112" s="24">
        <f>ROUND(10.505,5)</f>
        <v>10.505</v>
      </c>
      <c r="D112" s="24">
        <f>F112</f>
        <v>10.50601</v>
      </c>
      <c r="E112" s="24">
        <f>F112</f>
        <v>10.50601</v>
      </c>
      <c r="F112" s="24">
        <f>ROUND(10.50601,5)</f>
        <v>10.50601</v>
      </c>
      <c r="G112" s="25"/>
      <c r="H112" s="26"/>
    </row>
    <row r="113" spans="1:8" ht="12.75" customHeight="1">
      <c r="A113" s="23">
        <v>42859</v>
      </c>
      <c r="B113" s="23"/>
      <c r="C113" s="24">
        <f>ROUND(10.505,5)</f>
        <v>10.505</v>
      </c>
      <c r="D113" s="24">
        <f>F113</f>
        <v>10.58836</v>
      </c>
      <c r="E113" s="24">
        <f>F113</f>
        <v>10.58836</v>
      </c>
      <c r="F113" s="24">
        <f>ROUND(10.58836,5)</f>
        <v>10.58836</v>
      </c>
      <c r="G113" s="25"/>
      <c r="H113" s="26"/>
    </row>
    <row r="114" spans="1:8" ht="12.75" customHeight="1">
      <c r="A114" s="23">
        <v>42950</v>
      </c>
      <c r="B114" s="23"/>
      <c r="C114" s="24">
        <f>ROUND(10.505,5)</f>
        <v>10.505</v>
      </c>
      <c r="D114" s="24">
        <f>F114</f>
        <v>10.66498</v>
      </c>
      <c r="E114" s="24">
        <f>F114</f>
        <v>10.66498</v>
      </c>
      <c r="F114" s="24">
        <f>ROUND(10.66498,5)</f>
        <v>10.66498</v>
      </c>
      <c r="G114" s="25"/>
      <c r="H114" s="26"/>
    </row>
    <row r="115" spans="1:8" ht="12.75" customHeight="1">
      <c r="A115" s="23">
        <v>43041</v>
      </c>
      <c r="B115" s="23"/>
      <c r="C115" s="24">
        <f>ROUND(10.505,5)</f>
        <v>10.505</v>
      </c>
      <c r="D115" s="24">
        <f>F115</f>
        <v>10.74012</v>
      </c>
      <c r="E115" s="24">
        <f>F115</f>
        <v>10.74012</v>
      </c>
      <c r="F115" s="24">
        <f>ROUND(10.74012,5)</f>
        <v>10.74012</v>
      </c>
      <c r="G115" s="25"/>
      <c r="H115" s="26"/>
    </row>
    <row r="116" spans="1:8" ht="12.75" customHeight="1">
      <c r="A116" s="23">
        <v>43132</v>
      </c>
      <c r="B116" s="23"/>
      <c r="C116" s="24">
        <f>ROUND(10.505,5)</f>
        <v>10.505</v>
      </c>
      <c r="D116" s="24">
        <f>F116</f>
        <v>10.80503</v>
      </c>
      <c r="E116" s="24">
        <f>F116</f>
        <v>10.80503</v>
      </c>
      <c r="F116" s="24">
        <f>ROUND(10.80503,5)</f>
        <v>10.80503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42768</v>
      </c>
      <c r="B118" s="23"/>
      <c r="C118" s="24">
        <f>ROUND(10.64,5)</f>
        <v>10.64</v>
      </c>
      <c r="D118" s="24">
        <f>F118</f>
        <v>10.64095</v>
      </c>
      <c r="E118" s="24">
        <f>F118</f>
        <v>10.64095</v>
      </c>
      <c r="F118" s="24">
        <f>ROUND(10.64095,5)</f>
        <v>10.64095</v>
      </c>
      <c r="G118" s="25"/>
      <c r="H118" s="26"/>
    </row>
    <row r="119" spans="1:8" ht="12.75" customHeight="1">
      <c r="A119" s="23">
        <v>42859</v>
      </c>
      <c r="B119" s="23"/>
      <c r="C119" s="24">
        <f>ROUND(10.64,5)</f>
        <v>10.64</v>
      </c>
      <c r="D119" s="24">
        <f>F119</f>
        <v>10.72285</v>
      </c>
      <c r="E119" s="24">
        <f>F119</f>
        <v>10.72285</v>
      </c>
      <c r="F119" s="24">
        <f>ROUND(10.72285,5)</f>
        <v>10.72285</v>
      </c>
      <c r="G119" s="25"/>
      <c r="H119" s="26"/>
    </row>
    <row r="120" spans="1:8" ht="12.75" customHeight="1">
      <c r="A120" s="23">
        <v>42950</v>
      </c>
      <c r="B120" s="23"/>
      <c r="C120" s="24">
        <f>ROUND(10.64,5)</f>
        <v>10.64</v>
      </c>
      <c r="D120" s="24">
        <f>F120</f>
        <v>10.79814</v>
      </c>
      <c r="E120" s="24">
        <f>F120</f>
        <v>10.79814</v>
      </c>
      <c r="F120" s="24">
        <f>ROUND(10.79814,5)</f>
        <v>10.79814</v>
      </c>
      <c r="G120" s="25"/>
      <c r="H120" s="26"/>
    </row>
    <row r="121" spans="1:8" ht="12.75" customHeight="1">
      <c r="A121" s="23">
        <v>43041</v>
      </c>
      <c r="B121" s="23"/>
      <c r="C121" s="24">
        <f>ROUND(10.64,5)</f>
        <v>10.64</v>
      </c>
      <c r="D121" s="24">
        <f>F121</f>
        <v>10.87096</v>
      </c>
      <c r="E121" s="24">
        <f>F121</f>
        <v>10.87096</v>
      </c>
      <c r="F121" s="24">
        <f>ROUND(10.87096,5)</f>
        <v>10.87096</v>
      </c>
      <c r="G121" s="25"/>
      <c r="H121" s="26"/>
    </row>
    <row r="122" spans="1:8" ht="12.75" customHeight="1">
      <c r="A122" s="23">
        <v>43132</v>
      </c>
      <c r="B122" s="23"/>
      <c r="C122" s="24">
        <f>ROUND(10.64,5)</f>
        <v>10.64</v>
      </c>
      <c r="D122" s="24">
        <f>F122</f>
        <v>10.93174</v>
      </c>
      <c r="E122" s="24">
        <f>F122</f>
        <v>10.93174</v>
      </c>
      <c r="F122" s="24">
        <f>ROUND(10.93174,5)</f>
        <v>10.93174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42768</v>
      </c>
      <c r="B124" s="23"/>
      <c r="C124" s="24">
        <f>ROUND(154.2047276,5)</f>
        <v>154.20473</v>
      </c>
      <c r="D124" s="24">
        <f>F124</f>
        <v>154.20472</v>
      </c>
      <c r="E124" s="24">
        <f>F124</f>
        <v>154.20472</v>
      </c>
      <c r="F124" s="24">
        <f>ROUND(154.20472,5)</f>
        <v>154.20472</v>
      </c>
      <c r="G124" s="25"/>
      <c r="H124" s="26"/>
    </row>
    <row r="125" spans="1:8" ht="12.75" customHeight="1">
      <c r="A125" s="23" t="s">
        <v>44</v>
      </c>
      <c r="B125" s="23"/>
      <c r="C125" s="27"/>
      <c r="D125" s="27"/>
      <c r="E125" s="27"/>
      <c r="F125" s="27"/>
      <c r="G125" s="25"/>
      <c r="H125" s="26"/>
    </row>
    <row r="126" spans="1:8" ht="12.75" customHeight="1">
      <c r="A126" s="23">
        <v>42768</v>
      </c>
      <c r="B126" s="23"/>
      <c r="C126" s="24">
        <f>ROUND(8.465,5)</f>
        <v>8.465</v>
      </c>
      <c r="D126" s="24">
        <f>F126</f>
        <v>8.46559</v>
      </c>
      <c r="E126" s="24">
        <f>F126</f>
        <v>8.46559</v>
      </c>
      <c r="F126" s="24">
        <f>ROUND(8.46559,5)</f>
        <v>8.46559</v>
      </c>
      <c r="G126" s="25"/>
      <c r="H126" s="26"/>
    </row>
    <row r="127" spans="1:8" ht="12.75" customHeight="1">
      <c r="A127" s="23">
        <v>42859</v>
      </c>
      <c r="B127" s="23"/>
      <c r="C127" s="24">
        <f>ROUND(8.465,5)</f>
        <v>8.465</v>
      </c>
      <c r="D127" s="24">
        <f>F127</f>
        <v>8.50313</v>
      </c>
      <c r="E127" s="24">
        <f>F127</f>
        <v>8.50313</v>
      </c>
      <c r="F127" s="24">
        <f>ROUND(8.50313,5)</f>
        <v>8.50313</v>
      </c>
      <c r="G127" s="25"/>
      <c r="H127" s="26"/>
    </row>
    <row r="128" spans="1:8" ht="12.75" customHeight="1">
      <c r="A128" s="23">
        <v>42950</v>
      </c>
      <c r="B128" s="23"/>
      <c r="C128" s="24">
        <f>ROUND(8.465,5)</f>
        <v>8.465</v>
      </c>
      <c r="D128" s="24">
        <f>F128</f>
        <v>8.52946</v>
      </c>
      <c r="E128" s="24">
        <f>F128</f>
        <v>8.52946</v>
      </c>
      <c r="F128" s="24">
        <f>ROUND(8.52946,5)</f>
        <v>8.52946</v>
      </c>
      <c r="G128" s="25"/>
      <c r="H128" s="26"/>
    </row>
    <row r="129" spans="1:8" ht="12.75" customHeight="1">
      <c r="A129" s="23">
        <v>43041</v>
      </c>
      <c r="B129" s="23"/>
      <c r="C129" s="24">
        <f>ROUND(8.465,5)</f>
        <v>8.465</v>
      </c>
      <c r="D129" s="24">
        <f>F129</f>
        <v>8.55033</v>
      </c>
      <c r="E129" s="24">
        <f>F129</f>
        <v>8.55033</v>
      </c>
      <c r="F129" s="24">
        <f>ROUND(8.55033,5)</f>
        <v>8.55033</v>
      </c>
      <c r="G129" s="25"/>
      <c r="H129" s="26"/>
    </row>
    <row r="130" spans="1:8" ht="12.75" customHeight="1">
      <c r="A130" s="23">
        <v>43132</v>
      </c>
      <c r="B130" s="23"/>
      <c r="C130" s="24">
        <f>ROUND(8.465,5)</f>
        <v>8.465</v>
      </c>
      <c r="D130" s="24">
        <f>F130</f>
        <v>8.54496</v>
      </c>
      <c r="E130" s="24">
        <f>F130</f>
        <v>8.54496</v>
      </c>
      <c r="F130" s="24">
        <f>ROUND(8.54496,5)</f>
        <v>8.54496</v>
      </c>
      <c r="G130" s="25"/>
      <c r="H130" s="26"/>
    </row>
    <row r="131" spans="1:8" ht="12.75" customHeight="1">
      <c r="A131" s="23" t="s">
        <v>45</v>
      </c>
      <c r="B131" s="23"/>
      <c r="C131" s="27"/>
      <c r="D131" s="27"/>
      <c r="E131" s="27"/>
      <c r="F131" s="27"/>
      <c r="G131" s="25"/>
      <c r="H131" s="26"/>
    </row>
    <row r="132" spans="1:8" ht="12.75" customHeight="1">
      <c r="A132" s="23">
        <v>42768</v>
      </c>
      <c r="B132" s="23"/>
      <c r="C132" s="24">
        <f>ROUND(9.525,5)</f>
        <v>9.525</v>
      </c>
      <c r="D132" s="24">
        <f>F132</f>
        <v>9.52566</v>
      </c>
      <c r="E132" s="24">
        <f>F132</f>
        <v>9.52566</v>
      </c>
      <c r="F132" s="24">
        <f>ROUND(9.52566,5)</f>
        <v>9.52566</v>
      </c>
      <c r="G132" s="25"/>
      <c r="H132" s="26"/>
    </row>
    <row r="133" spans="1:8" ht="12.75" customHeight="1">
      <c r="A133" s="23">
        <v>42859</v>
      </c>
      <c r="B133" s="23"/>
      <c r="C133" s="24">
        <f>ROUND(9.525,5)</f>
        <v>9.525</v>
      </c>
      <c r="D133" s="24">
        <f>F133</f>
        <v>9.5758</v>
      </c>
      <c r="E133" s="24">
        <f>F133</f>
        <v>9.5758</v>
      </c>
      <c r="F133" s="24">
        <f>ROUND(9.5758,5)</f>
        <v>9.5758</v>
      </c>
      <c r="G133" s="25"/>
      <c r="H133" s="26"/>
    </row>
    <row r="134" spans="1:8" ht="12.75" customHeight="1">
      <c r="A134" s="23">
        <v>42950</v>
      </c>
      <c r="B134" s="23"/>
      <c r="C134" s="24">
        <f>ROUND(9.525,5)</f>
        <v>9.525</v>
      </c>
      <c r="D134" s="24">
        <f>F134</f>
        <v>9.62043</v>
      </c>
      <c r="E134" s="24">
        <f>F134</f>
        <v>9.62043</v>
      </c>
      <c r="F134" s="24">
        <f>ROUND(9.62043,5)</f>
        <v>9.62043</v>
      </c>
      <c r="G134" s="25"/>
      <c r="H134" s="26"/>
    </row>
    <row r="135" spans="1:8" ht="12.75" customHeight="1">
      <c r="A135" s="23">
        <v>43041</v>
      </c>
      <c r="B135" s="23"/>
      <c r="C135" s="24">
        <f>ROUND(9.525,5)</f>
        <v>9.525</v>
      </c>
      <c r="D135" s="24">
        <f>F135</f>
        <v>9.66267</v>
      </c>
      <c r="E135" s="24">
        <f>F135</f>
        <v>9.66267</v>
      </c>
      <c r="F135" s="24">
        <f>ROUND(9.66267,5)</f>
        <v>9.66267</v>
      </c>
      <c r="G135" s="25"/>
      <c r="H135" s="26"/>
    </row>
    <row r="136" spans="1:8" ht="12.75" customHeight="1">
      <c r="A136" s="23">
        <v>43132</v>
      </c>
      <c r="B136" s="23"/>
      <c r="C136" s="24">
        <f>ROUND(9.525,5)</f>
        <v>9.525</v>
      </c>
      <c r="D136" s="24">
        <f>F136</f>
        <v>9.69309</v>
      </c>
      <c r="E136" s="24">
        <f>F136</f>
        <v>9.69309</v>
      </c>
      <c r="F136" s="24">
        <f>ROUND(9.69309,5)</f>
        <v>9.69309</v>
      </c>
      <c r="G136" s="25"/>
      <c r="H136" s="26"/>
    </row>
    <row r="137" spans="1:8" ht="12.75" customHeight="1">
      <c r="A137" s="23" t="s">
        <v>46</v>
      </c>
      <c r="B137" s="23"/>
      <c r="C137" s="27"/>
      <c r="D137" s="27"/>
      <c r="E137" s="27"/>
      <c r="F137" s="27"/>
      <c r="G137" s="25"/>
      <c r="H137" s="26"/>
    </row>
    <row r="138" spans="1:8" ht="12.75" customHeight="1">
      <c r="A138" s="23">
        <v>42768</v>
      </c>
      <c r="B138" s="23"/>
      <c r="C138" s="24">
        <f>ROUND(8.85,5)</f>
        <v>8.85</v>
      </c>
      <c r="D138" s="24">
        <f>F138</f>
        <v>8.85058</v>
      </c>
      <c r="E138" s="24">
        <f>F138</f>
        <v>8.85058</v>
      </c>
      <c r="F138" s="24">
        <f>ROUND(8.85058,5)</f>
        <v>8.85058</v>
      </c>
      <c r="G138" s="25"/>
      <c r="H138" s="26"/>
    </row>
    <row r="139" spans="1:8" ht="12.75" customHeight="1">
      <c r="A139" s="23">
        <v>42859</v>
      </c>
      <c r="B139" s="23"/>
      <c r="C139" s="24">
        <f>ROUND(8.85,5)</f>
        <v>8.85</v>
      </c>
      <c r="D139" s="24">
        <f>F139</f>
        <v>8.89656</v>
      </c>
      <c r="E139" s="24">
        <f>F139</f>
        <v>8.89656</v>
      </c>
      <c r="F139" s="24">
        <f>ROUND(8.89656,5)</f>
        <v>8.89656</v>
      </c>
      <c r="G139" s="25"/>
      <c r="H139" s="26"/>
    </row>
    <row r="140" spans="1:8" ht="12.75" customHeight="1">
      <c r="A140" s="23">
        <v>42950</v>
      </c>
      <c r="B140" s="23"/>
      <c r="C140" s="24">
        <f>ROUND(8.85,5)</f>
        <v>8.85</v>
      </c>
      <c r="D140" s="24">
        <f>F140</f>
        <v>8.93461</v>
      </c>
      <c r="E140" s="24">
        <f>F140</f>
        <v>8.93461</v>
      </c>
      <c r="F140" s="24">
        <f>ROUND(8.93461,5)</f>
        <v>8.93461</v>
      </c>
      <c r="G140" s="25"/>
      <c r="H140" s="26"/>
    </row>
    <row r="141" spans="1:8" ht="12.75" customHeight="1">
      <c r="A141" s="23">
        <v>43041</v>
      </c>
      <c r="B141" s="23"/>
      <c r="C141" s="24">
        <f>ROUND(8.85,5)</f>
        <v>8.85</v>
      </c>
      <c r="D141" s="24">
        <f>F141</f>
        <v>8.96398</v>
      </c>
      <c r="E141" s="24">
        <f>F141</f>
        <v>8.96398</v>
      </c>
      <c r="F141" s="24">
        <f>ROUND(8.96398,5)</f>
        <v>8.96398</v>
      </c>
      <c r="G141" s="25"/>
      <c r="H141" s="26"/>
    </row>
    <row r="142" spans="1:8" ht="12.75" customHeight="1">
      <c r="A142" s="23">
        <v>43132</v>
      </c>
      <c r="B142" s="23"/>
      <c r="C142" s="24">
        <f>ROUND(8.85,5)</f>
        <v>8.85</v>
      </c>
      <c r="D142" s="24">
        <f>F142</f>
        <v>8.9745</v>
      </c>
      <c r="E142" s="24">
        <f>F142</f>
        <v>8.9745</v>
      </c>
      <c r="F142" s="24">
        <f>ROUND(8.9745,5)</f>
        <v>8.9745</v>
      </c>
      <c r="G142" s="25"/>
      <c r="H142" s="26"/>
    </row>
    <row r="143" spans="1:8" ht="12.75" customHeight="1">
      <c r="A143" s="23" t="s">
        <v>47</v>
      </c>
      <c r="B143" s="23"/>
      <c r="C143" s="27"/>
      <c r="D143" s="27"/>
      <c r="E143" s="27"/>
      <c r="F143" s="27"/>
      <c r="G143" s="25"/>
      <c r="H143" s="26"/>
    </row>
    <row r="144" spans="1:8" ht="12.75" customHeight="1">
      <c r="A144" s="23">
        <v>42768</v>
      </c>
      <c r="B144" s="23"/>
      <c r="C144" s="24">
        <f>ROUND(2.1,5)</f>
        <v>2.1</v>
      </c>
      <c r="D144" s="24">
        <f>F144</f>
        <v>295.50127</v>
      </c>
      <c r="E144" s="24">
        <f>F144</f>
        <v>295.50127</v>
      </c>
      <c r="F144" s="24">
        <f>ROUND(295.50127,5)</f>
        <v>295.50127</v>
      </c>
      <c r="G144" s="25"/>
      <c r="H144" s="26"/>
    </row>
    <row r="145" spans="1:8" ht="12.75" customHeight="1">
      <c r="A145" s="23">
        <v>42859</v>
      </c>
      <c r="B145" s="23"/>
      <c r="C145" s="24">
        <f>ROUND(2.1,5)</f>
        <v>2.1</v>
      </c>
      <c r="D145" s="24">
        <f>F145</f>
        <v>301.16037</v>
      </c>
      <c r="E145" s="24">
        <f>F145</f>
        <v>301.16037</v>
      </c>
      <c r="F145" s="24">
        <f>ROUND(301.16037,5)</f>
        <v>301.16037</v>
      </c>
      <c r="G145" s="25"/>
      <c r="H145" s="26"/>
    </row>
    <row r="146" spans="1:8" ht="12.75" customHeight="1">
      <c r="A146" s="23">
        <v>42950</v>
      </c>
      <c r="B146" s="23"/>
      <c r="C146" s="24">
        <f>ROUND(2.1,5)</f>
        <v>2.1</v>
      </c>
      <c r="D146" s="24">
        <f>F146</f>
        <v>300.14473</v>
      </c>
      <c r="E146" s="24">
        <f>F146</f>
        <v>300.14473</v>
      </c>
      <c r="F146" s="24">
        <f>ROUND(300.14473,5)</f>
        <v>300.14473</v>
      </c>
      <c r="G146" s="25"/>
      <c r="H146" s="26"/>
    </row>
    <row r="147" spans="1:8" ht="12.75" customHeight="1">
      <c r="A147" s="23">
        <v>43041</v>
      </c>
      <c r="B147" s="23"/>
      <c r="C147" s="24">
        <f>ROUND(2.1,5)</f>
        <v>2.1</v>
      </c>
      <c r="D147" s="24">
        <f>F147</f>
        <v>306.23704</v>
      </c>
      <c r="E147" s="24">
        <f>F147</f>
        <v>306.23704</v>
      </c>
      <c r="F147" s="24">
        <f>ROUND(306.23704,5)</f>
        <v>306.23704</v>
      </c>
      <c r="G147" s="25"/>
      <c r="H147" s="26"/>
    </row>
    <row r="148" spans="1:8" ht="12.75" customHeight="1">
      <c r="A148" s="23">
        <v>43132</v>
      </c>
      <c r="B148" s="23"/>
      <c r="C148" s="24">
        <f>ROUND(2.1,5)</f>
        <v>2.1</v>
      </c>
      <c r="D148" s="24">
        <f>F148</f>
        <v>305.5666</v>
      </c>
      <c r="E148" s="24">
        <f>F148</f>
        <v>305.5666</v>
      </c>
      <c r="F148" s="24">
        <f>ROUND(305.5666,5)</f>
        <v>305.5666</v>
      </c>
      <c r="G148" s="25"/>
      <c r="H148" s="26"/>
    </row>
    <row r="149" spans="1:8" ht="12.75" customHeight="1">
      <c r="A149" s="23" t="s">
        <v>48</v>
      </c>
      <c r="B149" s="23"/>
      <c r="C149" s="27"/>
      <c r="D149" s="27"/>
      <c r="E149" s="27"/>
      <c r="F149" s="27"/>
      <c r="G149" s="25"/>
      <c r="H149" s="26"/>
    </row>
    <row r="150" spans="1:8" ht="12.75" customHeight="1">
      <c r="A150" s="23">
        <v>42768</v>
      </c>
      <c r="B150" s="23"/>
      <c r="C150" s="24">
        <f>ROUND(2.05,5)</f>
        <v>2.05</v>
      </c>
      <c r="D150" s="24">
        <f>F150</f>
        <v>246.06404</v>
      </c>
      <c r="E150" s="24">
        <f>F150</f>
        <v>246.06404</v>
      </c>
      <c r="F150" s="24">
        <f>ROUND(246.06404,5)</f>
        <v>246.06404</v>
      </c>
      <c r="G150" s="25"/>
      <c r="H150" s="26"/>
    </row>
    <row r="151" spans="1:8" ht="12.75" customHeight="1">
      <c r="A151" s="23">
        <v>42859</v>
      </c>
      <c r="B151" s="23"/>
      <c r="C151" s="24">
        <f>ROUND(2.05,5)</f>
        <v>2.05</v>
      </c>
      <c r="D151" s="24">
        <f>F151</f>
        <v>250.77648</v>
      </c>
      <c r="E151" s="24">
        <f>F151</f>
        <v>250.77648</v>
      </c>
      <c r="F151" s="24">
        <f>ROUND(250.77648,5)</f>
        <v>250.77648</v>
      </c>
      <c r="G151" s="25"/>
      <c r="H151" s="26"/>
    </row>
    <row r="152" spans="1:8" ht="12.75" customHeight="1">
      <c r="A152" s="23">
        <v>42950</v>
      </c>
      <c r="B152" s="23"/>
      <c r="C152" s="24">
        <f>ROUND(2.05,5)</f>
        <v>2.05</v>
      </c>
      <c r="D152" s="24">
        <f>F152</f>
        <v>252.0277</v>
      </c>
      <c r="E152" s="24">
        <f>F152</f>
        <v>252.0277</v>
      </c>
      <c r="F152" s="24">
        <f>ROUND(252.0277,5)</f>
        <v>252.0277</v>
      </c>
      <c r="G152" s="25"/>
      <c r="H152" s="26"/>
    </row>
    <row r="153" spans="1:8" ht="12.75" customHeight="1">
      <c r="A153" s="23">
        <v>43041</v>
      </c>
      <c r="B153" s="23"/>
      <c r="C153" s="24">
        <f>ROUND(2.05,5)</f>
        <v>2.05</v>
      </c>
      <c r="D153" s="24">
        <f>F153</f>
        <v>257.14296</v>
      </c>
      <c r="E153" s="24">
        <f>F153</f>
        <v>257.14296</v>
      </c>
      <c r="F153" s="24">
        <f>ROUND(257.14296,5)</f>
        <v>257.14296</v>
      </c>
      <c r="G153" s="25"/>
      <c r="H153" s="26"/>
    </row>
    <row r="154" spans="1:8" ht="12.75" customHeight="1">
      <c r="A154" s="23">
        <v>43132</v>
      </c>
      <c r="B154" s="23"/>
      <c r="C154" s="24">
        <f>ROUND(2.05,5)</f>
        <v>2.05</v>
      </c>
      <c r="D154" s="24">
        <f>F154</f>
        <v>258.78668</v>
      </c>
      <c r="E154" s="24">
        <f>F154</f>
        <v>258.78668</v>
      </c>
      <c r="F154" s="24">
        <f>ROUND(258.78668,5)</f>
        <v>258.78668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42768</v>
      </c>
      <c r="B156" s="23"/>
      <c r="C156" s="24">
        <f>ROUND(7.72,5)</f>
        <v>7.72</v>
      </c>
      <c r="D156" s="24">
        <f>F156</f>
        <v>7.72128</v>
      </c>
      <c r="E156" s="24">
        <f>F156</f>
        <v>7.72128</v>
      </c>
      <c r="F156" s="24">
        <f>ROUND(7.72128,5)</f>
        <v>7.72128</v>
      </c>
      <c r="G156" s="25"/>
      <c r="H156" s="26"/>
    </row>
    <row r="157" spans="1:8" ht="12.75" customHeight="1">
      <c r="A157" s="23">
        <v>42859</v>
      </c>
      <c r="B157" s="23"/>
      <c r="C157" s="24">
        <f>ROUND(7.72,5)</f>
        <v>7.72</v>
      </c>
      <c r="D157" s="24">
        <f>F157</f>
        <v>7.60091</v>
      </c>
      <c r="E157" s="24">
        <f>F157</f>
        <v>7.60091</v>
      </c>
      <c r="F157" s="24">
        <f>ROUND(7.60091,5)</f>
        <v>7.60091</v>
      </c>
      <c r="G157" s="25"/>
      <c r="H157" s="26"/>
    </row>
    <row r="158" spans="1:8" ht="12.75" customHeight="1">
      <c r="A158" s="23">
        <v>42950</v>
      </c>
      <c r="B158" s="23"/>
      <c r="C158" s="24">
        <f>ROUND(7.72,5)</f>
        <v>7.72</v>
      </c>
      <c r="D158" s="24">
        <f>F158</f>
        <v>4.66383</v>
      </c>
      <c r="E158" s="24">
        <f>F158</f>
        <v>4.66383</v>
      </c>
      <c r="F158" s="24">
        <f>ROUND(4.66383,5)</f>
        <v>4.66383</v>
      </c>
      <c r="G158" s="25"/>
      <c r="H158" s="26"/>
    </row>
    <row r="159" spans="1:8" ht="12.75" customHeight="1">
      <c r="A159" s="23">
        <v>43041</v>
      </c>
      <c r="B159" s="23"/>
      <c r="C159" s="24">
        <f>ROUND(7.72,5)</f>
        <v>7.72</v>
      </c>
      <c r="D159" s="24">
        <f>F159</f>
        <v>1.03146</v>
      </c>
      <c r="E159" s="24">
        <f>F159</f>
        <v>1.03146</v>
      </c>
      <c r="F159" s="24">
        <f>ROUND(1.03146,5)</f>
        <v>1.03146</v>
      </c>
      <c r="G159" s="25"/>
      <c r="H159" s="26"/>
    </row>
    <row r="160" spans="1:8" ht="12.75" customHeight="1">
      <c r="A160" s="23" t="s">
        <v>50</v>
      </c>
      <c r="B160" s="23"/>
      <c r="C160" s="27"/>
      <c r="D160" s="27"/>
      <c r="E160" s="27"/>
      <c r="F160" s="27"/>
      <c r="G160" s="25"/>
      <c r="H160" s="26"/>
    </row>
    <row r="161" spans="1:8" ht="12.75" customHeight="1">
      <c r="A161" s="23">
        <v>42768</v>
      </c>
      <c r="B161" s="23"/>
      <c r="C161" s="24">
        <f>ROUND(7.845,5)</f>
        <v>7.845</v>
      </c>
      <c r="D161" s="24">
        <f>F161</f>
        <v>7.84554</v>
      </c>
      <c r="E161" s="24">
        <f>F161</f>
        <v>7.84554</v>
      </c>
      <c r="F161" s="24">
        <f>ROUND(7.84554,5)</f>
        <v>7.84554</v>
      </c>
      <c r="G161" s="25"/>
      <c r="H161" s="26"/>
    </row>
    <row r="162" spans="1:8" ht="12.75" customHeight="1">
      <c r="A162" s="23">
        <v>42859</v>
      </c>
      <c r="B162" s="23"/>
      <c r="C162" s="24">
        <f>ROUND(7.845,5)</f>
        <v>7.845</v>
      </c>
      <c r="D162" s="24">
        <f>F162</f>
        <v>7.86833</v>
      </c>
      <c r="E162" s="24">
        <f>F162</f>
        <v>7.86833</v>
      </c>
      <c r="F162" s="24">
        <f>ROUND(7.86833,5)</f>
        <v>7.86833</v>
      </c>
      <c r="G162" s="25"/>
      <c r="H162" s="26"/>
    </row>
    <row r="163" spans="1:8" ht="12.75" customHeight="1">
      <c r="A163" s="23">
        <v>42950</v>
      </c>
      <c r="B163" s="23"/>
      <c r="C163" s="24">
        <f>ROUND(7.845,5)</f>
        <v>7.845</v>
      </c>
      <c r="D163" s="24">
        <f>F163</f>
        <v>7.84987</v>
      </c>
      <c r="E163" s="24">
        <f>F163</f>
        <v>7.84987</v>
      </c>
      <c r="F163" s="24">
        <f>ROUND(7.84987,5)</f>
        <v>7.84987</v>
      </c>
      <c r="G163" s="25"/>
      <c r="H163" s="26"/>
    </row>
    <row r="164" spans="1:8" ht="12.75" customHeight="1">
      <c r="A164" s="23">
        <v>43041</v>
      </c>
      <c r="B164" s="23"/>
      <c r="C164" s="24">
        <f>ROUND(7.845,5)</f>
        <v>7.845</v>
      </c>
      <c r="D164" s="24">
        <f>F164</f>
        <v>7.76223</v>
      </c>
      <c r="E164" s="24">
        <f>F164</f>
        <v>7.76223</v>
      </c>
      <c r="F164" s="24">
        <f>ROUND(7.76223,5)</f>
        <v>7.76223</v>
      </c>
      <c r="G164" s="25"/>
      <c r="H164" s="26"/>
    </row>
    <row r="165" spans="1:8" ht="12.75" customHeight="1">
      <c r="A165" s="23">
        <v>43132</v>
      </c>
      <c r="B165" s="23"/>
      <c r="C165" s="24">
        <f>ROUND(7.845,5)</f>
        <v>7.845</v>
      </c>
      <c r="D165" s="24">
        <f>F165</f>
        <v>7.47953</v>
      </c>
      <c r="E165" s="24">
        <f>F165</f>
        <v>7.47953</v>
      </c>
      <c r="F165" s="24">
        <f>ROUND(7.47953,5)</f>
        <v>7.47953</v>
      </c>
      <c r="G165" s="25"/>
      <c r="H165" s="26"/>
    </row>
    <row r="166" spans="1:8" ht="12.75" customHeight="1">
      <c r="A166" s="23" t="s">
        <v>51</v>
      </c>
      <c r="B166" s="23"/>
      <c r="C166" s="27"/>
      <c r="D166" s="27"/>
      <c r="E166" s="27"/>
      <c r="F166" s="27"/>
      <c r="G166" s="25"/>
      <c r="H166" s="26"/>
    </row>
    <row r="167" spans="1:8" ht="12.75" customHeight="1">
      <c r="A167" s="23">
        <v>42768</v>
      </c>
      <c r="B167" s="23"/>
      <c r="C167" s="24">
        <f>ROUND(7.985,5)</f>
        <v>7.985</v>
      </c>
      <c r="D167" s="24">
        <f>F167</f>
        <v>7.98554</v>
      </c>
      <c r="E167" s="24">
        <f>F167</f>
        <v>7.98554</v>
      </c>
      <c r="F167" s="24">
        <f>ROUND(7.98554,5)</f>
        <v>7.98554</v>
      </c>
      <c r="G167" s="25"/>
      <c r="H167" s="26"/>
    </row>
    <row r="168" spans="1:8" ht="12.75" customHeight="1">
      <c r="A168" s="23">
        <v>42859</v>
      </c>
      <c r="B168" s="23"/>
      <c r="C168" s="24">
        <f>ROUND(7.985,5)</f>
        <v>7.985</v>
      </c>
      <c r="D168" s="24">
        <f>F168</f>
        <v>8.01869</v>
      </c>
      <c r="E168" s="24">
        <f>F168</f>
        <v>8.01869</v>
      </c>
      <c r="F168" s="24">
        <f>ROUND(8.01869,5)</f>
        <v>8.01869</v>
      </c>
      <c r="G168" s="25"/>
      <c r="H168" s="26"/>
    </row>
    <row r="169" spans="1:8" ht="12.75" customHeight="1">
      <c r="A169" s="23">
        <v>42950</v>
      </c>
      <c r="B169" s="23"/>
      <c r="C169" s="24">
        <f>ROUND(7.985,5)</f>
        <v>7.985</v>
      </c>
      <c r="D169" s="24">
        <f>F169</f>
        <v>8.02878</v>
      </c>
      <c r="E169" s="24">
        <f>F169</f>
        <v>8.02878</v>
      </c>
      <c r="F169" s="24">
        <f>ROUND(8.02878,5)</f>
        <v>8.02878</v>
      </c>
      <c r="G169" s="25"/>
      <c r="H169" s="26"/>
    </row>
    <row r="170" spans="1:8" ht="12.75" customHeight="1">
      <c r="A170" s="23">
        <v>43041</v>
      </c>
      <c r="B170" s="23"/>
      <c r="C170" s="24">
        <f>ROUND(7.985,5)</f>
        <v>7.985</v>
      </c>
      <c r="D170" s="24">
        <f>F170</f>
        <v>7.99907</v>
      </c>
      <c r="E170" s="24">
        <f>F170</f>
        <v>7.99907</v>
      </c>
      <c r="F170" s="24">
        <f>ROUND(7.99907,5)</f>
        <v>7.99907</v>
      </c>
      <c r="G170" s="25"/>
      <c r="H170" s="26"/>
    </row>
    <row r="171" spans="1:8" ht="12.75" customHeight="1">
      <c r="A171" s="23">
        <v>43132</v>
      </c>
      <c r="B171" s="23"/>
      <c r="C171" s="24">
        <f>ROUND(7.985,5)</f>
        <v>7.985</v>
      </c>
      <c r="D171" s="24">
        <f>F171</f>
        <v>7.89515</v>
      </c>
      <c r="E171" s="24">
        <f>F171</f>
        <v>7.89515</v>
      </c>
      <c r="F171" s="24">
        <f>ROUND(7.89515,5)</f>
        <v>7.89515</v>
      </c>
      <c r="G171" s="25"/>
      <c r="H171" s="26"/>
    </row>
    <row r="172" spans="1:8" ht="12.75" customHeight="1">
      <c r="A172" s="23" t="s">
        <v>52</v>
      </c>
      <c r="B172" s="23"/>
      <c r="C172" s="27"/>
      <c r="D172" s="27"/>
      <c r="E172" s="27"/>
      <c r="F172" s="27"/>
      <c r="G172" s="25"/>
      <c r="H172" s="26"/>
    </row>
    <row r="173" spans="1:8" ht="12.75" customHeight="1">
      <c r="A173" s="23">
        <v>42768</v>
      </c>
      <c r="B173" s="23"/>
      <c r="C173" s="24">
        <f>ROUND(8.16,5)</f>
        <v>8.16</v>
      </c>
      <c r="D173" s="24">
        <f>F173</f>
        <v>8.16051</v>
      </c>
      <c r="E173" s="24">
        <f>F173</f>
        <v>8.16051</v>
      </c>
      <c r="F173" s="24">
        <f>ROUND(8.16051,5)</f>
        <v>8.16051</v>
      </c>
      <c r="G173" s="25"/>
      <c r="H173" s="26"/>
    </row>
    <row r="174" spans="1:8" ht="12.75" customHeight="1">
      <c r="A174" s="23">
        <v>42859</v>
      </c>
      <c r="B174" s="23"/>
      <c r="C174" s="24">
        <f>ROUND(8.16,5)</f>
        <v>8.16</v>
      </c>
      <c r="D174" s="24">
        <f>F174</f>
        <v>8.19259</v>
      </c>
      <c r="E174" s="24">
        <f>F174</f>
        <v>8.19259</v>
      </c>
      <c r="F174" s="24">
        <f>ROUND(8.19259,5)</f>
        <v>8.19259</v>
      </c>
      <c r="G174" s="25"/>
      <c r="H174" s="26"/>
    </row>
    <row r="175" spans="1:8" ht="12.75" customHeight="1">
      <c r="A175" s="23">
        <v>42950</v>
      </c>
      <c r="B175" s="23"/>
      <c r="C175" s="24">
        <f>ROUND(8.16,5)</f>
        <v>8.16</v>
      </c>
      <c r="D175" s="24">
        <f>F175</f>
        <v>8.20863</v>
      </c>
      <c r="E175" s="24">
        <f>F175</f>
        <v>8.20863</v>
      </c>
      <c r="F175" s="24">
        <f>ROUND(8.20863,5)</f>
        <v>8.20863</v>
      </c>
      <c r="G175" s="25"/>
      <c r="H175" s="26"/>
    </row>
    <row r="176" spans="1:8" ht="12.75" customHeight="1">
      <c r="A176" s="23">
        <v>43041</v>
      </c>
      <c r="B176" s="23"/>
      <c r="C176" s="24">
        <f>ROUND(8.16,5)</f>
        <v>8.16</v>
      </c>
      <c r="D176" s="24">
        <f>F176</f>
        <v>8.20891</v>
      </c>
      <c r="E176" s="24">
        <f>F176</f>
        <v>8.20891</v>
      </c>
      <c r="F176" s="24">
        <f>ROUND(8.20891,5)</f>
        <v>8.20891</v>
      </c>
      <c r="G176" s="25"/>
      <c r="H176" s="26"/>
    </row>
    <row r="177" spans="1:8" ht="12.75" customHeight="1">
      <c r="A177" s="23">
        <v>43132</v>
      </c>
      <c r="B177" s="23"/>
      <c r="C177" s="24">
        <f>ROUND(8.16,5)</f>
        <v>8.16</v>
      </c>
      <c r="D177" s="24">
        <f>F177</f>
        <v>8.16633</v>
      </c>
      <c r="E177" s="24">
        <f>F177</f>
        <v>8.16633</v>
      </c>
      <c r="F177" s="24">
        <f>ROUND(8.16633,5)</f>
        <v>8.16633</v>
      </c>
      <c r="G177" s="25"/>
      <c r="H177" s="26"/>
    </row>
    <row r="178" spans="1:8" ht="12.75" customHeight="1">
      <c r="A178" s="23" t="s">
        <v>53</v>
      </c>
      <c r="B178" s="23"/>
      <c r="C178" s="27"/>
      <c r="D178" s="27"/>
      <c r="E178" s="27"/>
      <c r="F178" s="27"/>
      <c r="G178" s="25"/>
      <c r="H178" s="26"/>
    </row>
    <row r="179" spans="1:8" ht="12.75" customHeight="1">
      <c r="A179" s="23">
        <v>42768</v>
      </c>
      <c r="B179" s="23"/>
      <c r="C179" s="24">
        <f>ROUND(9.495,5)</f>
        <v>9.495</v>
      </c>
      <c r="D179" s="24">
        <f>F179</f>
        <v>9.49557</v>
      </c>
      <c r="E179" s="24">
        <f>F179</f>
        <v>9.49557</v>
      </c>
      <c r="F179" s="24">
        <f>ROUND(9.49557,5)</f>
        <v>9.49557</v>
      </c>
      <c r="G179" s="25"/>
      <c r="H179" s="26"/>
    </row>
    <row r="180" spans="1:8" ht="12.75" customHeight="1">
      <c r="A180" s="23">
        <v>42859</v>
      </c>
      <c r="B180" s="23"/>
      <c r="C180" s="24">
        <f>ROUND(9.495,5)</f>
        <v>9.495</v>
      </c>
      <c r="D180" s="24">
        <f>F180</f>
        <v>9.54181</v>
      </c>
      <c r="E180" s="24">
        <f>F180</f>
        <v>9.54181</v>
      </c>
      <c r="F180" s="24">
        <f>ROUND(9.54181,5)</f>
        <v>9.54181</v>
      </c>
      <c r="G180" s="25"/>
      <c r="H180" s="26"/>
    </row>
    <row r="181" spans="1:8" ht="12.75" customHeight="1">
      <c r="A181" s="23">
        <v>42950</v>
      </c>
      <c r="B181" s="23"/>
      <c r="C181" s="24">
        <f>ROUND(9.495,5)</f>
        <v>9.495</v>
      </c>
      <c r="D181" s="24">
        <f>F181</f>
        <v>9.58242</v>
      </c>
      <c r="E181" s="24">
        <f>F181</f>
        <v>9.58242</v>
      </c>
      <c r="F181" s="24">
        <f>ROUND(9.58242,5)</f>
        <v>9.58242</v>
      </c>
      <c r="G181" s="25"/>
      <c r="H181" s="26"/>
    </row>
    <row r="182" spans="1:8" ht="12.75" customHeight="1">
      <c r="A182" s="23">
        <v>43041</v>
      </c>
      <c r="B182" s="23"/>
      <c r="C182" s="24">
        <f>ROUND(9.495,5)</f>
        <v>9.495</v>
      </c>
      <c r="D182" s="24">
        <f>F182</f>
        <v>9.61879</v>
      </c>
      <c r="E182" s="24">
        <f>F182</f>
        <v>9.61879</v>
      </c>
      <c r="F182" s="24">
        <f>ROUND(9.61879,5)</f>
        <v>9.61879</v>
      </c>
      <c r="G182" s="25"/>
      <c r="H182" s="26"/>
    </row>
    <row r="183" spans="1:8" ht="12.75" customHeight="1">
      <c r="A183" s="23">
        <v>43132</v>
      </c>
      <c r="B183" s="23"/>
      <c r="C183" s="24">
        <f>ROUND(9.495,5)</f>
        <v>9.495</v>
      </c>
      <c r="D183" s="24">
        <f>F183</f>
        <v>9.64339</v>
      </c>
      <c r="E183" s="24">
        <f>F183</f>
        <v>9.64339</v>
      </c>
      <c r="F183" s="24">
        <f>ROUND(9.64339,5)</f>
        <v>9.64339</v>
      </c>
      <c r="G183" s="25"/>
      <c r="H183" s="26"/>
    </row>
    <row r="184" spans="1:8" ht="12.75" customHeight="1">
      <c r="A184" s="23" t="s">
        <v>54</v>
      </c>
      <c r="B184" s="23"/>
      <c r="C184" s="27"/>
      <c r="D184" s="27"/>
      <c r="E184" s="27"/>
      <c r="F184" s="27"/>
      <c r="G184" s="25"/>
      <c r="H184" s="26"/>
    </row>
    <row r="185" spans="1:8" ht="12.75" customHeight="1">
      <c r="A185" s="23">
        <v>42768</v>
      </c>
      <c r="B185" s="23"/>
      <c r="C185" s="24">
        <f>ROUND(2.05,5)</f>
        <v>2.05</v>
      </c>
      <c r="D185" s="24">
        <f>F185</f>
        <v>187.04552</v>
      </c>
      <c r="E185" s="24">
        <f>F185</f>
        <v>187.04552</v>
      </c>
      <c r="F185" s="24">
        <f>ROUND(187.04552,5)</f>
        <v>187.04552</v>
      </c>
      <c r="G185" s="25"/>
      <c r="H185" s="26"/>
    </row>
    <row r="186" spans="1:8" ht="12.75" customHeight="1">
      <c r="A186" s="23">
        <v>42859</v>
      </c>
      <c r="B186" s="23"/>
      <c r="C186" s="24">
        <f>ROUND(2.05,5)</f>
        <v>2.05</v>
      </c>
      <c r="D186" s="24">
        <f>F186</f>
        <v>188.30836</v>
      </c>
      <c r="E186" s="24">
        <f>F186</f>
        <v>188.30836</v>
      </c>
      <c r="F186" s="24">
        <f>ROUND(188.30836,5)</f>
        <v>188.30836</v>
      </c>
      <c r="G186" s="25"/>
      <c r="H186" s="26"/>
    </row>
    <row r="187" spans="1:8" ht="12.75" customHeight="1">
      <c r="A187" s="23">
        <v>42950</v>
      </c>
      <c r="B187" s="23"/>
      <c r="C187" s="24">
        <f>ROUND(2.05,5)</f>
        <v>2.05</v>
      </c>
      <c r="D187" s="24">
        <f>F187</f>
        <v>192.02159</v>
      </c>
      <c r="E187" s="24">
        <f>F187</f>
        <v>192.02159</v>
      </c>
      <c r="F187" s="24">
        <f>ROUND(192.02159,5)</f>
        <v>192.02159</v>
      </c>
      <c r="G187" s="25"/>
      <c r="H187" s="26"/>
    </row>
    <row r="188" spans="1:8" ht="12.75" customHeight="1">
      <c r="A188" s="23">
        <v>43041</v>
      </c>
      <c r="B188" s="23"/>
      <c r="C188" s="24">
        <f>ROUND(2.05,5)</f>
        <v>2.05</v>
      </c>
      <c r="D188" s="24">
        <f>F188</f>
        <v>193.48685</v>
      </c>
      <c r="E188" s="24">
        <f>F188</f>
        <v>193.48685</v>
      </c>
      <c r="F188" s="24">
        <f>ROUND(193.48685,5)</f>
        <v>193.48685</v>
      </c>
      <c r="G188" s="25"/>
      <c r="H188" s="26"/>
    </row>
    <row r="189" spans="1:8" ht="12.75" customHeight="1">
      <c r="A189" s="23">
        <v>43132</v>
      </c>
      <c r="B189" s="23"/>
      <c r="C189" s="24">
        <f>ROUND(2.05,5)</f>
        <v>2.05</v>
      </c>
      <c r="D189" s="24">
        <f>F189</f>
        <v>197.58301</v>
      </c>
      <c r="E189" s="24">
        <f>F189</f>
        <v>197.58301</v>
      </c>
      <c r="F189" s="24">
        <f>ROUND(197.58301,5)</f>
        <v>197.58301</v>
      </c>
      <c r="G189" s="25"/>
      <c r="H189" s="26"/>
    </row>
    <row r="190" spans="1:8" ht="12.75" customHeight="1">
      <c r="A190" s="23" t="s">
        <v>55</v>
      </c>
      <c r="B190" s="23"/>
      <c r="C190" s="27"/>
      <c r="D190" s="27"/>
      <c r="E190" s="27"/>
      <c r="F190" s="27"/>
      <c r="G190" s="25"/>
      <c r="H190" s="26"/>
    </row>
    <row r="191" spans="1:8" ht="12.75" customHeight="1">
      <c r="A191" s="23">
        <v>42768</v>
      </c>
      <c r="B191" s="23"/>
      <c r="C191" s="24">
        <f>ROUND(0,5)</f>
        <v>0</v>
      </c>
      <c r="D191" s="24">
        <f>F191</f>
        <v>141.40012</v>
      </c>
      <c r="E191" s="24">
        <f>F191</f>
        <v>141.40012</v>
      </c>
      <c r="F191" s="24">
        <f>ROUND(141.40012,5)</f>
        <v>141.40012</v>
      </c>
      <c r="G191" s="25"/>
      <c r="H191" s="26"/>
    </row>
    <row r="192" spans="1:8" ht="12.75" customHeight="1">
      <c r="A192" s="23">
        <v>42859</v>
      </c>
      <c r="B192" s="23"/>
      <c r="C192" s="24">
        <f>ROUND(0,5)</f>
        <v>0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ROUND(0,5)</f>
        <v>0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>
        <v>43041</v>
      </c>
      <c r="B194" s="23"/>
      <c r="C194" s="24">
        <f>ROUND(0,5)</f>
        <v>0</v>
      </c>
      <c r="D194" s="24">
        <f>F194</f>
        <v>141.66256</v>
      </c>
      <c r="E194" s="24">
        <f>F194</f>
        <v>141.66256</v>
      </c>
      <c r="F194" s="24">
        <f>ROUND(141.66256,5)</f>
        <v>141.66256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42768</v>
      </c>
      <c r="B196" s="23"/>
      <c r="C196" s="24">
        <f>ROUND(2.09,5)</f>
        <v>2.09</v>
      </c>
      <c r="D196" s="24">
        <f>F196</f>
        <v>146.30221</v>
      </c>
      <c r="E196" s="24">
        <f>F196</f>
        <v>146.30221</v>
      </c>
      <c r="F196" s="24">
        <f>ROUND(146.30221,5)</f>
        <v>146.30221</v>
      </c>
      <c r="G196" s="25"/>
      <c r="H196" s="26"/>
    </row>
    <row r="197" spans="1:8" ht="12.75" customHeight="1">
      <c r="A197" s="23">
        <v>42859</v>
      </c>
      <c r="B197" s="23"/>
      <c r="C197" s="24">
        <f>ROUND(2.09,5)</f>
        <v>2.09</v>
      </c>
      <c r="D197" s="24">
        <f>F197</f>
        <v>149.10405</v>
      </c>
      <c r="E197" s="24">
        <f>F197</f>
        <v>149.10405</v>
      </c>
      <c r="F197" s="24">
        <f>ROUND(149.10405,5)</f>
        <v>149.10405</v>
      </c>
      <c r="G197" s="25"/>
      <c r="H197" s="26"/>
    </row>
    <row r="198" spans="1:8" ht="12.75" customHeight="1">
      <c r="A198" s="23">
        <v>42950</v>
      </c>
      <c r="B198" s="23"/>
      <c r="C198" s="24">
        <f>ROUND(2.09,5)</f>
        <v>2.09</v>
      </c>
      <c r="D198" s="24">
        <f>F198</f>
        <v>149.99423</v>
      </c>
      <c r="E198" s="24">
        <f>F198</f>
        <v>149.99423</v>
      </c>
      <c r="F198" s="24">
        <f>ROUND(149.99423,5)</f>
        <v>149.99423</v>
      </c>
      <c r="G198" s="25"/>
      <c r="H198" s="26"/>
    </row>
    <row r="199" spans="1:8" ht="12.75" customHeight="1">
      <c r="A199" s="23">
        <v>43041</v>
      </c>
      <c r="B199" s="23"/>
      <c r="C199" s="24">
        <f>ROUND(2.09,5)</f>
        <v>2.09</v>
      </c>
      <c r="D199" s="24">
        <f>F199</f>
        <v>153.03878</v>
      </c>
      <c r="E199" s="24">
        <f>F199</f>
        <v>153.03878</v>
      </c>
      <c r="F199" s="24">
        <f>ROUND(153.03878,5)</f>
        <v>153.03878</v>
      </c>
      <c r="G199" s="25"/>
      <c r="H199" s="26"/>
    </row>
    <row r="200" spans="1:8" ht="12.75" customHeight="1">
      <c r="A200" s="23">
        <v>43132</v>
      </c>
      <c r="B200" s="23"/>
      <c r="C200" s="24">
        <f>ROUND(2.09,5)</f>
        <v>2.09</v>
      </c>
      <c r="D200" s="24">
        <f>F200</f>
        <v>156.2113</v>
      </c>
      <c r="E200" s="24">
        <f>F200</f>
        <v>156.2113</v>
      </c>
      <c r="F200" s="24">
        <f>ROUND(156.2113,5)</f>
        <v>156.2113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42768</v>
      </c>
      <c r="B202" s="23"/>
      <c r="C202" s="24">
        <f>ROUND(9.275,5)</f>
        <v>9.275</v>
      </c>
      <c r="D202" s="24">
        <f>F202</f>
        <v>9.27561</v>
      </c>
      <c r="E202" s="24">
        <f>F202</f>
        <v>9.27561</v>
      </c>
      <c r="F202" s="24">
        <f>ROUND(9.27561,5)</f>
        <v>9.27561</v>
      </c>
      <c r="G202" s="25"/>
      <c r="H202" s="26"/>
    </row>
    <row r="203" spans="1:8" ht="12.75" customHeight="1">
      <c r="A203" s="23">
        <v>42859</v>
      </c>
      <c r="B203" s="23"/>
      <c r="C203" s="24">
        <f>ROUND(9.275,5)</f>
        <v>9.275</v>
      </c>
      <c r="D203" s="24">
        <f>F203</f>
        <v>9.32088</v>
      </c>
      <c r="E203" s="24">
        <f>F203</f>
        <v>9.32088</v>
      </c>
      <c r="F203" s="24">
        <f>ROUND(9.32088,5)</f>
        <v>9.32088</v>
      </c>
      <c r="G203" s="25"/>
      <c r="H203" s="26"/>
    </row>
    <row r="204" spans="1:8" ht="12.75" customHeight="1">
      <c r="A204" s="23">
        <v>42950</v>
      </c>
      <c r="B204" s="23"/>
      <c r="C204" s="24">
        <f>ROUND(9.275,5)</f>
        <v>9.275</v>
      </c>
      <c r="D204" s="24">
        <f>F204</f>
        <v>9.36016</v>
      </c>
      <c r="E204" s="24">
        <f>F204</f>
        <v>9.36016</v>
      </c>
      <c r="F204" s="24">
        <f>ROUND(9.36016,5)</f>
        <v>9.36016</v>
      </c>
      <c r="G204" s="25"/>
      <c r="H204" s="26"/>
    </row>
    <row r="205" spans="1:8" ht="12.75" customHeight="1">
      <c r="A205" s="23">
        <v>43041</v>
      </c>
      <c r="B205" s="23"/>
      <c r="C205" s="24">
        <f>ROUND(9.275,5)</f>
        <v>9.275</v>
      </c>
      <c r="D205" s="24">
        <f>F205</f>
        <v>9.39687</v>
      </c>
      <c r="E205" s="24">
        <f>F205</f>
        <v>9.39687</v>
      </c>
      <c r="F205" s="24">
        <f>ROUND(9.39687,5)</f>
        <v>9.39687</v>
      </c>
      <c r="G205" s="25"/>
      <c r="H205" s="26"/>
    </row>
    <row r="206" spans="1:8" ht="12.75" customHeight="1">
      <c r="A206" s="23">
        <v>43132</v>
      </c>
      <c r="B206" s="23"/>
      <c r="C206" s="24">
        <f>ROUND(9.275,5)</f>
        <v>9.275</v>
      </c>
      <c r="D206" s="24">
        <f>F206</f>
        <v>9.42079</v>
      </c>
      <c r="E206" s="24">
        <f>F206</f>
        <v>9.42079</v>
      </c>
      <c r="F206" s="24">
        <f>ROUND(9.42079,5)</f>
        <v>9.42079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42768</v>
      </c>
      <c r="B208" s="23"/>
      <c r="C208" s="24">
        <f>ROUND(9.565,5)</f>
        <v>9.565</v>
      </c>
      <c r="D208" s="24">
        <f>F208</f>
        <v>9.56558</v>
      </c>
      <c r="E208" s="24">
        <f>F208</f>
        <v>9.56558</v>
      </c>
      <c r="F208" s="24">
        <f>ROUND(9.56558,5)</f>
        <v>9.56558</v>
      </c>
      <c r="G208" s="25"/>
      <c r="H208" s="26"/>
    </row>
    <row r="209" spans="1:8" ht="12.75" customHeight="1">
      <c r="A209" s="23">
        <v>42859</v>
      </c>
      <c r="B209" s="23"/>
      <c r="C209" s="24">
        <f>ROUND(9.565,5)</f>
        <v>9.565</v>
      </c>
      <c r="D209" s="24">
        <f>F209</f>
        <v>9.60984</v>
      </c>
      <c r="E209" s="24">
        <f>F209</f>
        <v>9.60984</v>
      </c>
      <c r="F209" s="24">
        <f>ROUND(9.60984,5)</f>
        <v>9.60984</v>
      </c>
      <c r="G209" s="25"/>
      <c r="H209" s="26"/>
    </row>
    <row r="210" spans="1:8" ht="12.75" customHeight="1">
      <c r="A210" s="23">
        <v>42950</v>
      </c>
      <c r="B210" s="23"/>
      <c r="C210" s="24">
        <f>ROUND(9.565,5)</f>
        <v>9.565</v>
      </c>
      <c r="D210" s="24">
        <f>F210</f>
        <v>9.64908</v>
      </c>
      <c r="E210" s="24">
        <f>F210</f>
        <v>9.64908</v>
      </c>
      <c r="F210" s="24">
        <f>ROUND(9.64908,5)</f>
        <v>9.64908</v>
      </c>
      <c r="G210" s="25"/>
      <c r="H210" s="26"/>
    </row>
    <row r="211" spans="1:8" ht="12.75" customHeight="1">
      <c r="A211" s="23">
        <v>43041</v>
      </c>
      <c r="B211" s="23"/>
      <c r="C211" s="24">
        <f>ROUND(9.565,5)</f>
        <v>9.565</v>
      </c>
      <c r="D211" s="24">
        <f>F211</f>
        <v>9.68606</v>
      </c>
      <c r="E211" s="24">
        <f>F211</f>
        <v>9.68606</v>
      </c>
      <c r="F211" s="24">
        <f>ROUND(9.68606,5)</f>
        <v>9.68606</v>
      </c>
      <c r="G211" s="25"/>
      <c r="H211" s="26"/>
    </row>
    <row r="212" spans="1:8" ht="12.75" customHeight="1">
      <c r="A212" s="23">
        <v>43132</v>
      </c>
      <c r="B212" s="23"/>
      <c r="C212" s="24">
        <f>ROUND(9.565,5)</f>
        <v>9.565</v>
      </c>
      <c r="D212" s="24">
        <f>F212</f>
        <v>9.71268</v>
      </c>
      <c r="E212" s="24">
        <f>F212</f>
        <v>9.71268</v>
      </c>
      <c r="F212" s="24">
        <f>ROUND(9.71268,5)</f>
        <v>9.71268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42768</v>
      </c>
      <c r="B214" s="23"/>
      <c r="C214" s="24">
        <f>ROUND(9.625,5)</f>
        <v>9.625</v>
      </c>
      <c r="D214" s="24">
        <f>F214</f>
        <v>9.6256</v>
      </c>
      <c r="E214" s="24">
        <f>F214</f>
        <v>9.6256</v>
      </c>
      <c r="F214" s="24">
        <f>ROUND(9.6256,5)</f>
        <v>9.6256</v>
      </c>
      <c r="G214" s="25"/>
      <c r="H214" s="26"/>
    </row>
    <row r="215" spans="1:8" ht="12.75" customHeight="1">
      <c r="A215" s="23">
        <v>42859</v>
      </c>
      <c r="B215" s="23"/>
      <c r="C215" s="24">
        <f>ROUND(9.625,5)</f>
        <v>9.625</v>
      </c>
      <c r="D215" s="24">
        <f>F215</f>
        <v>9.67164</v>
      </c>
      <c r="E215" s="24">
        <f>F215</f>
        <v>9.67164</v>
      </c>
      <c r="F215" s="24">
        <f>ROUND(9.67164,5)</f>
        <v>9.67164</v>
      </c>
      <c r="G215" s="25"/>
      <c r="H215" s="26"/>
    </row>
    <row r="216" spans="1:8" ht="12.75" customHeight="1">
      <c r="A216" s="23">
        <v>42950</v>
      </c>
      <c r="B216" s="23"/>
      <c r="C216" s="24">
        <f>ROUND(9.625,5)</f>
        <v>9.625</v>
      </c>
      <c r="D216" s="24">
        <f>F216</f>
        <v>9.71271</v>
      </c>
      <c r="E216" s="24">
        <f>F216</f>
        <v>9.71271</v>
      </c>
      <c r="F216" s="24">
        <f>ROUND(9.71271,5)</f>
        <v>9.71271</v>
      </c>
      <c r="G216" s="25"/>
      <c r="H216" s="26"/>
    </row>
    <row r="217" spans="1:8" ht="12.75" customHeight="1">
      <c r="A217" s="23">
        <v>43041</v>
      </c>
      <c r="B217" s="23"/>
      <c r="C217" s="24">
        <f>ROUND(9.625,5)</f>
        <v>9.625</v>
      </c>
      <c r="D217" s="24">
        <f>F217</f>
        <v>9.75151</v>
      </c>
      <c r="E217" s="24">
        <f>F217</f>
        <v>9.75151</v>
      </c>
      <c r="F217" s="24">
        <f>ROUND(9.75151,5)</f>
        <v>9.75151</v>
      </c>
      <c r="G217" s="25"/>
      <c r="H217" s="26"/>
    </row>
    <row r="218" spans="1:8" ht="12.75" customHeight="1">
      <c r="A218" s="23">
        <v>43132</v>
      </c>
      <c r="B218" s="23"/>
      <c r="C218" s="24">
        <f>ROUND(9.625,5)</f>
        <v>9.625</v>
      </c>
      <c r="D218" s="24">
        <f>F218</f>
        <v>9.77996</v>
      </c>
      <c r="E218" s="24">
        <f>F218</f>
        <v>9.77996</v>
      </c>
      <c r="F218" s="24">
        <f>ROUND(9.77996,5)</f>
        <v>9.77996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42776</v>
      </c>
      <c r="B220" s="23"/>
      <c r="C220" s="28">
        <f>ROUND(269.286416521886,4)</f>
        <v>269.2864</v>
      </c>
      <c r="D220" s="28">
        <f>F220</f>
        <v>279.0419</v>
      </c>
      <c r="E220" s="28">
        <f>F220</f>
        <v>279.0419</v>
      </c>
      <c r="F220" s="28">
        <f>ROUND(279.0419,4)</f>
        <v>279.0419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42772</v>
      </c>
      <c r="B222" s="23"/>
      <c r="C222" s="28">
        <f>ROUND(14.43083821,4)</f>
        <v>14.4308</v>
      </c>
      <c r="D222" s="28">
        <f>F222</f>
        <v>14.4392</v>
      </c>
      <c r="E222" s="28">
        <f>F222</f>
        <v>14.4392</v>
      </c>
      <c r="F222" s="28">
        <f>ROUND(14.4392,4)</f>
        <v>14.4392</v>
      </c>
      <c r="G222" s="25"/>
      <c r="H222" s="26"/>
    </row>
    <row r="223" spans="1:8" ht="12.75" customHeight="1">
      <c r="A223" s="23">
        <v>42790</v>
      </c>
      <c r="B223" s="23"/>
      <c r="C223" s="28">
        <f>ROUND(14.43083821,4)</f>
        <v>14.4308</v>
      </c>
      <c r="D223" s="28">
        <f>F223</f>
        <v>14.4942</v>
      </c>
      <c r="E223" s="28">
        <f>F223</f>
        <v>14.4942</v>
      </c>
      <c r="F223" s="28">
        <f>ROUND(14.4942,4)</f>
        <v>14.4942</v>
      </c>
      <c r="G223" s="25"/>
      <c r="H223" s="26"/>
    </row>
    <row r="224" spans="1:8" ht="12.75" customHeight="1">
      <c r="A224" s="23">
        <v>42794</v>
      </c>
      <c r="B224" s="23"/>
      <c r="C224" s="28">
        <f>ROUND(14.43083821,4)</f>
        <v>14.4308</v>
      </c>
      <c r="D224" s="28">
        <f>F224</f>
        <v>14.5067</v>
      </c>
      <c r="E224" s="28">
        <f>F224</f>
        <v>14.5067</v>
      </c>
      <c r="F224" s="28">
        <f>ROUND(14.5067,4)</f>
        <v>14.5067</v>
      </c>
      <c r="G224" s="25"/>
      <c r="H224" s="26"/>
    </row>
    <row r="225" spans="1:8" ht="12.75" customHeight="1">
      <c r="A225" s="23">
        <v>42809</v>
      </c>
      <c r="B225" s="23"/>
      <c r="C225" s="28">
        <f>ROUND(14.43083821,4)</f>
        <v>14.4308</v>
      </c>
      <c r="D225" s="28">
        <f>F225</f>
        <v>14.5599</v>
      </c>
      <c r="E225" s="28">
        <f>F225</f>
        <v>14.5599</v>
      </c>
      <c r="F225" s="28">
        <f>ROUND(14.5599,4)</f>
        <v>14.5599</v>
      </c>
      <c r="G225" s="25"/>
      <c r="H225" s="26"/>
    </row>
    <row r="226" spans="1:8" ht="12.75" customHeight="1">
      <c r="A226" s="23">
        <v>42825</v>
      </c>
      <c r="B226" s="23"/>
      <c r="C226" s="28">
        <f>ROUND(14.43083821,4)</f>
        <v>14.4308</v>
      </c>
      <c r="D226" s="28">
        <f>F226</f>
        <v>14.6164</v>
      </c>
      <c r="E226" s="28">
        <f>F226</f>
        <v>14.6164</v>
      </c>
      <c r="F226" s="28">
        <f>ROUND(14.6164,4)</f>
        <v>14.6164</v>
      </c>
      <c r="G226" s="25"/>
      <c r="H226" s="26"/>
    </row>
    <row r="227" spans="1:8" ht="12.75" customHeight="1">
      <c r="A227" s="23">
        <v>42838</v>
      </c>
      <c r="B227" s="23"/>
      <c r="C227" s="28">
        <f>ROUND(14.43083821,4)</f>
        <v>14.4308</v>
      </c>
      <c r="D227" s="28">
        <f>F227</f>
        <v>14.6608</v>
      </c>
      <c r="E227" s="28">
        <f>F227</f>
        <v>14.6608</v>
      </c>
      <c r="F227" s="28">
        <f>ROUND(14.6608,4)</f>
        <v>14.6608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42794</v>
      </c>
      <c r="B229" s="23"/>
      <c r="C229" s="28">
        <f>ROUND(16.96901297,4)</f>
        <v>16.969</v>
      </c>
      <c r="D229" s="28">
        <f>F229</f>
        <v>17.0509</v>
      </c>
      <c r="E229" s="28">
        <f>F229</f>
        <v>17.0509</v>
      </c>
      <c r="F229" s="28">
        <f>ROUND(17.0509,4)</f>
        <v>17.0509</v>
      </c>
      <c r="G229" s="25"/>
      <c r="H229" s="26"/>
    </row>
    <row r="230" spans="1:8" ht="12.75" customHeight="1">
      <c r="A230" s="23">
        <v>42825</v>
      </c>
      <c r="B230" s="23"/>
      <c r="C230" s="28">
        <f>ROUND(16.96901297,4)</f>
        <v>16.969</v>
      </c>
      <c r="D230" s="28">
        <f>F230</f>
        <v>17.1653</v>
      </c>
      <c r="E230" s="28">
        <f>F230</f>
        <v>17.1653</v>
      </c>
      <c r="F230" s="28">
        <f>ROUND(17.1653,4)</f>
        <v>17.1653</v>
      </c>
      <c r="G230" s="25"/>
      <c r="H230" s="26"/>
    </row>
    <row r="231" spans="1:8" ht="12.75" customHeight="1">
      <c r="A231" s="23">
        <v>42838</v>
      </c>
      <c r="B231" s="23"/>
      <c r="C231" s="28">
        <f>ROUND(16.96901297,4)</f>
        <v>16.969</v>
      </c>
      <c r="D231" s="28">
        <f>F231</f>
        <v>17.2123</v>
      </c>
      <c r="E231" s="28">
        <f>F231</f>
        <v>17.2123</v>
      </c>
      <c r="F231" s="28">
        <f>ROUND(17.2123,4)</f>
        <v>17.2123</v>
      </c>
      <c r="G231" s="25"/>
      <c r="H231" s="26"/>
    </row>
    <row r="232" spans="1:8" ht="12.75" customHeight="1">
      <c r="A232" s="23">
        <v>42850</v>
      </c>
      <c r="B232" s="23"/>
      <c r="C232" s="28">
        <f>ROUND(16.96901297,4)</f>
        <v>16.969</v>
      </c>
      <c r="D232" s="28">
        <f>F232</f>
        <v>17.2553</v>
      </c>
      <c r="E232" s="28">
        <f>F232</f>
        <v>17.2553</v>
      </c>
      <c r="F232" s="28">
        <f>ROUND(17.2553,4)</f>
        <v>17.2553</v>
      </c>
      <c r="G232" s="25"/>
      <c r="H232" s="26"/>
    </row>
    <row r="233" spans="1:8" ht="12.75" customHeight="1">
      <c r="A233" s="23">
        <v>42853</v>
      </c>
      <c r="B233" s="23"/>
      <c r="C233" s="28">
        <f>ROUND(16.96901297,4)</f>
        <v>16.969</v>
      </c>
      <c r="D233" s="28">
        <f>F233</f>
        <v>17.2661</v>
      </c>
      <c r="E233" s="28">
        <f>F233</f>
        <v>17.2661</v>
      </c>
      <c r="F233" s="28">
        <f>ROUND(17.2661,4)</f>
        <v>17.2661</v>
      </c>
      <c r="G233" s="25"/>
      <c r="H233" s="26"/>
    </row>
    <row r="234" spans="1:8" ht="12.75" customHeight="1">
      <c r="A234" s="23" t="s">
        <v>63</v>
      </c>
      <c r="B234" s="23"/>
      <c r="C234" s="27"/>
      <c r="D234" s="27"/>
      <c r="E234" s="27"/>
      <c r="F234" s="27"/>
      <c r="G234" s="25"/>
      <c r="H234" s="26"/>
    </row>
    <row r="235" spans="1:8" ht="12.75" customHeight="1">
      <c r="A235" s="23">
        <v>42776</v>
      </c>
      <c r="B235" s="23"/>
      <c r="C235" s="28">
        <f>ROUND(13.4153,4)</f>
        <v>13.4153</v>
      </c>
      <c r="D235" s="28">
        <f>F235</f>
        <v>13.4313</v>
      </c>
      <c r="E235" s="28">
        <f>F235</f>
        <v>13.4313</v>
      </c>
      <c r="F235" s="28">
        <f>ROUND(13.4313,4)</f>
        <v>13.4313</v>
      </c>
      <c r="G235" s="25"/>
      <c r="H235" s="26"/>
    </row>
    <row r="236" spans="1:8" ht="12.75" customHeight="1">
      <c r="A236" s="23">
        <v>42783</v>
      </c>
      <c r="B236" s="23"/>
      <c r="C236" s="28">
        <f>ROUND(13.4153,4)</f>
        <v>13.4153</v>
      </c>
      <c r="D236" s="28">
        <f>F236</f>
        <v>13.4482</v>
      </c>
      <c r="E236" s="28">
        <f>F236</f>
        <v>13.4482</v>
      </c>
      <c r="F236" s="28">
        <f>ROUND(13.4482,4)</f>
        <v>13.4482</v>
      </c>
      <c r="G236" s="25"/>
      <c r="H236" s="26"/>
    </row>
    <row r="237" spans="1:8" ht="12.75" customHeight="1">
      <c r="A237" s="23">
        <v>42788</v>
      </c>
      <c r="B237" s="23"/>
      <c r="C237" s="28">
        <f>ROUND(13.4153,4)</f>
        <v>13.4153</v>
      </c>
      <c r="D237" s="28">
        <f>F237</f>
        <v>13.4602</v>
      </c>
      <c r="E237" s="28">
        <f>F237</f>
        <v>13.4602</v>
      </c>
      <c r="F237" s="28">
        <f>ROUND(13.4602,4)</f>
        <v>13.4602</v>
      </c>
      <c r="G237" s="25"/>
      <c r="H237" s="26"/>
    </row>
    <row r="238" spans="1:8" ht="12.75" customHeight="1">
      <c r="A238" s="23">
        <v>42789</v>
      </c>
      <c r="B238" s="23"/>
      <c r="C238" s="28">
        <f>ROUND(13.4153,4)</f>
        <v>13.4153</v>
      </c>
      <c r="D238" s="28">
        <f>F238</f>
        <v>13.4626</v>
      </c>
      <c r="E238" s="28">
        <f>F238</f>
        <v>13.4626</v>
      </c>
      <c r="F238" s="28">
        <f>ROUND(13.4626,4)</f>
        <v>13.4626</v>
      </c>
      <c r="G238" s="25"/>
      <c r="H238" s="26"/>
    </row>
    <row r="239" spans="1:8" ht="12.75" customHeight="1">
      <c r="A239" s="23">
        <v>42790</v>
      </c>
      <c r="B239" s="23"/>
      <c r="C239" s="28">
        <f>ROUND(13.4153,4)</f>
        <v>13.4153</v>
      </c>
      <c r="D239" s="28">
        <f>F239</f>
        <v>13.4651</v>
      </c>
      <c r="E239" s="28">
        <f>F239</f>
        <v>13.4651</v>
      </c>
      <c r="F239" s="28">
        <f>ROUND(13.4651,4)</f>
        <v>13.4651</v>
      </c>
      <c r="G239" s="25"/>
      <c r="H239" s="26"/>
    </row>
    <row r="240" spans="1:8" ht="12.75" customHeight="1">
      <c r="A240" s="23">
        <v>42793</v>
      </c>
      <c r="B240" s="23"/>
      <c r="C240" s="28">
        <f>ROUND(13.4153,4)</f>
        <v>13.4153</v>
      </c>
      <c r="D240" s="28">
        <f>F240</f>
        <v>13.4723</v>
      </c>
      <c r="E240" s="28">
        <f>F240</f>
        <v>13.4723</v>
      </c>
      <c r="F240" s="28">
        <f>ROUND(13.4723,4)</f>
        <v>13.4723</v>
      </c>
      <c r="G240" s="25"/>
      <c r="H240" s="26"/>
    </row>
    <row r="241" spans="1:8" ht="12.75" customHeight="1">
      <c r="A241" s="23">
        <v>42794</v>
      </c>
      <c r="B241" s="23"/>
      <c r="C241" s="28">
        <f>ROUND(13.4153,4)</f>
        <v>13.4153</v>
      </c>
      <c r="D241" s="28">
        <f>F241</f>
        <v>13.4747</v>
      </c>
      <c r="E241" s="28">
        <f>F241</f>
        <v>13.4747</v>
      </c>
      <c r="F241" s="28">
        <f>ROUND(13.4747,4)</f>
        <v>13.4747</v>
      </c>
      <c r="G241" s="25"/>
      <c r="H241" s="26"/>
    </row>
    <row r="242" spans="1:8" ht="12.75" customHeight="1">
      <c r="A242" s="23">
        <v>42795</v>
      </c>
      <c r="B242" s="23"/>
      <c r="C242" s="28">
        <f>ROUND(13.4153,4)</f>
        <v>13.4153</v>
      </c>
      <c r="D242" s="28">
        <f>F242</f>
        <v>13.4771</v>
      </c>
      <c r="E242" s="28">
        <f>F242</f>
        <v>13.4771</v>
      </c>
      <c r="F242" s="28">
        <f>ROUND(13.4771,4)</f>
        <v>13.4771</v>
      </c>
      <c r="G242" s="25"/>
      <c r="H242" s="26"/>
    </row>
    <row r="243" spans="1:8" ht="12.75" customHeight="1">
      <c r="A243" s="23">
        <v>42823</v>
      </c>
      <c r="B243" s="23"/>
      <c r="C243" s="28">
        <f>ROUND(13.4153,4)</f>
        <v>13.4153</v>
      </c>
      <c r="D243" s="28">
        <f>F243</f>
        <v>13.5469</v>
      </c>
      <c r="E243" s="28">
        <f>F243</f>
        <v>13.5469</v>
      </c>
      <c r="F243" s="28">
        <f>ROUND(13.5469,4)</f>
        <v>13.5469</v>
      </c>
      <c r="G243" s="25"/>
      <c r="H243" s="26"/>
    </row>
    <row r="244" spans="1:8" ht="12.75" customHeight="1">
      <c r="A244" s="23">
        <v>42825</v>
      </c>
      <c r="B244" s="23"/>
      <c r="C244" s="28">
        <f>ROUND(13.4153,4)</f>
        <v>13.4153</v>
      </c>
      <c r="D244" s="28">
        <f>F244</f>
        <v>13.5519</v>
      </c>
      <c r="E244" s="28">
        <f>F244</f>
        <v>13.5519</v>
      </c>
      <c r="F244" s="28">
        <f>ROUND(13.5519,4)</f>
        <v>13.5519</v>
      </c>
      <c r="G244" s="25"/>
      <c r="H244" s="26"/>
    </row>
    <row r="245" spans="1:8" ht="12.75" customHeight="1">
      <c r="A245" s="23">
        <v>42836</v>
      </c>
      <c r="B245" s="23"/>
      <c r="C245" s="28">
        <f>ROUND(13.4153,4)</f>
        <v>13.4153</v>
      </c>
      <c r="D245" s="28">
        <f>F245</f>
        <v>13.5797</v>
      </c>
      <c r="E245" s="28">
        <f>F245</f>
        <v>13.5797</v>
      </c>
      <c r="F245" s="28">
        <f>ROUND(13.5797,4)</f>
        <v>13.5797</v>
      </c>
      <c r="G245" s="25"/>
      <c r="H245" s="26"/>
    </row>
    <row r="246" spans="1:8" ht="12.75" customHeight="1">
      <c r="A246" s="23">
        <v>42837</v>
      </c>
      <c r="B246" s="23"/>
      <c r="C246" s="28">
        <f>ROUND(13.4153,4)</f>
        <v>13.4153</v>
      </c>
      <c r="D246" s="28">
        <f>F246</f>
        <v>13.5822</v>
      </c>
      <c r="E246" s="28">
        <f>F246</f>
        <v>13.5822</v>
      </c>
      <c r="F246" s="28">
        <f>ROUND(13.5822,4)</f>
        <v>13.5822</v>
      </c>
      <c r="G246" s="25"/>
      <c r="H246" s="26"/>
    </row>
    <row r="247" spans="1:8" ht="12.75" customHeight="1">
      <c r="A247" s="23">
        <v>42838</v>
      </c>
      <c r="B247" s="23"/>
      <c r="C247" s="28">
        <f>ROUND(13.4153,4)</f>
        <v>13.4153</v>
      </c>
      <c r="D247" s="28">
        <f>F247</f>
        <v>13.5848</v>
      </c>
      <c r="E247" s="28">
        <f>F247</f>
        <v>13.5848</v>
      </c>
      <c r="F247" s="28">
        <f>ROUND(13.5848,4)</f>
        <v>13.5848</v>
      </c>
      <c r="G247" s="25"/>
      <c r="H247" s="26"/>
    </row>
    <row r="248" spans="1:8" ht="12.75" customHeight="1">
      <c r="A248" s="23">
        <v>42843</v>
      </c>
      <c r="B248" s="23"/>
      <c r="C248" s="28">
        <f>ROUND(13.4153,4)</f>
        <v>13.4153</v>
      </c>
      <c r="D248" s="28">
        <f>F248</f>
        <v>13.5975</v>
      </c>
      <c r="E248" s="28">
        <f>F248</f>
        <v>13.5975</v>
      </c>
      <c r="F248" s="28">
        <f>ROUND(13.5975,4)</f>
        <v>13.5975</v>
      </c>
      <c r="G248" s="25"/>
      <c r="H248" s="26"/>
    </row>
    <row r="249" spans="1:8" ht="12.75" customHeight="1">
      <c r="A249" s="23">
        <v>42846</v>
      </c>
      <c r="B249" s="23"/>
      <c r="C249" s="28">
        <f>ROUND(13.4153,4)</f>
        <v>13.4153</v>
      </c>
      <c r="D249" s="28">
        <f>F249</f>
        <v>13.6051</v>
      </c>
      <c r="E249" s="28">
        <f>F249</f>
        <v>13.6051</v>
      </c>
      <c r="F249" s="28">
        <f>ROUND(13.6051,4)</f>
        <v>13.6051</v>
      </c>
      <c r="G249" s="25"/>
      <c r="H249" s="26"/>
    </row>
    <row r="250" spans="1:8" ht="12.75" customHeight="1">
      <c r="A250" s="23">
        <v>42850</v>
      </c>
      <c r="B250" s="23"/>
      <c r="C250" s="28">
        <f>ROUND(13.4153,4)</f>
        <v>13.4153</v>
      </c>
      <c r="D250" s="28">
        <f>F250</f>
        <v>13.6152</v>
      </c>
      <c r="E250" s="28">
        <f>F250</f>
        <v>13.6152</v>
      </c>
      <c r="F250" s="28">
        <f>ROUND(13.6152,4)</f>
        <v>13.6152</v>
      </c>
      <c r="G250" s="25"/>
      <c r="H250" s="26"/>
    </row>
    <row r="251" spans="1:8" ht="12.75" customHeight="1">
      <c r="A251" s="23">
        <v>42853</v>
      </c>
      <c r="B251" s="23"/>
      <c r="C251" s="28">
        <f>ROUND(13.4153,4)</f>
        <v>13.4153</v>
      </c>
      <c r="D251" s="28">
        <f>F251</f>
        <v>13.6228</v>
      </c>
      <c r="E251" s="28">
        <f>F251</f>
        <v>13.6228</v>
      </c>
      <c r="F251" s="28">
        <f>ROUND(13.6228,4)</f>
        <v>13.6228</v>
      </c>
      <c r="G251" s="25"/>
      <c r="H251" s="26"/>
    </row>
    <row r="252" spans="1:8" ht="12.75" customHeight="1">
      <c r="A252" s="23">
        <v>42881</v>
      </c>
      <c r="B252" s="23"/>
      <c r="C252" s="28">
        <f>ROUND(13.4153,4)</f>
        <v>13.4153</v>
      </c>
      <c r="D252" s="28">
        <f>F252</f>
        <v>13.6929</v>
      </c>
      <c r="E252" s="28">
        <f>F252</f>
        <v>13.6929</v>
      </c>
      <c r="F252" s="28">
        <f>ROUND(13.6929,4)</f>
        <v>13.6929</v>
      </c>
      <c r="G252" s="25"/>
      <c r="H252" s="26"/>
    </row>
    <row r="253" spans="1:8" ht="12.75" customHeight="1">
      <c r="A253" s="23">
        <v>42914</v>
      </c>
      <c r="B253" s="23"/>
      <c r="C253" s="28">
        <f>ROUND(13.4153,4)</f>
        <v>13.4153</v>
      </c>
      <c r="D253" s="28">
        <f>F253</f>
        <v>13.7752</v>
      </c>
      <c r="E253" s="28">
        <f>F253</f>
        <v>13.7752</v>
      </c>
      <c r="F253" s="28">
        <f>ROUND(13.7752,4)</f>
        <v>13.7752</v>
      </c>
      <c r="G253" s="25"/>
      <c r="H253" s="26"/>
    </row>
    <row r="254" spans="1:8" ht="12.75" customHeight="1">
      <c r="A254" s="23">
        <v>42916</v>
      </c>
      <c r="B254" s="23"/>
      <c r="C254" s="28">
        <f>ROUND(13.4153,4)</f>
        <v>13.4153</v>
      </c>
      <c r="D254" s="28">
        <f>F254</f>
        <v>13.7802</v>
      </c>
      <c r="E254" s="28">
        <f>F254</f>
        <v>13.7802</v>
      </c>
      <c r="F254" s="28">
        <f>ROUND(13.7802,4)</f>
        <v>13.7802</v>
      </c>
      <c r="G254" s="25"/>
      <c r="H254" s="26"/>
    </row>
    <row r="255" spans="1:8" ht="12.75" customHeight="1">
      <c r="A255" s="23">
        <v>42928</v>
      </c>
      <c r="B255" s="23"/>
      <c r="C255" s="28">
        <f>ROUND(13.4153,4)</f>
        <v>13.4153</v>
      </c>
      <c r="D255" s="28">
        <f>F255</f>
        <v>13.8102</v>
      </c>
      <c r="E255" s="28">
        <f>F255</f>
        <v>13.8102</v>
      </c>
      <c r="F255" s="28">
        <f>ROUND(13.8102,4)</f>
        <v>13.8102</v>
      </c>
      <c r="G255" s="25"/>
      <c r="H255" s="26"/>
    </row>
    <row r="256" spans="1:8" ht="12.75" customHeight="1">
      <c r="A256" s="23">
        <v>42937</v>
      </c>
      <c r="B256" s="23"/>
      <c r="C256" s="28">
        <f>ROUND(13.4153,4)</f>
        <v>13.4153</v>
      </c>
      <c r="D256" s="28">
        <f>F256</f>
        <v>13.8326</v>
      </c>
      <c r="E256" s="28">
        <f>F256</f>
        <v>13.8326</v>
      </c>
      <c r="F256" s="28">
        <f>ROUND(13.8326,4)</f>
        <v>13.8326</v>
      </c>
      <c r="G256" s="25"/>
      <c r="H256" s="26"/>
    </row>
    <row r="257" spans="1:8" ht="12.75" customHeight="1">
      <c r="A257" s="23">
        <v>42941</v>
      </c>
      <c r="B257" s="23"/>
      <c r="C257" s="28">
        <f>ROUND(13.4153,4)</f>
        <v>13.4153</v>
      </c>
      <c r="D257" s="28">
        <f>F257</f>
        <v>13.8426</v>
      </c>
      <c r="E257" s="28">
        <f>F257</f>
        <v>13.8426</v>
      </c>
      <c r="F257" s="28">
        <f>ROUND(13.8426,4)</f>
        <v>13.8426</v>
      </c>
      <c r="G257" s="25"/>
      <c r="H257" s="26"/>
    </row>
    <row r="258" spans="1:8" ht="12.75" customHeight="1">
      <c r="A258" s="23">
        <v>42943</v>
      </c>
      <c r="B258" s="23"/>
      <c r="C258" s="28">
        <f>ROUND(13.4153,4)</f>
        <v>13.4153</v>
      </c>
      <c r="D258" s="28">
        <f>F258</f>
        <v>13.8476</v>
      </c>
      <c r="E258" s="28">
        <f>F258</f>
        <v>13.8476</v>
      </c>
      <c r="F258" s="28">
        <f>ROUND(13.8476,4)</f>
        <v>13.8476</v>
      </c>
      <c r="G258" s="25"/>
      <c r="H258" s="26"/>
    </row>
    <row r="259" spans="1:8" ht="12.75" customHeight="1">
      <c r="A259" s="23">
        <v>42947</v>
      </c>
      <c r="B259" s="23"/>
      <c r="C259" s="28">
        <f>ROUND(13.4153,4)</f>
        <v>13.4153</v>
      </c>
      <c r="D259" s="28">
        <f>F259</f>
        <v>13.8576</v>
      </c>
      <c r="E259" s="28">
        <f>F259</f>
        <v>13.8576</v>
      </c>
      <c r="F259" s="28">
        <f>ROUND(13.8576,4)</f>
        <v>13.8576</v>
      </c>
      <c r="G259" s="25"/>
      <c r="H259" s="26"/>
    </row>
    <row r="260" spans="1:8" ht="12.75" customHeight="1">
      <c r="A260" s="23">
        <v>42976</v>
      </c>
      <c r="B260" s="23"/>
      <c r="C260" s="28">
        <f>ROUND(13.4153,4)</f>
        <v>13.4153</v>
      </c>
      <c r="D260" s="28">
        <f>F260</f>
        <v>13.9302</v>
      </c>
      <c r="E260" s="28">
        <f>F260</f>
        <v>13.9302</v>
      </c>
      <c r="F260" s="28">
        <f>ROUND(13.9302,4)</f>
        <v>13.9302</v>
      </c>
      <c r="G260" s="25"/>
      <c r="H260" s="26"/>
    </row>
    <row r="261" spans="1:8" ht="12.75" customHeight="1">
      <c r="A261" s="23">
        <v>43005</v>
      </c>
      <c r="B261" s="23"/>
      <c r="C261" s="28">
        <f>ROUND(13.4153,4)</f>
        <v>13.4153</v>
      </c>
      <c r="D261" s="28">
        <f>F261</f>
        <v>14.0028</v>
      </c>
      <c r="E261" s="28">
        <f>F261</f>
        <v>14.0028</v>
      </c>
      <c r="F261" s="28">
        <f>ROUND(14.0028,4)</f>
        <v>14.0028</v>
      </c>
      <c r="G261" s="25"/>
      <c r="H261" s="26"/>
    </row>
    <row r="262" spans="1:8" ht="12.75" customHeight="1">
      <c r="A262" s="23">
        <v>43031</v>
      </c>
      <c r="B262" s="23"/>
      <c r="C262" s="28">
        <f>ROUND(13.4153,4)</f>
        <v>13.4153</v>
      </c>
      <c r="D262" s="28">
        <f>F262</f>
        <v>14.0679</v>
      </c>
      <c r="E262" s="28">
        <f>F262</f>
        <v>14.0679</v>
      </c>
      <c r="F262" s="28">
        <f>ROUND(14.0679,4)</f>
        <v>14.0679</v>
      </c>
      <c r="G262" s="25"/>
      <c r="H262" s="26"/>
    </row>
    <row r="263" spans="1:8" ht="12.75" customHeight="1">
      <c r="A263" s="23">
        <v>43035</v>
      </c>
      <c r="B263" s="23"/>
      <c r="C263" s="28">
        <f>ROUND(13.4153,4)</f>
        <v>13.4153</v>
      </c>
      <c r="D263" s="28">
        <f>F263</f>
        <v>14.0779</v>
      </c>
      <c r="E263" s="28">
        <f>F263</f>
        <v>14.0779</v>
      </c>
      <c r="F263" s="28">
        <f>ROUND(14.0779,4)</f>
        <v>14.0779</v>
      </c>
      <c r="G263" s="25"/>
      <c r="H263" s="26"/>
    </row>
    <row r="264" spans="1:8" ht="12.75" customHeight="1">
      <c r="A264" s="23">
        <v>43067</v>
      </c>
      <c r="B264" s="23"/>
      <c r="C264" s="28">
        <f>ROUND(13.4153,4)</f>
        <v>13.4153</v>
      </c>
      <c r="D264" s="28">
        <f>F264</f>
        <v>14.1587</v>
      </c>
      <c r="E264" s="28">
        <f>F264</f>
        <v>14.1587</v>
      </c>
      <c r="F264" s="28">
        <f>ROUND(14.1587,4)</f>
        <v>14.1587</v>
      </c>
      <c r="G264" s="25"/>
      <c r="H264" s="26"/>
    </row>
    <row r="265" spans="1:8" ht="12.75" customHeight="1">
      <c r="A265" s="23">
        <v>43091</v>
      </c>
      <c r="B265" s="23"/>
      <c r="C265" s="28">
        <f>ROUND(13.4153,4)</f>
        <v>13.4153</v>
      </c>
      <c r="D265" s="28">
        <f>F265</f>
        <v>14.2193</v>
      </c>
      <c r="E265" s="28">
        <f>F265</f>
        <v>14.2193</v>
      </c>
      <c r="F265" s="28">
        <f>ROUND(14.2193,4)</f>
        <v>14.2193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42807</v>
      </c>
      <c r="B267" s="23"/>
      <c r="C267" s="28">
        <f>ROUND(1.0757,4)</f>
        <v>1.0757</v>
      </c>
      <c r="D267" s="28">
        <f>F267</f>
        <v>1.0774</v>
      </c>
      <c r="E267" s="28">
        <f>F267</f>
        <v>1.0774</v>
      </c>
      <c r="F267" s="28">
        <f>ROUND(1.0774,4)</f>
        <v>1.0774</v>
      </c>
      <c r="G267" s="25"/>
      <c r="H267" s="26"/>
    </row>
    <row r="268" spans="1:8" ht="12.75" customHeight="1">
      <c r="A268" s="23">
        <v>42905</v>
      </c>
      <c r="B268" s="23"/>
      <c r="C268" s="28">
        <f>ROUND(1.0757,4)</f>
        <v>1.0757</v>
      </c>
      <c r="D268" s="28">
        <f>F268</f>
        <v>1.0827</v>
      </c>
      <c r="E268" s="28">
        <f>F268</f>
        <v>1.0827</v>
      </c>
      <c r="F268" s="28">
        <f>ROUND(1.0827,4)</f>
        <v>1.0827</v>
      </c>
      <c r="G268" s="25"/>
      <c r="H268" s="26"/>
    </row>
    <row r="269" spans="1:8" ht="12.75" customHeight="1">
      <c r="A269" s="23">
        <v>42996</v>
      </c>
      <c r="B269" s="23"/>
      <c r="C269" s="28">
        <f>ROUND(1.0757,4)</f>
        <v>1.0757</v>
      </c>
      <c r="D269" s="28">
        <f>F269</f>
        <v>1.088</v>
      </c>
      <c r="E269" s="28">
        <f>F269</f>
        <v>1.088</v>
      </c>
      <c r="F269" s="28">
        <f>ROUND(1.088,4)</f>
        <v>1.088</v>
      </c>
      <c r="G269" s="25"/>
      <c r="H269" s="26"/>
    </row>
    <row r="270" spans="1:8" ht="12.75" customHeight="1">
      <c r="A270" s="23">
        <v>43087</v>
      </c>
      <c r="B270" s="23"/>
      <c r="C270" s="28">
        <f>ROUND(1.0757,4)</f>
        <v>1.0757</v>
      </c>
      <c r="D270" s="28">
        <f>F270</f>
        <v>1.0939</v>
      </c>
      <c r="E270" s="28">
        <f>F270</f>
        <v>1.0939</v>
      </c>
      <c r="F270" s="28">
        <f>ROUND(1.0939,4)</f>
        <v>1.0939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ROUND(1.2649,4)</f>
        <v>1.2649</v>
      </c>
      <c r="D272" s="28">
        <f>F272</f>
        <v>1.2659</v>
      </c>
      <c r="E272" s="28">
        <f>F272</f>
        <v>1.2659</v>
      </c>
      <c r="F272" s="28">
        <f>ROUND(1.2659,4)</f>
        <v>1.2659</v>
      </c>
      <c r="G272" s="25"/>
      <c r="H272" s="26"/>
    </row>
    <row r="273" spans="1:8" ht="12.75" customHeight="1">
      <c r="A273" s="23">
        <v>42905</v>
      </c>
      <c r="B273" s="23"/>
      <c r="C273" s="28">
        <f>ROUND(1.2649,4)</f>
        <v>1.2649</v>
      </c>
      <c r="D273" s="28">
        <f>F273</f>
        <v>1.2691</v>
      </c>
      <c r="E273" s="28">
        <f>F273</f>
        <v>1.2691</v>
      </c>
      <c r="F273" s="28">
        <f>ROUND(1.2691,4)</f>
        <v>1.2691</v>
      </c>
      <c r="G273" s="25"/>
      <c r="H273" s="26"/>
    </row>
    <row r="274" spans="1:8" ht="12.75" customHeight="1">
      <c r="A274" s="23">
        <v>42996</v>
      </c>
      <c r="B274" s="23"/>
      <c r="C274" s="28">
        <f>ROUND(1.2649,4)</f>
        <v>1.2649</v>
      </c>
      <c r="D274" s="28">
        <f>F274</f>
        <v>1.2723</v>
      </c>
      <c r="E274" s="28">
        <f>F274</f>
        <v>1.2723</v>
      </c>
      <c r="F274" s="28">
        <f>ROUND(1.2723,4)</f>
        <v>1.2723</v>
      </c>
      <c r="G274" s="25"/>
      <c r="H274" s="26"/>
    </row>
    <row r="275" spans="1:8" ht="12.75" customHeight="1">
      <c r="A275" s="23">
        <v>43087</v>
      </c>
      <c r="B275" s="23"/>
      <c r="C275" s="28">
        <f>ROUND(1.2649,4)</f>
        <v>1.2649</v>
      </c>
      <c r="D275" s="28">
        <f>F275</f>
        <v>1.2759</v>
      </c>
      <c r="E275" s="28">
        <f>F275</f>
        <v>1.2759</v>
      </c>
      <c r="F275" s="28">
        <f>ROUND(1.2759,4)</f>
        <v>1.2759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42807</v>
      </c>
      <c r="B277" s="23"/>
      <c r="C277" s="28">
        <f>ROUND(10.15001598,4)</f>
        <v>10.15</v>
      </c>
      <c r="D277" s="28">
        <f>F277</f>
        <v>10.2101</v>
      </c>
      <c r="E277" s="28">
        <f>F277</f>
        <v>10.2101</v>
      </c>
      <c r="F277" s="28">
        <f>ROUND(10.2101,4)</f>
        <v>10.2101</v>
      </c>
      <c r="G277" s="25"/>
      <c r="H277" s="26"/>
    </row>
    <row r="278" spans="1:8" ht="12.75" customHeight="1">
      <c r="A278" s="23">
        <v>42905</v>
      </c>
      <c r="B278" s="23"/>
      <c r="C278" s="28">
        <f>ROUND(10.15001598,4)</f>
        <v>10.15</v>
      </c>
      <c r="D278" s="28">
        <f>F278</f>
        <v>10.374</v>
      </c>
      <c r="E278" s="28">
        <f>F278</f>
        <v>10.374</v>
      </c>
      <c r="F278" s="28">
        <f>ROUND(10.374,4)</f>
        <v>10.374</v>
      </c>
      <c r="G278" s="25"/>
      <c r="H278" s="26"/>
    </row>
    <row r="279" spans="1:8" ht="12.75" customHeight="1">
      <c r="A279" s="23">
        <v>42996</v>
      </c>
      <c r="B279" s="23"/>
      <c r="C279" s="28">
        <f>ROUND(10.15001598,4)</f>
        <v>10.15</v>
      </c>
      <c r="D279" s="28">
        <f>F279</f>
        <v>10.5288</v>
      </c>
      <c r="E279" s="28">
        <f>F279</f>
        <v>10.5288</v>
      </c>
      <c r="F279" s="28">
        <f>ROUND(10.5288,4)</f>
        <v>10.5288</v>
      </c>
      <c r="G279" s="25"/>
      <c r="H279" s="26"/>
    </row>
    <row r="280" spans="1:8" ht="12.75" customHeight="1">
      <c r="A280" s="23">
        <v>43087</v>
      </c>
      <c r="B280" s="23"/>
      <c r="C280" s="28">
        <f>ROUND(10.15001598,4)</f>
        <v>10.15</v>
      </c>
      <c r="D280" s="28">
        <f>F280</f>
        <v>10.687</v>
      </c>
      <c r="E280" s="28">
        <f>F280</f>
        <v>10.687</v>
      </c>
      <c r="F280" s="28">
        <f>ROUND(10.687,4)</f>
        <v>10.687</v>
      </c>
      <c r="G280" s="25"/>
      <c r="H280" s="26"/>
    </row>
    <row r="281" spans="1:8" ht="12.75" customHeight="1">
      <c r="A281" s="23">
        <v>43178</v>
      </c>
      <c r="B281" s="23"/>
      <c r="C281" s="28">
        <f>ROUND(10.15001598,4)</f>
        <v>10.15</v>
      </c>
      <c r="D281" s="28">
        <f>F281</f>
        <v>10.8514</v>
      </c>
      <c r="E281" s="28">
        <f>F281</f>
        <v>10.8514</v>
      </c>
      <c r="F281" s="28">
        <f>ROUND(10.8514,4)</f>
        <v>10.8514</v>
      </c>
      <c r="G281" s="25"/>
      <c r="H281" s="26"/>
    </row>
    <row r="282" spans="1:8" ht="12.75" customHeight="1">
      <c r="A282" s="23">
        <v>43269</v>
      </c>
      <c r="B282" s="23"/>
      <c r="C282" s="28">
        <f>ROUND(10.15001598,4)</f>
        <v>10.15</v>
      </c>
      <c r="D282" s="28">
        <f>F282</f>
        <v>11.0201</v>
      </c>
      <c r="E282" s="28">
        <f>F282</f>
        <v>11.0201</v>
      </c>
      <c r="F282" s="28">
        <f>ROUND(11.0201,4)</f>
        <v>11.0201</v>
      </c>
      <c r="G282" s="25"/>
      <c r="H282" s="26"/>
    </row>
    <row r="283" spans="1:8" ht="12.75" customHeight="1">
      <c r="A283" s="23">
        <v>43360</v>
      </c>
      <c r="B283" s="23"/>
      <c r="C283" s="28">
        <f>ROUND(10.15001598,4)</f>
        <v>10.15</v>
      </c>
      <c r="D283" s="28">
        <f>F283</f>
        <v>11.1876</v>
      </c>
      <c r="E283" s="28">
        <f>F283</f>
        <v>11.1876</v>
      </c>
      <c r="F283" s="28">
        <f>ROUND(11.1876,4)</f>
        <v>11.1876</v>
      </c>
      <c r="G283" s="25"/>
      <c r="H283" s="26"/>
    </row>
    <row r="284" spans="1:8" ht="12.75" customHeight="1">
      <c r="A284" s="23" t="s">
        <v>67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42807</v>
      </c>
      <c r="B285" s="23"/>
      <c r="C285" s="28">
        <f>ROUND(3.65240947454397,4)</f>
        <v>3.6524</v>
      </c>
      <c r="D285" s="28">
        <f>F285</f>
        <v>4.0639</v>
      </c>
      <c r="E285" s="28">
        <f>F285</f>
        <v>4.0639</v>
      </c>
      <c r="F285" s="28">
        <f>ROUND(4.0639,4)</f>
        <v>4.0639</v>
      </c>
      <c r="G285" s="25"/>
      <c r="H285" s="26"/>
    </row>
    <row r="286" spans="1:8" ht="12.75" customHeight="1">
      <c r="A286" s="23">
        <v>42905</v>
      </c>
      <c r="B286" s="23"/>
      <c r="C286" s="28">
        <f>ROUND(3.65240947454397,4)</f>
        <v>3.6524</v>
      </c>
      <c r="D286" s="28">
        <f>F286</f>
        <v>4.1274</v>
      </c>
      <c r="E286" s="28">
        <f>F286</f>
        <v>4.1274</v>
      </c>
      <c r="F286" s="28">
        <f>ROUND(4.1274,4)</f>
        <v>4.1274</v>
      </c>
      <c r="G286" s="25"/>
      <c r="H286" s="26"/>
    </row>
    <row r="287" spans="1:8" ht="12.75" customHeight="1">
      <c r="A287" s="23">
        <v>42996</v>
      </c>
      <c r="B287" s="23"/>
      <c r="C287" s="28">
        <f>ROUND(3.65240947454397,4)</f>
        <v>3.6524</v>
      </c>
      <c r="D287" s="28">
        <f>F287</f>
        <v>4.1958</v>
      </c>
      <c r="E287" s="28">
        <f>F287</f>
        <v>4.1958</v>
      </c>
      <c r="F287" s="28">
        <f>ROUND(4.1958,4)</f>
        <v>4.1958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42807</v>
      </c>
      <c r="B289" s="23"/>
      <c r="C289" s="28">
        <f>ROUND(1.27713656,4)</f>
        <v>1.2771</v>
      </c>
      <c r="D289" s="28">
        <f>F289</f>
        <v>1.2837</v>
      </c>
      <c r="E289" s="28">
        <f>F289</f>
        <v>1.2837</v>
      </c>
      <c r="F289" s="28">
        <f>ROUND(1.2837,4)</f>
        <v>1.2837</v>
      </c>
      <c r="G289" s="25"/>
      <c r="H289" s="26"/>
    </row>
    <row r="290" spans="1:8" ht="12.75" customHeight="1">
      <c r="A290" s="23">
        <v>42905</v>
      </c>
      <c r="B290" s="23"/>
      <c r="C290" s="28">
        <f>ROUND(1.27713656,4)</f>
        <v>1.2771</v>
      </c>
      <c r="D290" s="28">
        <f>F290</f>
        <v>1.3024</v>
      </c>
      <c r="E290" s="28">
        <f>F290</f>
        <v>1.3024</v>
      </c>
      <c r="F290" s="28">
        <f>ROUND(1.3024,4)</f>
        <v>1.3024</v>
      </c>
      <c r="G290" s="25"/>
      <c r="H290" s="26"/>
    </row>
    <row r="291" spans="1:8" ht="12.75" customHeight="1">
      <c r="A291" s="23">
        <v>42996</v>
      </c>
      <c r="B291" s="23"/>
      <c r="C291" s="28">
        <f>ROUND(1.27713656,4)</f>
        <v>1.2771</v>
      </c>
      <c r="D291" s="28">
        <f>F291</f>
        <v>1.3179</v>
      </c>
      <c r="E291" s="28">
        <f>F291</f>
        <v>1.3179</v>
      </c>
      <c r="F291" s="28">
        <f>ROUND(1.3179,4)</f>
        <v>1.3179</v>
      </c>
      <c r="G291" s="25"/>
      <c r="H291" s="26"/>
    </row>
    <row r="292" spans="1:8" ht="12.75" customHeight="1">
      <c r="A292" s="23">
        <v>43087</v>
      </c>
      <c r="B292" s="23"/>
      <c r="C292" s="28">
        <f>ROUND(1.27713656,4)</f>
        <v>1.2771</v>
      </c>
      <c r="D292" s="28">
        <f>F292</f>
        <v>1.3328</v>
      </c>
      <c r="E292" s="28">
        <f>F292</f>
        <v>1.3328</v>
      </c>
      <c r="F292" s="28">
        <f>ROUND(1.3328,4)</f>
        <v>1.3328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ROUND(10.2634075434167,4)</f>
        <v>10.2634</v>
      </c>
      <c r="D294" s="28">
        <f>F294</f>
        <v>10.3374</v>
      </c>
      <c r="E294" s="28">
        <f>F294</f>
        <v>10.3374</v>
      </c>
      <c r="F294" s="28">
        <f>ROUND(10.3374,4)</f>
        <v>10.3374</v>
      </c>
      <c r="G294" s="25"/>
      <c r="H294" s="26"/>
    </row>
    <row r="295" spans="1:8" ht="12.75" customHeight="1">
      <c r="A295" s="23">
        <v>42905</v>
      </c>
      <c r="B295" s="23"/>
      <c r="C295" s="28">
        <f>ROUND(10.2634075434167,4)</f>
        <v>10.2634</v>
      </c>
      <c r="D295" s="28">
        <f>F295</f>
        <v>10.5374</v>
      </c>
      <c r="E295" s="28">
        <f>F295</f>
        <v>10.5374</v>
      </c>
      <c r="F295" s="28">
        <f>ROUND(10.5374,4)</f>
        <v>10.5374</v>
      </c>
      <c r="G295" s="25"/>
      <c r="H295" s="26"/>
    </row>
    <row r="296" spans="1:8" ht="12.75" customHeight="1">
      <c r="A296" s="23">
        <v>42996</v>
      </c>
      <c r="B296" s="23"/>
      <c r="C296" s="28">
        <f>ROUND(10.2634075434167,4)</f>
        <v>10.2634</v>
      </c>
      <c r="D296" s="28">
        <f>F296</f>
        <v>10.7259</v>
      </c>
      <c r="E296" s="28">
        <f>F296</f>
        <v>10.7259</v>
      </c>
      <c r="F296" s="28">
        <f>ROUND(10.7259,4)</f>
        <v>10.7259</v>
      </c>
      <c r="G296" s="25"/>
      <c r="H296" s="26"/>
    </row>
    <row r="297" spans="1:8" ht="12.75" customHeight="1">
      <c r="A297" s="23">
        <v>43087</v>
      </c>
      <c r="B297" s="23"/>
      <c r="C297" s="28">
        <f>ROUND(10.2634075434167,4)</f>
        <v>10.2634</v>
      </c>
      <c r="D297" s="28">
        <f>F297</f>
        <v>10.9179</v>
      </c>
      <c r="E297" s="28">
        <f>F297</f>
        <v>10.9179</v>
      </c>
      <c r="F297" s="28">
        <f>ROUND(10.9179,4)</f>
        <v>10.9179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42807</v>
      </c>
      <c r="B299" s="23"/>
      <c r="C299" s="28">
        <f>ROUND(1.97579064392499,4)</f>
        <v>1.9758</v>
      </c>
      <c r="D299" s="28">
        <f>F299</f>
        <v>1.9651</v>
      </c>
      <c r="E299" s="28">
        <f>F299</f>
        <v>1.9651</v>
      </c>
      <c r="F299" s="28">
        <f>ROUND(1.9651,4)</f>
        <v>1.9651</v>
      </c>
      <c r="G299" s="25"/>
      <c r="H299" s="26"/>
    </row>
    <row r="300" spans="1:8" ht="12.75" customHeight="1">
      <c r="A300" s="23">
        <v>42905</v>
      </c>
      <c r="B300" s="23"/>
      <c r="C300" s="28">
        <f>ROUND(1.97579064392499,4)</f>
        <v>1.9758</v>
      </c>
      <c r="D300" s="28">
        <f>F300</f>
        <v>1.9763</v>
      </c>
      <c r="E300" s="28">
        <f>F300</f>
        <v>1.9763</v>
      </c>
      <c r="F300" s="28">
        <f>ROUND(1.9763,4)</f>
        <v>1.9763</v>
      </c>
      <c r="G300" s="25"/>
      <c r="H300" s="26"/>
    </row>
    <row r="301" spans="1:8" ht="12.75" customHeight="1">
      <c r="A301" s="23">
        <v>42996</v>
      </c>
      <c r="B301" s="23"/>
      <c r="C301" s="28">
        <f>ROUND(1.97579064392499,4)</f>
        <v>1.9758</v>
      </c>
      <c r="D301" s="28">
        <f>F301</f>
        <v>1.9904</v>
      </c>
      <c r="E301" s="28">
        <f>F301</f>
        <v>1.9904</v>
      </c>
      <c r="F301" s="28">
        <f>ROUND(1.9904,4)</f>
        <v>1.9904</v>
      </c>
      <c r="G301" s="25"/>
      <c r="H301" s="26"/>
    </row>
    <row r="302" spans="1:8" ht="12.75" customHeight="1">
      <c r="A302" s="23">
        <v>43087</v>
      </c>
      <c r="B302" s="23"/>
      <c r="C302" s="28">
        <f>ROUND(1.97579064392499,4)</f>
        <v>1.9758</v>
      </c>
      <c r="D302" s="28">
        <f>F302</f>
        <v>2.006</v>
      </c>
      <c r="E302" s="28">
        <f>F302</f>
        <v>2.006</v>
      </c>
      <c r="F302" s="28">
        <f>ROUND(2.006,4)</f>
        <v>2.006</v>
      </c>
      <c r="G302" s="25"/>
      <c r="H302" s="26"/>
    </row>
    <row r="303" spans="1:8" ht="12.75" customHeight="1">
      <c r="A303" s="23" t="s">
        <v>71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42807</v>
      </c>
      <c r="B304" s="23"/>
      <c r="C304" s="28">
        <f>ROUND(1.94033758081546,4)</f>
        <v>1.9403</v>
      </c>
      <c r="D304" s="28">
        <f>F304</f>
        <v>1.9584</v>
      </c>
      <c r="E304" s="28">
        <f>F304</f>
        <v>1.9584</v>
      </c>
      <c r="F304" s="28">
        <f>ROUND(1.9584,4)</f>
        <v>1.9584</v>
      </c>
      <c r="G304" s="25"/>
      <c r="H304" s="26"/>
    </row>
    <row r="305" spans="1:8" ht="12.75" customHeight="1">
      <c r="A305" s="23">
        <v>42905</v>
      </c>
      <c r="B305" s="23"/>
      <c r="C305" s="28">
        <f>ROUND(1.94033758081546,4)</f>
        <v>1.9403</v>
      </c>
      <c r="D305" s="28">
        <f>F305</f>
        <v>2.0046</v>
      </c>
      <c r="E305" s="28">
        <f>F305</f>
        <v>2.0046</v>
      </c>
      <c r="F305" s="28">
        <f>ROUND(2.0046,4)</f>
        <v>2.0046</v>
      </c>
      <c r="G305" s="25"/>
      <c r="H305" s="26"/>
    </row>
    <row r="306" spans="1:8" ht="12.75" customHeight="1">
      <c r="A306" s="23">
        <v>42996</v>
      </c>
      <c r="B306" s="23"/>
      <c r="C306" s="28">
        <f>ROUND(1.94033758081546,4)</f>
        <v>1.9403</v>
      </c>
      <c r="D306" s="28">
        <f>F306</f>
        <v>2.0486</v>
      </c>
      <c r="E306" s="28">
        <f>F306</f>
        <v>2.0486</v>
      </c>
      <c r="F306" s="28">
        <f>ROUND(2.0486,4)</f>
        <v>2.0486</v>
      </c>
      <c r="G306" s="25"/>
      <c r="H306" s="26"/>
    </row>
    <row r="307" spans="1:8" ht="12.75" customHeight="1">
      <c r="A307" s="23">
        <v>43087</v>
      </c>
      <c r="B307" s="23"/>
      <c r="C307" s="28">
        <f>ROUND(1.94033758081546,4)</f>
        <v>1.9403</v>
      </c>
      <c r="D307" s="28">
        <f>F307</f>
        <v>2.0944</v>
      </c>
      <c r="E307" s="28">
        <f>F307</f>
        <v>2.0944</v>
      </c>
      <c r="F307" s="28">
        <f>ROUND(2.0944,4)</f>
        <v>2.0944</v>
      </c>
      <c r="G307" s="25"/>
      <c r="H307" s="26"/>
    </row>
    <row r="308" spans="1:8" ht="12.75" customHeight="1">
      <c r="A308" s="23" t="s">
        <v>72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ROUND(14.43083821,4)</f>
        <v>14.4308</v>
      </c>
      <c r="D309" s="28">
        <f>F309</f>
        <v>14.5528</v>
      </c>
      <c r="E309" s="28">
        <f>F309</f>
        <v>14.5528</v>
      </c>
      <c r="F309" s="28">
        <f>ROUND(14.5528,4)</f>
        <v>14.5528</v>
      </c>
      <c r="G309" s="25"/>
      <c r="H309" s="26"/>
    </row>
    <row r="310" spans="1:8" ht="12.75" customHeight="1">
      <c r="A310" s="23">
        <v>42905</v>
      </c>
      <c r="B310" s="23"/>
      <c r="C310" s="28">
        <f>ROUND(14.43083821,4)</f>
        <v>14.4308</v>
      </c>
      <c r="D310" s="28">
        <f>F310</f>
        <v>14.8901</v>
      </c>
      <c r="E310" s="28">
        <f>F310</f>
        <v>14.8901</v>
      </c>
      <c r="F310" s="28">
        <f>ROUND(14.8901,4)</f>
        <v>14.8901</v>
      </c>
      <c r="G310" s="25"/>
      <c r="H310" s="26"/>
    </row>
    <row r="311" spans="1:8" ht="12.75" customHeight="1">
      <c r="A311" s="23">
        <v>42996</v>
      </c>
      <c r="B311" s="23"/>
      <c r="C311" s="28">
        <f>ROUND(14.43083821,4)</f>
        <v>14.4308</v>
      </c>
      <c r="D311" s="28">
        <f>F311</f>
        <v>15.2112</v>
      </c>
      <c r="E311" s="28">
        <f>F311</f>
        <v>15.2112</v>
      </c>
      <c r="F311" s="28">
        <f>ROUND(15.2112,4)</f>
        <v>15.2112</v>
      </c>
      <c r="G311" s="25"/>
      <c r="H311" s="26"/>
    </row>
    <row r="312" spans="1:8" ht="12.75" customHeight="1">
      <c r="A312" s="23">
        <v>43087</v>
      </c>
      <c r="B312" s="23"/>
      <c r="C312" s="28">
        <f>ROUND(14.43083821,4)</f>
        <v>14.4308</v>
      </c>
      <c r="D312" s="28">
        <f>F312</f>
        <v>15.544</v>
      </c>
      <c r="E312" s="28">
        <f>F312</f>
        <v>15.544</v>
      </c>
      <c r="F312" s="28">
        <f>ROUND(15.544,4)</f>
        <v>15.544</v>
      </c>
      <c r="G312" s="25"/>
      <c r="H312" s="26"/>
    </row>
    <row r="313" spans="1:8" ht="12.75" customHeight="1">
      <c r="A313" s="23">
        <v>43178</v>
      </c>
      <c r="B313" s="23"/>
      <c r="C313" s="28">
        <f>ROUND(14.43083821,4)</f>
        <v>14.4308</v>
      </c>
      <c r="D313" s="28">
        <f>F313</f>
        <v>15.8743</v>
      </c>
      <c r="E313" s="28">
        <f>F313</f>
        <v>15.8743</v>
      </c>
      <c r="F313" s="28">
        <f>ROUND(15.8743,4)</f>
        <v>15.8743</v>
      </c>
      <c r="G313" s="25"/>
      <c r="H313" s="26"/>
    </row>
    <row r="314" spans="1:8" ht="12.75" customHeight="1">
      <c r="A314" s="23">
        <v>43269</v>
      </c>
      <c r="B314" s="23"/>
      <c r="C314" s="28">
        <f>ROUND(14.43083821,4)</f>
        <v>14.4308</v>
      </c>
      <c r="D314" s="28">
        <f>F314</f>
        <v>16.2328</v>
      </c>
      <c r="E314" s="28">
        <f>F314</f>
        <v>16.2328</v>
      </c>
      <c r="F314" s="28">
        <f>ROUND(16.2328,4)</f>
        <v>16.2328</v>
      </c>
      <c r="G314" s="25"/>
      <c r="H314" s="26"/>
    </row>
    <row r="315" spans="1:8" ht="12.75" customHeight="1">
      <c r="A315" s="23">
        <v>43360</v>
      </c>
      <c r="B315" s="23"/>
      <c r="C315" s="28">
        <f>ROUND(14.43083821,4)</f>
        <v>14.4308</v>
      </c>
      <c r="D315" s="28">
        <f>F315</f>
        <v>16.6399</v>
      </c>
      <c r="E315" s="28">
        <f>F315</f>
        <v>16.6399</v>
      </c>
      <c r="F315" s="28">
        <f>ROUND(16.6399,4)</f>
        <v>16.6399</v>
      </c>
      <c r="G315" s="25"/>
      <c r="H315" s="26"/>
    </row>
    <row r="316" spans="1:8" ht="12.75" customHeight="1">
      <c r="A316" s="23" t="s">
        <v>73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42807</v>
      </c>
      <c r="B317" s="23"/>
      <c r="C317" s="28">
        <f>ROUND(13.5166750629723,4)</f>
        <v>13.5167</v>
      </c>
      <c r="D317" s="28">
        <f>F317</f>
        <v>13.6371</v>
      </c>
      <c r="E317" s="28">
        <f>F317</f>
        <v>13.6371</v>
      </c>
      <c r="F317" s="28">
        <f>ROUND(13.6371,4)</f>
        <v>13.6371</v>
      </c>
      <c r="G317" s="25"/>
      <c r="H317" s="26"/>
    </row>
    <row r="318" spans="1:8" ht="12.75" customHeight="1">
      <c r="A318" s="23">
        <v>42905</v>
      </c>
      <c r="B318" s="23"/>
      <c r="C318" s="28">
        <f>ROUND(13.5166750629723,4)</f>
        <v>13.5167</v>
      </c>
      <c r="D318" s="28">
        <f>F318</f>
        <v>13.9708</v>
      </c>
      <c r="E318" s="28">
        <f>F318</f>
        <v>13.9708</v>
      </c>
      <c r="F318" s="28">
        <f>ROUND(13.9708,4)</f>
        <v>13.9708</v>
      </c>
      <c r="G318" s="25"/>
      <c r="H318" s="26"/>
    </row>
    <row r="319" spans="1:8" ht="12.75" customHeight="1">
      <c r="A319" s="23">
        <v>42996</v>
      </c>
      <c r="B319" s="23"/>
      <c r="C319" s="28">
        <f>ROUND(13.5166750629723,4)</f>
        <v>13.5167</v>
      </c>
      <c r="D319" s="28">
        <f>F319</f>
        <v>14.2905</v>
      </c>
      <c r="E319" s="28">
        <f>F319</f>
        <v>14.2905</v>
      </c>
      <c r="F319" s="28">
        <f>ROUND(14.2905,4)</f>
        <v>14.2905</v>
      </c>
      <c r="G319" s="25"/>
      <c r="H319" s="26"/>
    </row>
    <row r="320" spans="1:8" ht="12.75" customHeight="1">
      <c r="A320" s="23">
        <v>43087</v>
      </c>
      <c r="B320" s="23"/>
      <c r="C320" s="28">
        <f>ROUND(13.5166750629723,4)</f>
        <v>13.5167</v>
      </c>
      <c r="D320" s="28">
        <f>F320</f>
        <v>14.6235</v>
      </c>
      <c r="E320" s="28">
        <f>F320</f>
        <v>14.6235</v>
      </c>
      <c r="F320" s="28">
        <f>ROUND(14.6235,4)</f>
        <v>14.6235</v>
      </c>
      <c r="G320" s="25"/>
      <c r="H320" s="26"/>
    </row>
    <row r="321" spans="1:8" ht="12.75" customHeight="1">
      <c r="A321" s="23">
        <v>43178</v>
      </c>
      <c r="B321" s="23"/>
      <c r="C321" s="28">
        <f>ROUND(13.5166750629723,4)</f>
        <v>13.5167</v>
      </c>
      <c r="D321" s="28">
        <f>F321</f>
        <v>14.9488</v>
      </c>
      <c r="E321" s="28">
        <f>F321</f>
        <v>14.9488</v>
      </c>
      <c r="F321" s="28">
        <f>ROUND(14.9488,4)</f>
        <v>14.9488</v>
      </c>
      <c r="G321" s="25"/>
      <c r="H321" s="26"/>
    </row>
    <row r="322" spans="1:8" ht="12.75" customHeight="1">
      <c r="A322" s="23" t="s">
        <v>74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42807</v>
      </c>
      <c r="B323" s="23"/>
      <c r="C323" s="28">
        <f>ROUND(16.96901297,4)</f>
        <v>16.969</v>
      </c>
      <c r="D323" s="28">
        <f>F323</f>
        <v>17.0988</v>
      </c>
      <c r="E323" s="28">
        <f>F323</f>
        <v>17.0988</v>
      </c>
      <c r="F323" s="28">
        <f>ROUND(17.0988,4)</f>
        <v>17.0988</v>
      </c>
      <c r="G323" s="25"/>
      <c r="H323" s="26"/>
    </row>
    <row r="324" spans="1:8" ht="12.75" customHeight="1">
      <c r="A324" s="23">
        <v>42905</v>
      </c>
      <c r="B324" s="23"/>
      <c r="C324" s="28">
        <f>ROUND(16.96901297,4)</f>
        <v>16.969</v>
      </c>
      <c r="D324" s="28">
        <f>F324</f>
        <v>17.4538</v>
      </c>
      <c r="E324" s="28">
        <f>F324</f>
        <v>17.4538</v>
      </c>
      <c r="F324" s="28">
        <f>ROUND(17.4538,4)</f>
        <v>17.4538</v>
      </c>
      <c r="G324" s="25"/>
      <c r="H324" s="26"/>
    </row>
    <row r="325" spans="1:8" ht="12.75" customHeight="1">
      <c r="A325" s="23">
        <v>42996</v>
      </c>
      <c r="B325" s="23"/>
      <c r="C325" s="28">
        <f>ROUND(16.96901297,4)</f>
        <v>16.969</v>
      </c>
      <c r="D325" s="28">
        <f>F325</f>
        <v>17.7876</v>
      </c>
      <c r="E325" s="28">
        <f>F325</f>
        <v>17.7876</v>
      </c>
      <c r="F325" s="28">
        <f>ROUND(17.7876,4)</f>
        <v>17.7876</v>
      </c>
      <c r="G325" s="25"/>
      <c r="H325" s="26"/>
    </row>
    <row r="326" spans="1:8" ht="12.75" customHeight="1">
      <c r="A326" s="23">
        <v>43087</v>
      </c>
      <c r="B326" s="23"/>
      <c r="C326" s="28">
        <f>ROUND(16.96901297,4)</f>
        <v>16.969</v>
      </c>
      <c r="D326" s="28">
        <f>F326</f>
        <v>18.1298</v>
      </c>
      <c r="E326" s="28">
        <f>F326</f>
        <v>18.1298</v>
      </c>
      <c r="F326" s="28">
        <f>ROUND(18.1298,4)</f>
        <v>18.1298</v>
      </c>
      <c r="G326" s="25"/>
      <c r="H326" s="26"/>
    </row>
    <row r="327" spans="1:8" ht="12.75" customHeight="1">
      <c r="A327" s="23">
        <v>43178</v>
      </c>
      <c r="B327" s="23"/>
      <c r="C327" s="28">
        <f>ROUND(16.96901297,4)</f>
        <v>16.969</v>
      </c>
      <c r="D327" s="28">
        <f>F327</f>
        <v>18.4862</v>
      </c>
      <c r="E327" s="28">
        <f>F327</f>
        <v>18.4862</v>
      </c>
      <c r="F327" s="28">
        <f>ROUND(18.4862,4)</f>
        <v>18.4862</v>
      </c>
      <c r="G327" s="25"/>
      <c r="H327" s="26"/>
    </row>
    <row r="328" spans="1:8" ht="12.75" customHeight="1">
      <c r="A328" s="23">
        <v>43269</v>
      </c>
      <c r="B328" s="23"/>
      <c r="C328" s="28">
        <f>ROUND(16.96901297,4)</f>
        <v>16.969</v>
      </c>
      <c r="D328" s="28">
        <f>F328</f>
        <v>18.8532</v>
      </c>
      <c r="E328" s="28">
        <f>F328</f>
        <v>18.8532</v>
      </c>
      <c r="F328" s="28">
        <f>ROUND(18.8532,4)</f>
        <v>18.8532</v>
      </c>
      <c r="G328" s="25"/>
      <c r="H328" s="26"/>
    </row>
    <row r="329" spans="1:8" ht="12.75" customHeight="1">
      <c r="A329" s="23">
        <v>43360</v>
      </c>
      <c r="B329" s="23"/>
      <c r="C329" s="28">
        <f>ROUND(16.96901297,4)</f>
        <v>16.969</v>
      </c>
      <c r="D329" s="28">
        <f>F329</f>
        <v>18.9138</v>
      </c>
      <c r="E329" s="28">
        <f>F329</f>
        <v>18.9138</v>
      </c>
      <c r="F329" s="28">
        <f>ROUND(18.9138,4)</f>
        <v>18.9138</v>
      </c>
      <c r="G329" s="25"/>
      <c r="H329" s="26"/>
    </row>
    <row r="330" spans="1:8" ht="12.75" customHeight="1">
      <c r="A330" s="23" t="s">
        <v>75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42807</v>
      </c>
      <c r="B331" s="23"/>
      <c r="C331" s="28">
        <f>ROUND(1.72890945176173,4)</f>
        <v>1.7289</v>
      </c>
      <c r="D331" s="28">
        <f>F331</f>
        <v>1.7415</v>
      </c>
      <c r="E331" s="28">
        <f>F331</f>
        <v>1.7415</v>
      </c>
      <c r="F331" s="28">
        <f>ROUND(1.7415,4)</f>
        <v>1.7415</v>
      </c>
      <c r="G331" s="25"/>
      <c r="H331" s="26"/>
    </row>
    <row r="332" spans="1:8" ht="12.75" customHeight="1">
      <c r="A332" s="23">
        <v>42905</v>
      </c>
      <c r="B332" s="23"/>
      <c r="C332" s="28">
        <f>ROUND(1.72890945176173,4)</f>
        <v>1.7289</v>
      </c>
      <c r="D332" s="28">
        <f>F332</f>
        <v>1.7744</v>
      </c>
      <c r="E332" s="28">
        <f>F332</f>
        <v>1.7744</v>
      </c>
      <c r="F332" s="28">
        <f>ROUND(1.7744,4)</f>
        <v>1.7744</v>
      </c>
      <c r="G332" s="25"/>
      <c r="H332" s="26"/>
    </row>
    <row r="333" spans="1:8" ht="12.75" customHeight="1">
      <c r="A333" s="23">
        <v>42996</v>
      </c>
      <c r="B333" s="23"/>
      <c r="C333" s="28">
        <f>ROUND(1.72890945176173,4)</f>
        <v>1.7289</v>
      </c>
      <c r="D333" s="28">
        <f>F333</f>
        <v>1.8038</v>
      </c>
      <c r="E333" s="28">
        <f>F333</f>
        <v>1.8038</v>
      </c>
      <c r="F333" s="28">
        <f>ROUND(1.8038,4)</f>
        <v>1.8038</v>
      </c>
      <c r="G333" s="25"/>
      <c r="H333" s="26"/>
    </row>
    <row r="334" spans="1:8" ht="12.75" customHeight="1">
      <c r="A334" s="23">
        <v>43087</v>
      </c>
      <c r="B334" s="23"/>
      <c r="C334" s="28">
        <f>ROUND(1.72890945176173,4)</f>
        <v>1.7289</v>
      </c>
      <c r="D334" s="28">
        <f>F334</f>
        <v>1.833</v>
      </c>
      <c r="E334" s="28">
        <f>F334</f>
        <v>1.833</v>
      </c>
      <c r="F334" s="28">
        <f>ROUND(1.833,4)</f>
        <v>1.833</v>
      </c>
      <c r="G334" s="25"/>
      <c r="H334" s="26"/>
    </row>
    <row r="335" spans="1:8" ht="12.75" customHeight="1">
      <c r="A335" s="23" t="s">
        <v>76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42807</v>
      </c>
      <c r="B336" s="23"/>
      <c r="C336" s="30">
        <f>ROUND(0.118004653228892,6)</f>
        <v>0.118005</v>
      </c>
      <c r="D336" s="30">
        <f>F336</f>
        <v>0.118963</v>
      </c>
      <c r="E336" s="30">
        <f>F336</f>
        <v>0.118963</v>
      </c>
      <c r="F336" s="30">
        <f>ROUND(0.118963,6)</f>
        <v>0.118963</v>
      </c>
      <c r="G336" s="25"/>
      <c r="H336" s="26"/>
    </row>
    <row r="337" spans="1:8" ht="12.75" customHeight="1">
      <c r="A337" s="23">
        <v>42905</v>
      </c>
      <c r="B337" s="23"/>
      <c r="C337" s="30">
        <f>ROUND(0.118004653228892,6)</f>
        <v>0.118005</v>
      </c>
      <c r="D337" s="30">
        <f>F337</f>
        <v>0.121693</v>
      </c>
      <c r="E337" s="30">
        <f>F337</f>
        <v>0.121693</v>
      </c>
      <c r="F337" s="30">
        <f>ROUND(0.121693,6)</f>
        <v>0.121693</v>
      </c>
      <c r="G337" s="25"/>
      <c r="H337" s="26"/>
    </row>
    <row r="338" spans="1:8" ht="12.75" customHeight="1">
      <c r="A338" s="23">
        <v>42996</v>
      </c>
      <c r="B338" s="23"/>
      <c r="C338" s="30">
        <f>ROUND(0.118004653228892,6)</f>
        <v>0.118005</v>
      </c>
      <c r="D338" s="30">
        <f>F338</f>
        <v>0.124319</v>
      </c>
      <c r="E338" s="30">
        <f>F338</f>
        <v>0.124319</v>
      </c>
      <c r="F338" s="30">
        <f>ROUND(0.124319,6)</f>
        <v>0.124319</v>
      </c>
      <c r="G338" s="25"/>
      <c r="H338" s="26"/>
    </row>
    <row r="339" spans="1:8" ht="12.75" customHeight="1">
      <c r="A339" s="23">
        <v>43087</v>
      </c>
      <c r="B339" s="23"/>
      <c r="C339" s="30">
        <f>ROUND(0.118004653228892,6)</f>
        <v>0.118005</v>
      </c>
      <c r="D339" s="30">
        <f>F339</f>
        <v>0.127054</v>
      </c>
      <c r="E339" s="30">
        <f>F339</f>
        <v>0.127054</v>
      </c>
      <c r="F339" s="30">
        <f>ROUND(0.127054,6)</f>
        <v>0.127054</v>
      </c>
      <c r="G339" s="25"/>
      <c r="H339" s="26"/>
    </row>
    <row r="340" spans="1:8" ht="12.75" customHeight="1">
      <c r="A340" s="23">
        <v>43178</v>
      </c>
      <c r="B340" s="23"/>
      <c r="C340" s="30">
        <f>ROUND(0.118004653228892,6)</f>
        <v>0.118005</v>
      </c>
      <c r="D340" s="30">
        <f>F340</f>
        <v>0.129939</v>
      </c>
      <c r="E340" s="30">
        <f>F340</f>
        <v>0.129939</v>
      </c>
      <c r="F340" s="30">
        <f>ROUND(0.129939,6)</f>
        <v>0.129939</v>
      </c>
      <c r="G340" s="25"/>
      <c r="H340" s="26"/>
    </row>
    <row r="341" spans="1:8" ht="12.75" customHeight="1">
      <c r="A341" s="23" t="s">
        <v>77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ROUND(0.12921380240314,4)</f>
        <v>0.1292</v>
      </c>
      <c r="D342" s="28">
        <f>F342</f>
        <v>0.1292</v>
      </c>
      <c r="E342" s="28">
        <f>F342</f>
        <v>0.1292</v>
      </c>
      <c r="F342" s="28">
        <f>ROUND(0.1292,4)</f>
        <v>0.1292</v>
      </c>
      <c r="G342" s="25"/>
      <c r="H342" s="26"/>
    </row>
    <row r="343" spans="1:8" ht="12.75" customHeight="1">
      <c r="A343" s="23">
        <v>42905</v>
      </c>
      <c r="B343" s="23"/>
      <c r="C343" s="28">
        <f>ROUND(0.12921380240314,4)</f>
        <v>0.1292</v>
      </c>
      <c r="D343" s="28">
        <f>F343</f>
        <v>0.1292</v>
      </c>
      <c r="E343" s="28">
        <f>F343</f>
        <v>0.1292</v>
      </c>
      <c r="F343" s="28">
        <f>ROUND(0.1292,4)</f>
        <v>0.1292</v>
      </c>
      <c r="G343" s="25"/>
      <c r="H343" s="26"/>
    </row>
    <row r="344" spans="1:8" ht="12.75" customHeight="1">
      <c r="A344" s="23">
        <v>42996</v>
      </c>
      <c r="B344" s="23"/>
      <c r="C344" s="28">
        <f>ROUND(0.12921380240314,4)</f>
        <v>0.1292</v>
      </c>
      <c r="D344" s="28">
        <f>F344</f>
        <v>0.1292</v>
      </c>
      <c r="E344" s="28">
        <f>F344</f>
        <v>0.1292</v>
      </c>
      <c r="F344" s="28">
        <f>ROUND(0.1292,4)</f>
        <v>0.1292</v>
      </c>
      <c r="G344" s="25"/>
      <c r="H344" s="26"/>
    </row>
    <row r="345" spans="1:8" ht="12.75" customHeight="1">
      <c r="A345" s="23">
        <v>43087</v>
      </c>
      <c r="B345" s="23"/>
      <c r="C345" s="28">
        <f>ROUND(0.12921380240314,4)</f>
        <v>0.1292</v>
      </c>
      <c r="D345" s="28">
        <f>F345</f>
        <v>0.1289</v>
      </c>
      <c r="E345" s="28">
        <f>F345</f>
        <v>0.1289</v>
      </c>
      <c r="F345" s="28">
        <f>ROUND(0.1289,4)</f>
        <v>0.1289</v>
      </c>
      <c r="G345" s="25"/>
      <c r="H345" s="26"/>
    </row>
    <row r="346" spans="1:8" ht="12.75" customHeight="1">
      <c r="A346" s="23" t="s">
        <v>78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42807</v>
      </c>
      <c r="B347" s="23"/>
      <c r="C347" s="28">
        <f>ROUND(0.0892261001517451,4)</f>
        <v>0.0892</v>
      </c>
      <c r="D347" s="28">
        <f>F347</f>
        <v>0.0404</v>
      </c>
      <c r="E347" s="28">
        <f>F347</f>
        <v>0.0404</v>
      </c>
      <c r="F347" s="28">
        <f>ROUND(0.0404,4)</f>
        <v>0.0404</v>
      </c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79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42807</v>
      </c>
      <c r="B351" s="23"/>
      <c r="C351" s="28">
        <f>ROUND(9.74889851,4)</f>
        <v>9.7489</v>
      </c>
      <c r="D351" s="28">
        <f>F351</f>
        <v>9.804</v>
      </c>
      <c r="E351" s="28">
        <f>F351</f>
        <v>9.804</v>
      </c>
      <c r="F351" s="28">
        <f>ROUND(9.804,4)</f>
        <v>9.804</v>
      </c>
      <c r="G351" s="25"/>
      <c r="H351" s="26"/>
    </row>
    <row r="352" spans="1:8" ht="12.75" customHeight="1">
      <c r="A352" s="23">
        <v>42905</v>
      </c>
      <c r="B352" s="23"/>
      <c r="C352" s="28">
        <f>ROUND(9.74889851,4)</f>
        <v>9.7489</v>
      </c>
      <c r="D352" s="28">
        <f>F352</f>
        <v>9.9542</v>
      </c>
      <c r="E352" s="28">
        <f>F352</f>
        <v>9.9542</v>
      </c>
      <c r="F352" s="28">
        <f>ROUND(9.9542,4)</f>
        <v>9.9542</v>
      </c>
      <c r="G352" s="25"/>
      <c r="H352" s="26"/>
    </row>
    <row r="353" spans="1:8" ht="12.75" customHeight="1">
      <c r="A353" s="23">
        <v>42996</v>
      </c>
      <c r="B353" s="23"/>
      <c r="C353" s="28">
        <f>ROUND(9.74889851,4)</f>
        <v>9.7489</v>
      </c>
      <c r="D353" s="28">
        <f>F353</f>
        <v>10.0972</v>
      </c>
      <c r="E353" s="28">
        <f>F353</f>
        <v>10.0972</v>
      </c>
      <c r="F353" s="28">
        <f>ROUND(10.0972,4)</f>
        <v>10.0972</v>
      </c>
      <c r="G353" s="25"/>
      <c r="H353" s="26"/>
    </row>
    <row r="354" spans="1:8" ht="12.75" customHeight="1">
      <c r="A354" s="23">
        <v>43087</v>
      </c>
      <c r="B354" s="23"/>
      <c r="C354" s="28">
        <f>ROUND(9.74889851,4)</f>
        <v>9.7489</v>
      </c>
      <c r="D354" s="28">
        <f>F354</f>
        <v>10.2383</v>
      </c>
      <c r="E354" s="28">
        <f>F354</f>
        <v>10.2383</v>
      </c>
      <c r="F354" s="28">
        <f>ROUND(10.2383,4)</f>
        <v>10.2383</v>
      </c>
      <c r="G354" s="25"/>
      <c r="H354" s="26"/>
    </row>
    <row r="355" spans="1:8" ht="12.75" customHeight="1">
      <c r="A355" s="23" t="s">
        <v>80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42807</v>
      </c>
      <c r="B356" s="23"/>
      <c r="C356" s="28">
        <f>ROUND(9.48278787021983,4)</f>
        <v>9.4828</v>
      </c>
      <c r="D356" s="28">
        <f>F356</f>
        <v>9.551</v>
      </c>
      <c r="E356" s="28">
        <f>F356</f>
        <v>9.551</v>
      </c>
      <c r="F356" s="28">
        <f>ROUND(9.551,4)</f>
        <v>9.551</v>
      </c>
      <c r="G356" s="25"/>
      <c r="H356" s="26"/>
    </row>
    <row r="357" spans="1:8" ht="12.75" customHeight="1">
      <c r="A357" s="23">
        <v>42905</v>
      </c>
      <c r="B357" s="23"/>
      <c r="C357" s="28">
        <f>ROUND(9.48278787021983,4)</f>
        <v>9.4828</v>
      </c>
      <c r="D357" s="28">
        <f>F357</f>
        <v>9.7306</v>
      </c>
      <c r="E357" s="28">
        <f>F357</f>
        <v>9.7306</v>
      </c>
      <c r="F357" s="28">
        <f>ROUND(9.7306,4)</f>
        <v>9.7306</v>
      </c>
      <c r="G357" s="25"/>
      <c r="H357" s="26"/>
    </row>
    <row r="358" spans="1:8" ht="12.75" customHeight="1">
      <c r="A358" s="23">
        <v>42996</v>
      </c>
      <c r="B358" s="23"/>
      <c r="C358" s="28">
        <f>ROUND(9.48278787021983,4)</f>
        <v>9.4828</v>
      </c>
      <c r="D358" s="28">
        <f>F358</f>
        <v>9.8947</v>
      </c>
      <c r="E358" s="28">
        <f>F358</f>
        <v>9.8947</v>
      </c>
      <c r="F358" s="28">
        <f>ROUND(9.8947,4)</f>
        <v>9.8947</v>
      </c>
      <c r="G358" s="25"/>
      <c r="H358" s="26"/>
    </row>
    <row r="359" spans="1:8" ht="12.75" customHeight="1">
      <c r="A359" s="23">
        <v>43087</v>
      </c>
      <c r="B359" s="23"/>
      <c r="C359" s="28">
        <f>ROUND(9.48278787021983,4)</f>
        <v>9.4828</v>
      </c>
      <c r="D359" s="28">
        <f>F359</f>
        <v>10.06</v>
      </c>
      <c r="E359" s="28">
        <f>F359</f>
        <v>10.06</v>
      </c>
      <c r="F359" s="28">
        <f>ROUND(10.06,4)</f>
        <v>10.06</v>
      </c>
      <c r="G359" s="25"/>
      <c r="H359" s="26"/>
    </row>
    <row r="360" spans="1:8" ht="12.75" customHeight="1">
      <c r="A360" s="23" t="s">
        <v>81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42807</v>
      </c>
      <c r="B361" s="23"/>
      <c r="C361" s="28">
        <f>ROUND(3.55343946176463,4)</f>
        <v>3.5534</v>
      </c>
      <c r="D361" s="28">
        <f>F361</f>
        <v>3.54</v>
      </c>
      <c r="E361" s="28">
        <f>F361</f>
        <v>3.54</v>
      </c>
      <c r="F361" s="28">
        <f>ROUND(3.54,4)</f>
        <v>3.54</v>
      </c>
      <c r="G361" s="25"/>
      <c r="H361" s="26"/>
    </row>
    <row r="362" spans="1:8" ht="12.75" customHeight="1">
      <c r="A362" s="23">
        <v>42905</v>
      </c>
      <c r="B362" s="23"/>
      <c r="C362" s="28">
        <f>ROUND(3.55343946176463,4)</f>
        <v>3.5534</v>
      </c>
      <c r="D362" s="28">
        <f>F362</f>
        <v>3.5113</v>
      </c>
      <c r="E362" s="28">
        <f>F362</f>
        <v>3.5113</v>
      </c>
      <c r="F362" s="28">
        <f>ROUND(3.5113,4)</f>
        <v>3.5113</v>
      </c>
      <c r="G362" s="25"/>
      <c r="H362" s="26"/>
    </row>
    <row r="363" spans="1:8" ht="12.75" customHeight="1">
      <c r="A363" s="23">
        <v>42996</v>
      </c>
      <c r="B363" s="23"/>
      <c r="C363" s="28">
        <f>ROUND(3.55343946176463,4)</f>
        <v>3.5534</v>
      </c>
      <c r="D363" s="28">
        <f>F363</f>
        <v>3.4835</v>
      </c>
      <c r="E363" s="28">
        <f>F363</f>
        <v>3.4835</v>
      </c>
      <c r="F363" s="28">
        <f>ROUND(3.4835,4)</f>
        <v>3.4835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42807</v>
      </c>
      <c r="B365" s="23"/>
      <c r="C365" s="28">
        <f>ROUND(13.4153,4)</f>
        <v>13.4153</v>
      </c>
      <c r="D365" s="28">
        <f>F365</f>
        <v>13.5069</v>
      </c>
      <c r="E365" s="28">
        <f>F365</f>
        <v>13.5069</v>
      </c>
      <c r="F365" s="28">
        <f>ROUND(13.5069,4)</f>
        <v>13.5069</v>
      </c>
      <c r="G365" s="25"/>
      <c r="H365" s="26"/>
    </row>
    <row r="366" spans="1:8" ht="12.75" customHeight="1">
      <c r="A366" s="23">
        <v>42905</v>
      </c>
      <c r="B366" s="23"/>
      <c r="C366" s="28">
        <f>ROUND(13.4153,4)</f>
        <v>13.4153</v>
      </c>
      <c r="D366" s="28">
        <f>F366</f>
        <v>13.7528</v>
      </c>
      <c r="E366" s="28">
        <f>F366</f>
        <v>13.7528</v>
      </c>
      <c r="F366" s="28">
        <f>ROUND(13.7528,4)</f>
        <v>13.7528</v>
      </c>
      <c r="G366" s="25"/>
      <c r="H366" s="26"/>
    </row>
    <row r="367" spans="1:8" ht="12.75" customHeight="1">
      <c r="A367" s="23">
        <v>42996</v>
      </c>
      <c r="B367" s="23"/>
      <c r="C367" s="28">
        <f>ROUND(13.4153,4)</f>
        <v>13.4153</v>
      </c>
      <c r="D367" s="28">
        <f>F367</f>
        <v>13.9803</v>
      </c>
      <c r="E367" s="28">
        <f>F367</f>
        <v>13.9803</v>
      </c>
      <c r="F367" s="28">
        <f>ROUND(13.9803,4)</f>
        <v>13.9803</v>
      </c>
      <c r="G367" s="25"/>
      <c r="H367" s="26"/>
    </row>
    <row r="368" spans="1:8" ht="12.75" customHeight="1">
      <c r="A368" s="23">
        <v>43087</v>
      </c>
      <c r="B368" s="23"/>
      <c r="C368" s="28">
        <f>ROUND(13.4153,4)</f>
        <v>13.4153</v>
      </c>
      <c r="D368" s="28">
        <f>F368</f>
        <v>14.2092</v>
      </c>
      <c r="E368" s="28">
        <f>F368</f>
        <v>14.2092</v>
      </c>
      <c r="F368" s="28">
        <f>ROUND(14.2092,4)</f>
        <v>14.2092</v>
      </c>
      <c r="G368" s="25"/>
      <c r="H368" s="26"/>
    </row>
    <row r="369" spans="1:8" ht="12.75" customHeight="1">
      <c r="A369" s="23">
        <v>43178</v>
      </c>
      <c r="B369" s="23"/>
      <c r="C369" s="28">
        <f>ROUND(13.4153,4)</f>
        <v>13.4153</v>
      </c>
      <c r="D369" s="28">
        <f>F369</f>
        <v>14.4444</v>
      </c>
      <c r="E369" s="28">
        <f>F369</f>
        <v>14.4444</v>
      </c>
      <c r="F369" s="28">
        <f>ROUND(14.4444,4)</f>
        <v>14.4444</v>
      </c>
      <c r="G369" s="25"/>
      <c r="H369" s="26"/>
    </row>
    <row r="370" spans="1:8" ht="12.75" customHeight="1">
      <c r="A370" s="23" t="s">
        <v>83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42807</v>
      </c>
      <c r="B371" s="23"/>
      <c r="C371" s="28">
        <f>ROUND(13.4153,4)</f>
        <v>13.4153</v>
      </c>
      <c r="D371" s="28">
        <f>F371</f>
        <v>13.5069</v>
      </c>
      <c r="E371" s="28">
        <f>F371</f>
        <v>13.5069</v>
      </c>
      <c r="F371" s="28">
        <f>ROUND(13.5069,4)</f>
        <v>13.5069</v>
      </c>
      <c r="G371" s="25"/>
      <c r="H371" s="26"/>
    </row>
    <row r="372" spans="1:8" ht="12.75" customHeight="1">
      <c r="A372" s="23">
        <v>42905</v>
      </c>
      <c r="B372" s="23"/>
      <c r="C372" s="28">
        <f>ROUND(13.4153,4)</f>
        <v>13.4153</v>
      </c>
      <c r="D372" s="28">
        <f>F372</f>
        <v>13.7528</v>
      </c>
      <c r="E372" s="28">
        <f>F372</f>
        <v>13.7528</v>
      </c>
      <c r="F372" s="28">
        <f>ROUND(13.7528,4)</f>
        <v>13.7528</v>
      </c>
      <c r="G372" s="25"/>
      <c r="H372" s="26"/>
    </row>
    <row r="373" spans="1:8" ht="12.75" customHeight="1">
      <c r="A373" s="23">
        <v>42996</v>
      </c>
      <c r="B373" s="23"/>
      <c r="C373" s="28">
        <f>ROUND(13.4153,4)</f>
        <v>13.4153</v>
      </c>
      <c r="D373" s="28">
        <f>F373</f>
        <v>13.9803</v>
      </c>
      <c r="E373" s="28">
        <f>F373</f>
        <v>13.9803</v>
      </c>
      <c r="F373" s="28">
        <f>ROUND(13.9803,4)</f>
        <v>13.9803</v>
      </c>
      <c r="G373" s="25"/>
      <c r="H373" s="26"/>
    </row>
    <row r="374" spans="1:8" ht="12.75" customHeight="1">
      <c r="A374" s="23">
        <v>43087</v>
      </c>
      <c r="B374" s="23"/>
      <c r="C374" s="28">
        <f>ROUND(13.4153,4)</f>
        <v>13.4153</v>
      </c>
      <c r="D374" s="28">
        <f>F374</f>
        <v>14.2092</v>
      </c>
      <c r="E374" s="28">
        <f>F374</f>
        <v>14.2092</v>
      </c>
      <c r="F374" s="28">
        <f>ROUND(14.2092,4)</f>
        <v>14.2092</v>
      </c>
      <c r="G374" s="25"/>
      <c r="H374" s="26"/>
    </row>
    <row r="375" spans="1:8" ht="12.75" customHeight="1">
      <c r="A375" s="23">
        <v>43175</v>
      </c>
      <c r="B375" s="23"/>
      <c r="C375" s="28">
        <f>ROUND(13.4153,4)</f>
        <v>13.4153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ROUND(13.4153,4)</f>
        <v>13.4153</v>
      </c>
      <c r="D376" s="28">
        <f>F376</f>
        <v>14.4444</v>
      </c>
      <c r="E376" s="28">
        <f>F376</f>
        <v>14.4444</v>
      </c>
      <c r="F376" s="28">
        <f>ROUND(14.4444,4)</f>
        <v>14.4444</v>
      </c>
      <c r="G376" s="25"/>
      <c r="H376" s="26"/>
    </row>
    <row r="377" spans="1:8" ht="12.75" customHeight="1">
      <c r="A377" s="23">
        <v>43269</v>
      </c>
      <c r="B377" s="23"/>
      <c r="C377" s="28">
        <f>ROUND(13.4153,4)</f>
        <v>13.4153</v>
      </c>
      <c r="D377" s="28">
        <f>F377</f>
        <v>14.6855</v>
      </c>
      <c r="E377" s="28">
        <f>F377</f>
        <v>14.6855</v>
      </c>
      <c r="F377" s="28">
        <f>ROUND(14.6855,4)</f>
        <v>14.6855</v>
      </c>
      <c r="G377" s="25"/>
      <c r="H377" s="26"/>
    </row>
    <row r="378" spans="1:8" ht="12.75" customHeight="1">
      <c r="A378" s="23">
        <v>43360</v>
      </c>
      <c r="B378" s="23"/>
      <c r="C378" s="28">
        <f>ROUND(13.4153,4)</f>
        <v>13.4153</v>
      </c>
      <c r="D378" s="28">
        <f>F378</f>
        <v>14.9267</v>
      </c>
      <c r="E378" s="28">
        <f>F378</f>
        <v>14.9267</v>
      </c>
      <c r="F378" s="28">
        <f>ROUND(14.9267,4)</f>
        <v>14.9267</v>
      </c>
      <c r="G378" s="25"/>
      <c r="H378" s="26"/>
    </row>
    <row r="379" spans="1:8" ht="12.75" customHeight="1">
      <c r="A379" s="23">
        <v>43448</v>
      </c>
      <c r="B379" s="23"/>
      <c r="C379" s="28">
        <f>ROUND(13.4153,4)</f>
        <v>13.4153</v>
      </c>
      <c r="D379" s="28">
        <f>F379</f>
        <v>15.16</v>
      </c>
      <c r="E379" s="28">
        <f>F379</f>
        <v>15.16</v>
      </c>
      <c r="F379" s="28">
        <f>ROUND(15.16,4)</f>
        <v>15.16</v>
      </c>
      <c r="G379" s="25"/>
      <c r="H379" s="26"/>
    </row>
    <row r="380" spans="1:8" ht="12.75" customHeight="1">
      <c r="A380" s="23">
        <v>43542</v>
      </c>
      <c r="B380" s="23"/>
      <c r="C380" s="28">
        <f>ROUND(13.4153,4)</f>
        <v>13.4153</v>
      </c>
      <c r="D380" s="28">
        <f>F380</f>
        <v>15.411</v>
      </c>
      <c r="E380" s="28">
        <f>F380</f>
        <v>15.411</v>
      </c>
      <c r="F380" s="28">
        <f>ROUND(15.411,4)</f>
        <v>15.411</v>
      </c>
      <c r="G380" s="25"/>
      <c r="H380" s="26"/>
    </row>
    <row r="381" spans="1:8" ht="12.75" customHeight="1">
      <c r="A381" s="23">
        <v>43630</v>
      </c>
      <c r="B381" s="23"/>
      <c r="C381" s="28">
        <f>ROUND(13.4153,4)</f>
        <v>13.4153</v>
      </c>
      <c r="D381" s="28">
        <f>F381</f>
        <v>15.6482</v>
      </c>
      <c r="E381" s="28">
        <f>F381</f>
        <v>15.6482</v>
      </c>
      <c r="F381" s="28">
        <f>ROUND(15.6482,4)</f>
        <v>15.6482</v>
      </c>
      <c r="G381" s="25"/>
      <c r="H381" s="26"/>
    </row>
    <row r="382" spans="1:8" ht="12.75" customHeight="1">
      <c r="A382" s="23">
        <v>43724</v>
      </c>
      <c r="B382" s="23"/>
      <c r="C382" s="28">
        <f>ROUND(13.4153,4)</f>
        <v>13.4153</v>
      </c>
      <c r="D382" s="28">
        <f>F382</f>
        <v>15.9015</v>
      </c>
      <c r="E382" s="28">
        <f>F382</f>
        <v>15.9015</v>
      </c>
      <c r="F382" s="28">
        <f>ROUND(15.9015,4)</f>
        <v>15.9015</v>
      </c>
      <c r="G382" s="25"/>
      <c r="H382" s="26"/>
    </row>
    <row r="383" spans="1:8" ht="12.75" customHeight="1">
      <c r="A383" s="23">
        <v>43812</v>
      </c>
      <c r="B383" s="23"/>
      <c r="C383" s="28">
        <f>ROUND(13.4153,4)</f>
        <v>13.4153</v>
      </c>
      <c r="D383" s="28">
        <f>F383</f>
        <v>16.1387</v>
      </c>
      <c r="E383" s="28">
        <f>F383</f>
        <v>16.1387</v>
      </c>
      <c r="F383" s="28">
        <f>ROUND(16.1387,4)</f>
        <v>16.1387</v>
      </c>
      <c r="G383" s="25"/>
      <c r="H383" s="26"/>
    </row>
    <row r="384" spans="1:8" ht="12.75" customHeight="1">
      <c r="A384" s="23">
        <v>43906</v>
      </c>
      <c r="B384" s="23"/>
      <c r="C384" s="28">
        <f>ROUND(13.4153,4)</f>
        <v>13.4153</v>
      </c>
      <c r="D384" s="28">
        <f>F384</f>
        <v>16.392</v>
      </c>
      <c r="E384" s="28">
        <f>F384</f>
        <v>16.392</v>
      </c>
      <c r="F384" s="28">
        <f>ROUND(16.392,4)</f>
        <v>16.392</v>
      </c>
      <c r="G384" s="25"/>
      <c r="H384" s="26"/>
    </row>
    <row r="385" spans="1:8" ht="12.75" customHeight="1">
      <c r="A385" s="23" t="s">
        <v>84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42807</v>
      </c>
      <c r="B386" s="23"/>
      <c r="C386" s="28">
        <f>ROUND(1.35371342078708,4)</f>
        <v>1.3537</v>
      </c>
      <c r="D386" s="28">
        <f>F386</f>
        <v>1.3393</v>
      </c>
      <c r="E386" s="28">
        <f>F386</f>
        <v>1.3393</v>
      </c>
      <c r="F386" s="28">
        <f>ROUND(1.3393,4)</f>
        <v>1.3393</v>
      </c>
      <c r="G386" s="25"/>
      <c r="H386" s="26"/>
    </row>
    <row r="387" spans="1:8" ht="12.75" customHeight="1">
      <c r="A387" s="23">
        <v>42905</v>
      </c>
      <c r="B387" s="23"/>
      <c r="C387" s="28">
        <f>ROUND(1.35371342078708,4)</f>
        <v>1.3537</v>
      </c>
      <c r="D387" s="28">
        <f>F387</f>
        <v>1.2998</v>
      </c>
      <c r="E387" s="28">
        <f>F387</f>
        <v>1.2998</v>
      </c>
      <c r="F387" s="28">
        <f>ROUND(1.2998,4)</f>
        <v>1.2998</v>
      </c>
      <c r="G387" s="25"/>
      <c r="H387" s="26"/>
    </row>
    <row r="388" spans="1:8" ht="12.75" customHeight="1">
      <c r="A388" s="23">
        <v>42996</v>
      </c>
      <c r="B388" s="23"/>
      <c r="C388" s="28">
        <f>ROUND(1.35371342078708,4)</f>
        <v>1.3537</v>
      </c>
      <c r="D388" s="28">
        <f>F388</f>
        <v>1.2651</v>
      </c>
      <c r="E388" s="28">
        <f>F388</f>
        <v>1.2651</v>
      </c>
      <c r="F388" s="28">
        <f>ROUND(1.2651,4)</f>
        <v>1.2651</v>
      </c>
      <c r="G388" s="25"/>
      <c r="H388" s="26"/>
    </row>
    <row r="389" spans="1:8" ht="12.75" customHeight="1">
      <c r="A389" s="23">
        <v>43087</v>
      </c>
      <c r="B389" s="23"/>
      <c r="C389" s="28">
        <f>ROUND(1.35371342078708,4)</f>
        <v>1.3537</v>
      </c>
      <c r="D389" s="28">
        <f>F389</f>
        <v>1.2348</v>
      </c>
      <c r="E389" s="28">
        <f>F389</f>
        <v>1.2348</v>
      </c>
      <c r="F389" s="28">
        <f>ROUND(1.2348,4)</f>
        <v>1.2348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42768</v>
      </c>
      <c r="B391" s="23"/>
      <c r="C391" s="29">
        <f>ROUND(589.256,3)</f>
        <v>589.256</v>
      </c>
      <c r="D391" s="29">
        <f>F391</f>
        <v>589.375</v>
      </c>
      <c r="E391" s="29">
        <f>F391</f>
        <v>589.375</v>
      </c>
      <c r="F391" s="29">
        <f>ROUND(589.375,3)</f>
        <v>589.375</v>
      </c>
      <c r="G391" s="25"/>
      <c r="H391" s="26"/>
    </row>
    <row r="392" spans="1:8" ht="12.75" customHeight="1">
      <c r="A392" s="23">
        <v>42859</v>
      </c>
      <c r="B392" s="23"/>
      <c r="C392" s="29">
        <f>ROUND(589.256,3)</f>
        <v>589.256</v>
      </c>
      <c r="D392" s="29">
        <f>F392</f>
        <v>600.626</v>
      </c>
      <c r="E392" s="29">
        <f>F392</f>
        <v>600.626</v>
      </c>
      <c r="F392" s="29">
        <f>ROUND(600.626,3)</f>
        <v>600.626</v>
      </c>
      <c r="G392" s="25"/>
      <c r="H392" s="26"/>
    </row>
    <row r="393" spans="1:8" ht="12.75" customHeight="1">
      <c r="A393" s="23">
        <v>42950</v>
      </c>
      <c r="B393" s="23"/>
      <c r="C393" s="29">
        <f>ROUND(589.256,3)</f>
        <v>589.256</v>
      </c>
      <c r="D393" s="29">
        <f>F393</f>
        <v>612.433</v>
      </c>
      <c r="E393" s="29">
        <f>F393</f>
        <v>612.433</v>
      </c>
      <c r="F393" s="29">
        <f>ROUND(612.433,3)</f>
        <v>612.433</v>
      </c>
      <c r="G393" s="25"/>
      <c r="H393" s="26"/>
    </row>
    <row r="394" spans="1:8" ht="12.75" customHeight="1">
      <c r="A394" s="23">
        <v>43041</v>
      </c>
      <c r="B394" s="23"/>
      <c r="C394" s="29">
        <f>ROUND(589.256,3)</f>
        <v>589.256</v>
      </c>
      <c r="D394" s="29">
        <f>F394</f>
        <v>624.827</v>
      </c>
      <c r="E394" s="29">
        <f>F394</f>
        <v>624.827</v>
      </c>
      <c r="F394" s="29">
        <f>ROUND(624.827,3)</f>
        <v>624.827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42768</v>
      </c>
      <c r="B396" s="23"/>
      <c r="C396" s="29">
        <f>ROUND(514.416,3)</f>
        <v>514.416</v>
      </c>
      <c r="D396" s="29">
        <f>F396</f>
        <v>514.52</v>
      </c>
      <c r="E396" s="29">
        <f>F396</f>
        <v>514.52</v>
      </c>
      <c r="F396" s="29">
        <f>ROUND(514.52,3)</f>
        <v>514.52</v>
      </c>
      <c r="G396" s="25"/>
      <c r="H396" s="26"/>
    </row>
    <row r="397" spans="1:8" ht="12.75" customHeight="1">
      <c r="A397" s="23">
        <v>42859</v>
      </c>
      <c r="B397" s="23"/>
      <c r="C397" s="29">
        <f>ROUND(514.416,3)</f>
        <v>514.416</v>
      </c>
      <c r="D397" s="29">
        <f>F397</f>
        <v>524.342</v>
      </c>
      <c r="E397" s="29">
        <f>F397</f>
        <v>524.342</v>
      </c>
      <c r="F397" s="29">
        <f>ROUND(524.342,3)</f>
        <v>524.342</v>
      </c>
      <c r="G397" s="25"/>
      <c r="H397" s="26"/>
    </row>
    <row r="398" spans="1:8" ht="12.75" customHeight="1">
      <c r="A398" s="23">
        <v>42950</v>
      </c>
      <c r="B398" s="23"/>
      <c r="C398" s="29">
        <f>ROUND(514.416,3)</f>
        <v>514.416</v>
      </c>
      <c r="D398" s="29">
        <f>F398</f>
        <v>534.649</v>
      </c>
      <c r="E398" s="29">
        <f>F398</f>
        <v>534.649</v>
      </c>
      <c r="F398" s="29">
        <f>ROUND(534.649,3)</f>
        <v>534.649</v>
      </c>
      <c r="G398" s="25"/>
      <c r="H398" s="26"/>
    </row>
    <row r="399" spans="1:8" ht="12.75" customHeight="1">
      <c r="A399" s="23">
        <v>43041</v>
      </c>
      <c r="B399" s="23"/>
      <c r="C399" s="29">
        <f>ROUND(514.416,3)</f>
        <v>514.416</v>
      </c>
      <c r="D399" s="29">
        <f>F399</f>
        <v>545.469</v>
      </c>
      <c r="E399" s="29">
        <f>F399</f>
        <v>545.469</v>
      </c>
      <c r="F399" s="29">
        <f>ROUND(545.469,3)</f>
        <v>545.469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42768</v>
      </c>
      <c r="B401" s="23"/>
      <c r="C401" s="29">
        <f>ROUND(594.354,3)</f>
        <v>594.354</v>
      </c>
      <c r="D401" s="29">
        <f>F401</f>
        <v>594.474</v>
      </c>
      <c r="E401" s="29">
        <f>F401</f>
        <v>594.474</v>
      </c>
      <c r="F401" s="29">
        <f>ROUND(594.474,3)</f>
        <v>594.474</v>
      </c>
      <c r="G401" s="25"/>
      <c r="H401" s="26"/>
    </row>
    <row r="402" spans="1:8" ht="12.75" customHeight="1">
      <c r="A402" s="23">
        <v>42859</v>
      </c>
      <c r="B402" s="23"/>
      <c r="C402" s="29">
        <f>ROUND(594.354,3)</f>
        <v>594.354</v>
      </c>
      <c r="D402" s="29">
        <f>F402</f>
        <v>605.822</v>
      </c>
      <c r="E402" s="29">
        <f>F402</f>
        <v>605.822</v>
      </c>
      <c r="F402" s="29">
        <f>ROUND(605.822,3)</f>
        <v>605.822</v>
      </c>
      <c r="G402" s="25"/>
      <c r="H402" s="26"/>
    </row>
    <row r="403" spans="1:8" ht="12.75" customHeight="1">
      <c r="A403" s="23">
        <v>42950</v>
      </c>
      <c r="B403" s="23"/>
      <c r="C403" s="29">
        <f>ROUND(594.354,3)</f>
        <v>594.354</v>
      </c>
      <c r="D403" s="29">
        <f>F403</f>
        <v>617.731</v>
      </c>
      <c r="E403" s="29">
        <f>F403</f>
        <v>617.731</v>
      </c>
      <c r="F403" s="29">
        <f>ROUND(617.731,3)</f>
        <v>617.731</v>
      </c>
      <c r="G403" s="25"/>
      <c r="H403" s="26"/>
    </row>
    <row r="404" spans="1:8" ht="12.75" customHeight="1">
      <c r="A404" s="23">
        <v>43041</v>
      </c>
      <c r="B404" s="23"/>
      <c r="C404" s="29">
        <f>ROUND(594.354,3)</f>
        <v>594.354</v>
      </c>
      <c r="D404" s="29">
        <f>F404</f>
        <v>630.233</v>
      </c>
      <c r="E404" s="29">
        <f>F404</f>
        <v>630.233</v>
      </c>
      <c r="F404" s="29">
        <f>ROUND(630.233,3)</f>
        <v>630.233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42768</v>
      </c>
      <c r="B406" s="23"/>
      <c r="C406" s="29">
        <f>ROUND(539.548,3)</f>
        <v>539.548</v>
      </c>
      <c r="D406" s="29">
        <f>F406</f>
        <v>539.657</v>
      </c>
      <c r="E406" s="29">
        <f>F406</f>
        <v>539.657</v>
      </c>
      <c r="F406" s="29">
        <f>ROUND(539.657,3)</f>
        <v>539.657</v>
      </c>
      <c r="G406" s="25"/>
      <c r="H406" s="26"/>
    </row>
    <row r="407" spans="1:8" ht="12.75" customHeight="1">
      <c r="A407" s="23">
        <v>42859</v>
      </c>
      <c r="B407" s="23"/>
      <c r="C407" s="29">
        <f>ROUND(539.548,3)</f>
        <v>539.548</v>
      </c>
      <c r="D407" s="29">
        <f>F407</f>
        <v>549.958</v>
      </c>
      <c r="E407" s="29">
        <f>F407</f>
        <v>549.958</v>
      </c>
      <c r="F407" s="29">
        <f>ROUND(549.958,3)</f>
        <v>549.958</v>
      </c>
      <c r="G407" s="25"/>
      <c r="H407" s="26"/>
    </row>
    <row r="408" spans="1:8" ht="12.75" customHeight="1">
      <c r="A408" s="23">
        <v>42950</v>
      </c>
      <c r="B408" s="23"/>
      <c r="C408" s="29">
        <f>ROUND(539.548,3)</f>
        <v>539.548</v>
      </c>
      <c r="D408" s="29">
        <f>F408</f>
        <v>560.77</v>
      </c>
      <c r="E408" s="29">
        <f>F408</f>
        <v>560.77</v>
      </c>
      <c r="F408" s="29">
        <f>ROUND(560.77,3)</f>
        <v>560.77</v>
      </c>
      <c r="G408" s="25"/>
      <c r="H408" s="26"/>
    </row>
    <row r="409" spans="1:8" ht="12.75" customHeight="1">
      <c r="A409" s="23">
        <v>43041</v>
      </c>
      <c r="B409" s="23"/>
      <c r="C409" s="29">
        <f>ROUND(539.548,3)</f>
        <v>539.548</v>
      </c>
      <c r="D409" s="29">
        <f>F409</f>
        <v>572.119</v>
      </c>
      <c r="E409" s="29">
        <f>F409</f>
        <v>572.119</v>
      </c>
      <c r="F409" s="29">
        <f>ROUND(572.119,3)</f>
        <v>572.119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42768</v>
      </c>
      <c r="B411" s="23"/>
      <c r="C411" s="29">
        <f>ROUND(249.344691198501,3)</f>
        <v>249.345</v>
      </c>
      <c r="D411" s="29">
        <f>F411</f>
        <v>249.395</v>
      </c>
      <c r="E411" s="29">
        <f>F411</f>
        <v>249.395</v>
      </c>
      <c r="F411" s="29">
        <f>ROUND(249.395,3)</f>
        <v>249.395</v>
      </c>
      <c r="G411" s="25"/>
      <c r="H411" s="26"/>
    </row>
    <row r="412" spans="1:8" ht="12.75" customHeight="1">
      <c r="A412" s="23">
        <v>42859</v>
      </c>
      <c r="B412" s="23"/>
      <c r="C412" s="29">
        <f>ROUND(249.344691198501,3)</f>
        <v>249.345</v>
      </c>
      <c r="D412" s="29">
        <f>F412</f>
        <v>254.171</v>
      </c>
      <c r="E412" s="29">
        <f>F412</f>
        <v>254.171</v>
      </c>
      <c r="F412" s="29">
        <f>ROUND(254.171,3)</f>
        <v>254.171</v>
      </c>
      <c r="G412" s="25"/>
      <c r="H412" s="26"/>
    </row>
    <row r="413" spans="1:8" ht="12.75" customHeight="1">
      <c r="A413" s="23">
        <v>42950</v>
      </c>
      <c r="B413" s="23"/>
      <c r="C413" s="29">
        <f>ROUND(249.344691198501,3)</f>
        <v>249.345</v>
      </c>
      <c r="D413" s="29">
        <f>F413</f>
        <v>259.183</v>
      </c>
      <c r="E413" s="29">
        <f>F413</f>
        <v>259.183</v>
      </c>
      <c r="F413" s="29">
        <f>ROUND(259.183,3)</f>
        <v>259.183</v>
      </c>
      <c r="G413" s="25"/>
      <c r="H413" s="26"/>
    </row>
    <row r="414" spans="1:8" ht="12.75" customHeight="1">
      <c r="A414" s="23">
        <v>43041</v>
      </c>
      <c r="B414" s="23"/>
      <c r="C414" s="29">
        <f>ROUND(249.344691198501,3)</f>
        <v>249.345</v>
      </c>
      <c r="D414" s="29">
        <f>F414</f>
        <v>264.444</v>
      </c>
      <c r="E414" s="29">
        <f>F414</f>
        <v>264.444</v>
      </c>
      <c r="F414" s="29">
        <f>ROUND(264.444,3)</f>
        <v>264.444</v>
      </c>
      <c r="G414" s="25"/>
      <c r="H414" s="26"/>
    </row>
    <row r="415" spans="1:8" ht="12.75" customHeight="1">
      <c r="A415" s="23" t="s">
        <v>90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42768</v>
      </c>
      <c r="B416" s="23"/>
      <c r="C416" s="29">
        <f>ROUND(675.424,3)</f>
        <v>675.424</v>
      </c>
      <c r="D416" s="29">
        <f>F416</f>
        <v>675.564</v>
      </c>
      <c r="E416" s="29">
        <f>F416</f>
        <v>675.564</v>
      </c>
      <c r="F416" s="29">
        <f>ROUND(675.564,3)</f>
        <v>675.564</v>
      </c>
      <c r="G416" s="25"/>
      <c r="H416" s="26"/>
    </row>
    <row r="417" spans="1:8" ht="12.75" customHeight="1">
      <c r="A417" s="23">
        <v>42859</v>
      </c>
      <c r="B417" s="23"/>
      <c r="C417" s="29">
        <f>ROUND(675.424,3)</f>
        <v>675.424</v>
      </c>
      <c r="D417" s="29">
        <f>F417</f>
        <v>688.623</v>
      </c>
      <c r="E417" s="29">
        <f>F417</f>
        <v>688.623</v>
      </c>
      <c r="F417" s="29">
        <f>ROUND(688.623,3)</f>
        <v>688.623</v>
      </c>
      <c r="G417" s="25"/>
      <c r="H417" s="26"/>
    </row>
    <row r="418" spans="1:8" ht="12.75" customHeight="1">
      <c r="A418" s="23">
        <v>42950</v>
      </c>
      <c r="B418" s="23"/>
      <c r="C418" s="29">
        <f>ROUND(675.424,3)</f>
        <v>675.424</v>
      </c>
      <c r="D418" s="29">
        <f>F418</f>
        <v>702.181</v>
      </c>
      <c r="E418" s="29">
        <f>F418</f>
        <v>702.181</v>
      </c>
      <c r="F418" s="29">
        <f>ROUND(702.181,3)</f>
        <v>702.181</v>
      </c>
      <c r="G418" s="25"/>
      <c r="H418" s="26"/>
    </row>
    <row r="419" spans="1:8" ht="12.75" customHeight="1">
      <c r="A419" s="23">
        <v>43041</v>
      </c>
      <c r="B419" s="23"/>
      <c r="C419" s="29">
        <f>ROUND(675.424,3)</f>
        <v>675.424</v>
      </c>
      <c r="D419" s="29">
        <f>F419</f>
        <v>715.986</v>
      </c>
      <c r="E419" s="29">
        <f>F419</f>
        <v>715.986</v>
      </c>
      <c r="F419" s="29">
        <f>ROUND(715.986,3)</f>
        <v>715.986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42807</v>
      </c>
      <c r="B421" s="23"/>
      <c r="C421" s="25">
        <f>ROUND(22612.94,2)</f>
        <v>22612.94</v>
      </c>
      <c r="D421" s="25">
        <f>F421</f>
        <v>22768.32</v>
      </c>
      <c r="E421" s="25">
        <f>F421</f>
        <v>22768.32</v>
      </c>
      <c r="F421" s="25">
        <f>ROUND(22768.32,2)</f>
        <v>22768.32</v>
      </c>
      <c r="G421" s="25"/>
      <c r="H421" s="26"/>
    </row>
    <row r="422" spans="1:8" ht="12.75" customHeight="1">
      <c r="A422" s="23">
        <v>42905</v>
      </c>
      <c r="B422" s="23"/>
      <c r="C422" s="25">
        <f>ROUND(22612.94,2)</f>
        <v>22612.94</v>
      </c>
      <c r="D422" s="25">
        <f>F422</f>
        <v>23168.05</v>
      </c>
      <c r="E422" s="25">
        <f>F422</f>
        <v>23168.05</v>
      </c>
      <c r="F422" s="25">
        <f>ROUND(23168.05,2)</f>
        <v>23168.05</v>
      </c>
      <c r="G422" s="25"/>
      <c r="H422" s="26"/>
    </row>
    <row r="423" spans="1:8" ht="12.75" customHeight="1">
      <c r="A423" s="23">
        <v>42996</v>
      </c>
      <c r="B423" s="23"/>
      <c r="C423" s="25">
        <f>ROUND(22612.94,2)</f>
        <v>22612.94</v>
      </c>
      <c r="D423" s="25">
        <f>F423</f>
        <v>23557.16</v>
      </c>
      <c r="E423" s="25">
        <f>F423</f>
        <v>23557.16</v>
      </c>
      <c r="F423" s="25">
        <f>ROUND(23557.16,2)</f>
        <v>23557.16</v>
      </c>
      <c r="G423" s="25"/>
      <c r="H423" s="26"/>
    </row>
    <row r="424" spans="1:8" ht="12.75" customHeight="1">
      <c r="A424" s="23" t="s">
        <v>92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42781</v>
      </c>
      <c r="B425" s="23"/>
      <c r="C425" s="29">
        <f>ROUND(7.35,3)</f>
        <v>7.35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42809</v>
      </c>
      <c r="B426" s="23"/>
      <c r="C426" s="29">
        <f>ROUND(7.35,3)</f>
        <v>7.35</v>
      </c>
      <c r="D426" s="29">
        <f>ROUND(7.44,3)</f>
        <v>7.44</v>
      </c>
      <c r="E426" s="29">
        <f>ROUND(7.34,3)</f>
        <v>7.34</v>
      </c>
      <c r="F426" s="29">
        <f>ROUND(7.39,3)</f>
        <v>7.39</v>
      </c>
      <c r="G426" s="25"/>
      <c r="H426" s="26"/>
    </row>
    <row r="427" spans="1:8" ht="12.75" customHeight="1">
      <c r="A427" s="23">
        <v>42844</v>
      </c>
      <c r="B427" s="23"/>
      <c r="C427" s="29">
        <f>ROUND(7.35,3)</f>
        <v>7.35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42872</v>
      </c>
      <c r="B428" s="23"/>
      <c r="C428" s="29">
        <f>ROUND(7.35,3)</f>
        <v>7.35</v>
      </c>
      <c r="D428" s="29">
        <f>ROUND(7.47,3)</f>
        <v>7.47</v>
      </c>
      <c r="E428" s="29">
        <f>ROUND(7.37,3)</f>
        <v>7.37</v>
      </c>
      <c r="F428" s="29">
        <f>ROUND(7.42,3)</f>
        <v>7.42</v>
      </c>
      <c r="G428" s="25"/>
      <c r="H428" s="26"/>
    </row>
    <row r="429" spans="1:8" ht="12.75" customHeight="1">
      <c r="A429" s="23">
        <v>42907</v>
      </c>
      <c r="B429" s="23"/>
      <c r="C429" s="29">
        <f>ROUND(7.35,3)</f>
        <v>7.35</v>
      </c>
      <c r="D429" s="29">
        <f>ROUND(7.49,3)</f>
        <v>7.49</v>
      </c>
      <c r="E429" s="29">
        <f>ROUND(7.39,3)</f>
        <v>7.39</v>
      </c>
      <c r="F429" s="29">
        <f>ROUND(7.44,3)</f>
        <v>7.44</v>
      </c>
      <c r="G429" s="25"/>
      <c r="H429" s="26"/>
    </row>
    <row r="430" spans="1:8" ht="12.75" customHeight="1">
      <c r="A430" s="23">
        <v>42935</v>
      </c>
      <c r="B430" s="23"/>
      <c r="C430" s="29">
        <f>ROUND(7.35,3)</f>
        <v>7.35</v>
      </c>
      <c r="D430" s="29">
        <f>ROUND(7.51,3)</f>
        <v>7.51</v>
      </c>
      <c r="E430" s="29">
        <f>ROUND(7.41,3)</f>
        <v>7.41</v>
      </c>
      <c r="F430" s="29">
        <f>ROUND(7.46,3)</f>
        <v>7.46</v>
      </c>
      <c r="G430" s="25"/>
      <c r="H430" s="26"/>
    </row>
    <row r="431" spans="1:8" ht="12.75" customHeight="1">
      <c r="A431" s="23">
        <v>42998</v>
      </c>
      <c r="B431" s="23"/>
      <c r="C431" s="29">
        <f>ROUND(7.35,3)</f>
        <v>7.35</v>
      </c>
      <c r="D431" s="29">
        <f>ROUND(7.54,3)</f>
        <v>7.54</v>
      </c>
      <c r="E431" s="29">
        <f>ROUND(7.44,3)</f>
        <v>7.44</v>
      </c>
      <c r="F431" s="29">
        <f>ROUND(7.49,3)</f>
        <v>7.49</v>
      </c>
      <c r="G431" s="25"/>
      <c r="H431" s="26"/>
    </row>
    <row r="432" spans="1:8" ht="12.75" customHeight="1">
      <c r="A432" s="23">
        <v>43089</v>
      </c>
      <c r="B432" s="23"/>
      <c r="C432" s="29">
        <f>ROUND(7.35,3)</f>
        <v>7.35</v>
      </c>
      <c r="D432" s="29">
        <f>ROUND(7.54,3)</f>
        <v>7.54</v>
      </c>
      <c r="E432" s="29">
        <f>ROUND(7.44,3)</f>
        <v>7.44</v>
      </c>
      <c r="F432" s="29">
        <f>ROUND(7.49,3)</f>
        <v>7.49</v>
      </c>
      <c r="G432" s="25"/>
      <c r="H432" s="26"/>
    </row>
    <row r="433" spans="1:8" ht="12.75" customHeight="1">
      <c r="A433" s="23">
        <v>43179</v>
      </c>
      <c r="B433" s="23"/>
      <c r="C433" s="29">
        <f>ROUND(7.35,3)</f>
        <v>7.35</v>
      </c>
      <c r="D433" s="29">
        <f>ROUND(7.55,3)</f>
        <v>7.55</v>
      </c>
      <c r="E433" s="29">
        <f>ROUND(7.45,3)</f>
        <v>7.45</v>
      </c>
      <c r="F433" s="29">
        <f>ROUND(7.5,3)</f>
        <v>7.5</v>
      </c>
      <c r="G433" s="25"/>
      <c r="H433" s="26"/>
    </row>
    <row r="434" spans="1:8" ht="12.75" customHeight="1">
      <c r="A434" s="23">
        <v>43269</v>
      </c>
      <c r="B434" s="23"/>
      <c r="C434" s="29">
        <f>ROUND(7.35,3)</f>
        <v>7.35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ROUND(7.35,3)</f>
        <v>7.35</v>
      </c>
      <c r="D435" s="29">
        <f>ROUND(7.57,3)</f>
        <v>7.57</v>
      </c>
      <c r="E435" s="29">
        <f>ROUND(7.47,3)</f>
        <v>7.47</v>
      </c>
      <c r="F435" s="29">
        <f>ROUND(7.52,3)</f>
        <v>7.52</v>
      </c>
      <c r="G435" s="25"/>
      <c r="H435" s="26"/>
    </row>
    <row r="436" spans="1:8" ht="12.75" customHeight="1">
      <c r="A436" s="23">
        <v>43362</v>
      </c>
      <c r="B436" s="23"/>
      <c r="C436" s="29">
        <f>ROUND(7.35,3)</f>
        <v>7.35</v>
      </c>
      <c r="D436" s="29">
        <f>ROUND(7.6,3)</f>
        <v>7.6</v>
      </c>
      <c r="E436" s="29">
        <f>ROUND(7.5,3)</f>
        <v>7.5</v>
      </c>
      <c r="F436" s="29">
        <f>ROUND(7.55,3)</f>
        <v>7.55</v>
      </c>
      <c r="G436" s="25"/>
      <c r="H436" s="26"/>
    </row>
    <row r="437" spans="1:8" ht="12.75" customHeight="1">
      <c r="A437" s="23">
        <v>43453</v>
      </c>
      <c r="B437" s="23"/>
      <c r="C437" s="29">
        <f>ROUND(7.35,3)</f>
        <v>7.35</v>
      </c>
      <c r="D437" s="29">
        <f>ROUND(7.63,3)</f>
        <v>7.63</v>
      </c>
      <c r="E437" s="29">
        <f>ROUND(7.53,3)</f>
        <v>7.53</v>
      </c>
      <c r="F437" s="29">
        <f>ROUND(7.58,3)</f>
        <v>7.58</v>
      </c>
      <c r="G437" s="25"/>
      <c r="H437" s="26"/>
    </row>
    <row r="438" spans="1:8" ht="12.75" customHeight="1">
      <c r="A438" s="23" t="s">
        <v>93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42768</v>
      </c>
      <c r="B439" s="23"/>
      <c r="C439" s="29">
        <f>ROUND(537.445,3)</f>
        <v>537.445</v>
      </c>
      <c r="D439" s="29">
        <f>F439</f>
        <v>537.554</v>
      </c>
      <c r="E439" s="29">
        <f>F439</f>
        <v>537.554</v>
      </c>
      <c r="F439" s="29">
        <f>ROUND(537.554,3)</f>
        <v>537.554</v>
      </c>
      <c r="G439" s="25"/>
      <c r="H439" s="26"/>
    </row>
    <row r="440" spans="1:8" ht="12.75" customHeight="1">
      <c r="A440" s="23">
        <v>42859</v>
      </c>
      <c r="B440" s="23"/>
      <c r="C440" s="29">
        <f>ROUND(537.445,3)</f>
        <v>537.445</v>
      </c>
      <c r="D440" s="29">
        <f>F440</f>
        <v>547.815</v>
      </c>
      <c r="E440" s="29">
        <f>F440</f>
        <v>547.815</v>
      </c>
      <c r="F440" s="29">
        <f>ROUND(547.815,3)</f>
        <v>547.815</v>
      </c>
      <c r="G440" s="25"/>
      <c r="H440" s="26"/>
    </row>
    <row r="441" spans="1:8" ht="12.75" customHeight="1">
      <c r="A441" s="23">
        <v>42950</v>
      </c>
      <c r="B441" s="23"/>
      <c r="C441" s="29">
        <f>ROUND(537.445,3)</f>
        <v>537.445</v>
      </c>
      <c r="D441" s="29">
        <f>F441</f>
        <v>558.584</v>
      </c>
      <c r="E441" s="29">
        <f>F441</f>
        <v>558.584</v>
      </c>
      <c r="F441" s="29">
        <f>ROUND(558.584,3)</f>
        <v>558.584</v>
      </c>
      <c r="G441" s="25"/>
      <c r="H441" s="26"/>
    </row>
    <row r="442" spans="1:8" ht="12.75" customHeight="1">
      <c r="A442" s="23">
        <v>43041</v>
      </c>
      <c r="B442" s="23"/>
      <c r="C442" s="29">
        <f>ROUND(537.445,3)</f>
        <v>537.445</v>
      </c>
      <c r="D442" s="29">
        <f>F442</f>
        <v>569.889</v>
      </c>
      <c r="E442" s="29">
        <f>F442</f>
        <v>569.889</v>
      </c>
      <c r="F442" s="29">
        <f>ROUND(569.889,3)</f>
        <v>569.889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ROUND(99.9544326897002,5)</f>
        <v>99.95443</v>
      </c>
      <c r="D444" s="24">
        <f>F444</f>
        <v>100.00288</v>
      </c>
      <c r="E444" s="24">
        <f>F444</f>
        <v>100.00288</v>
      </c>
      <c r="F444" s="24">
        <f>ROUND(100.002878010983,5)</f>
        <v>100.00288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ROUND(99.9544326897002,5)</f>
        <v>99.95443</v>
      </c>
      <c r="D446" s="24">
        <f>F446</f>
        <v>99.61589</v>
      </c>
      <c r="E446" s="24">
        <f>F446</f>
        <v>99.61589</v>
      </c>
      <c r="F446" s="24">
        <f>ROUND(99.6158896972073,5)</f>
        <v>99.61589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ROUND(99.9544326897002,5)</f>
        <v>99.95443</v>
      </c>
      <c r="D448" s="24">
        <f>F448</f>
        <v>99.65195</v>
      </c>
      <c r="E448" s="24">
        <f>F448</f>
        <v>99.65195</v>
      </c>
      <c r="F448" s="24">
        <f>ROUND(99.6519514399055,5)</f>
        <v>99.65195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ROUND(99.9544326897002,5)</f>
        <v>99.95443</v>
      </c>
      <c r="D450" s="24">
        <f>F450</f>
        <v>99.91528</v>
      </c>
      <c r="E450" s="24">
        <f>F450</f>
        <v>99.91528</v>
      </c>
      <c r="F450" s="24">
        <f>ROUND(99.915279868325,5)</f>
        <v>99.91528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43174</v>
      </c>
      <c r="B452" s="23"/>
      <c r="C452" s="24">
        <f>ROUND(99.9544326897002,5)</f>
        <v>99.95443</v>
      </c>
      <c r="D452" s="24">
        <f>F452</f>
        <v>99.95443</v>
      </c>
      <c r="E452" s="24">
        <f>F452</f>
        <v>99.95443</v>
      </c>
      <c r="F452" s="24">
        <f>ROUND(99.9544326897002,5)</f>
        <v>99.95443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ROUND(99.9843576940657,5)</f>
        <v>99.98436</v>
      </c>
      <c r="D454" s="24">
        <f>F454</f>
        <v>99.94321</v>
      </c>
      <c r="E454" s="24">
        <f>F454</f>
        <v>99.94321</v>
      </c>
      <c r="F454" s="24">
        <f>ROUND(99.9432108213671,5)</f>
        <v>99.94321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ROUND(99.9843576940657,5)</f>
        <v>99.98436</v>
      </c>
      <c r="D456" s="24">
        <f>F456</f>
        <v>99.23832</v>
      </c>
      <c r="E456" s="24">
        <f>F456</f>
        <v>99.23832</v>
      </c>
      <c r="F456" s="24">
        <f>ROUND(99.2383167676384,5)</f>
        <v>99.23832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ROUND(99.9843576940657,5)</f>
        <v>99.98436</v>
      </c>
      <c r="D458" s="24">
        <f>F458</f>
        <v>98.90459</v>
      </c>
      <c r="E458" s="24">
        <f>F458</f>
        <v>98.90459</v>
      </c>
      <c r="F458" s="24">
        <f>ROUND(98.9045890297513,5)</f>
        <v>98.90459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ROUND(99.9843576940657,5)</f>
        <v>99.98436</v>
      </c>
      <c r="D460" s="24">
        <f>F460</f>
        <v>98.97089</v>
      </c>
      <c r="E460" s="24">
        <f>F460</f>
        <v>98.97089</v>
      </c>
      <c r="F460" s="24">
        <f>ROUND(98.9708850676827,5)</f>
        <v>98.97089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ROUND(99.9843576940657,2)</f>
        <v>99.98</v>
      </c>
      <c r="D462" s="25">
        <f>F462</f>
        <v>99.47</v>
      </c>
      <c r="E462" s="25">
        <f>F462</f>
        <v>99.47</v>
      </c>
      <c r="F462" s="25">
        <f>ROUND(99.4745687584798,2)</f>
        <v>99.47</v>
      </c>
      <c r="G462" s="25"/>
      <c r="H462" s="26"/>
    </row>
    <row r="463" spans="1:8" ht="12.75" customHeight="1">
      <c r="A463" s="23" t="s">
        <v>104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43539</v>
      </c>
      <c r="B464" s="23"/>
      <c r="C464" s="24">
        <f>ROUND(99.9843576940657,5)</f>
        <v>99.98436</v>
      </c>
      <c r="D464" s="24">
        <f>F464</f>
        <v>99.98436</v>
      </c>
      <c r="E464" s="24">
        <f>F464</f>
        <v>99.98436</v>
      </c>
      <c r="F464" s="24">
        <f>ROUND(99.9843576940657,5)</f>
        <v>99.98436</v>
      </c>
      <c r="G464" s="25"/>
      <c r="H464" s="26"/>
    </row>
    <row r="465" spans="1:8" ht="12.75" customHeight="1">
      <c r="A465" s="23" t="s">
        <v>105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44182</v>
      </c>
      <c r="B466" s="23"/>
      <c r="C466" s="24">
        <f>ROUND(99.2231533352683,5)</f>
        <v>99.22315</v>
      </c>
      <c r="D466" s="24">
        <f>F466</f>
        <v>97.83878</v>
      </c>
      <c r="E466" s="24">
        <f>F466</f>
        <v>97.83878</v>
      </c>
      <c r="F466" s="24">
        <f>ROUND(97.8387797672838,5)</f>
        <v>97.83878</v>
      </c>
      <c r="G466" s="25"/>
      <c r="H466" s="26"/>
    </row>
    <row r="467" spans="1:8" ht="12.75" customHeight="1">
      <c r="A467" s="23" t="s">
        <v>106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44271</v>
      </c>
      <c r="B468" s="23"/>
      <c r="C468" s="24">
        <f>ROUND(99.2231533352683,5)</f>
        <v>99.22315</v>
      </c>
      <c r="D468" s="24">
        <f>F468</f>
        <v>97.17008</v>
      </c>
      <c r="E468" s="24">
        <f>F468</f>
        <v>97.17008</v>
      </c>
      <c r="F468" s="24">
        <f>ROUND(97.1700790674582,5)</f>
        <v>97.17008</v>
      </c>
      <c r="G468" s="25"/>
      <c r="H468" s="26"/>
    </row>
    <row r="469" spans="1:8" ht="12.75" customHeight="1">
      <c r="A469" s="23" t="s">
        <v>107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44362</v>
      </c>
      <c r="B470" s="23"/>
      <c r="C470" s="24">
        <f>ROUND(99.2231533352683,5)</f>
        <v>99.22315</v>
      </c>
      <c r="D470" s="24">
        <f>F470</f>
        <v>96.46724</v>
      </c>
      <c r="E470" s="24">
        <f>F470</f>
        <v>96.46724</v>
      </c>
      <c r="F470" s="24">
        <f>ROUND(96.467244178222,5)</f>
        <v>96.46724</v>
      </c>
      <c r="G470" s="25"/>
      <c r="H470" s="26"/>
    </row>
    <row r="471" spans="1:8" ht="12.75" customHeight="1">
      <c r="A471" s="23" t="s">
        <v>108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44460</v>
      </c>
      <c r="B472" s="23"/>
      <c r="C472" s="24">
        <f>ROUND(99.2231533352683,5)</f>
        <v>99.22315</v>
      </c>
      <c r="D472" s="24">
        <f>F472</f>
        <v>96.74286</v>
      </c>
      <c r="E472" s="24">
        <f>F472</f>
        <v>96.74286</v>
      </c>
      <c r="F472" s="24">
        <f>ROUND(96.7428592881877,5)</f>
        <v>96.74286</v>
      </c>
      <c r="G472" s="25"/>
      <c r="H472" s="26"/>
    </row>
    <row r="473" spans="1:8" ht="12.75" customHeight="1">
      <c r="A473" s="23" t="s">
        <v>109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44551</v>
      </c>
      <c r="B474" s="23"/>
      <c r="C474" s="24">
        <f>ROUND(99.2231533352683,5)</f>
        <v>99.22315</v>
      </c>
      <c r="D474" s="24">
        <f>F474</f>
        <v>99.00762</v>
      </c>
      <c r="E474" s="24">
        <f>F474</f>
        <v>99.00762</v>
      </c>
      <c r="F474" s="24">
        <f>ROUND(99.0076169452943,5)</f>
        <v>99.00762</v>
      </c>
      <c r="G474" s="25"/>
      <c r="H474" s="26"/>
    </row>
    <row r="475" spans="1:8" ht="12.75" customHeight="1">
      <c r="A475" s="23" t="s">
        <v>110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44635</v>
      </c>
      <c r="B476" s="23"/>
      <c r="C476" s="24">
        <f>ROUND(99.2231533352683,5)</f>
        <v>99.22315</v>
      </c>
      <c r="D476" s="24">
        <f>F476</f>
        <v>99.22315</v>
      </c>
      <c r="E476" s="24">
        <f>F476</f>
        <v>99.22315</v>
      </c>
      <c r="F476" s="24">
        <f>ROUND(99.2231533352683,5)</f>
        <v>99.22315</v>
      </c>
      <c r="G476" s="25"/>
      <c r="H476" s="26"/>
    </row>
    <row r="477" spans="1:8" ht="12.75" customHeight="1">
      <c r="A477" s="23" t="s">
        <v>111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46008</v>
      </c>
      <c r="B478" s="23"/>
      <c r="C478" s="24">
        <f>ROUND(98.488094500903,5)</f>
        <v>98.48809</v>
      </c>
      <c r="D478" s="24">
        <f>F478</f>
        <v>98.08935</v>
      </c>
      <c r="E478" s="24">
        <f>F478</f>
        <v>98.08935</v>
      </c>
      <c r="F478" s="24">
        <f>ROUND(98.0893477665975,5)</f>
        <v>98.08935</v>
      </c>
      <c r="G478" s="25"/>
      <c r="H478" s="26"/>
    </row>
    <row r="479" spans="1:8" ht="12.75" customHeight="1">
      <c r="A479" s="23" t="s">
        <v>112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46097</v>
      </c>
      <c r="B480" s="23"/>
      <c r="C480" s="24">
        <f>ROUND(98.488094500903,5)</f>
        <v>98.48809</v>
      </c>
      <c r="D480" s="24">
        <f>F480</f>
        <v>95.18162</v>
      </c>
      <c r="E480" s="24">
        <f>F480</f>
        <v>95.18162</v>
      </c>
      <c r="F480" s="24">
        <f>ROUND(95.1816205902533,5)</f>
        <v>95.18162</v>
      </c>
      <c r="G480" s="25"/>
      <c r="H480" s="26"/>
    </row>
    <row r="481" spans="1:8" ht="12.75" customHeight="1">
      <c r="A481" s="23" t="s">
        <v>113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46188</v>
      </c>
      <c r="B482" s="23"/>
      <c r="C482" s="24">
        <f>ROUND(98.488094500903,5)</f>
        <v>98.48809</v>
      </c>
      <c r="D482" s="24">
        <f>F482</f>
        <v>93.98378</v>
      </c>
      <c r="E482" s="24">
        <f>F482</f>
        <v>93.98378</v>
      </c>
      <c r="F482" s="24">
        <f>ROUND(93.9837760936998,5)</f>
        <v>93.98378</v>
      </c>
      <c r="G482" s="25"/>
      <c r="H482" s="26"/>
    </row>
    <row r="483" spans="1:8" ht="12.75" customHeight="1">
      <c r="A483" s="23" t="s">
        <v>114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46286</v>
      </c>
      <c r="B484" s="23"/>
      <c r="C484" s="24">
        <f>ROUND(98.488094500903,5)</f>
        <v>98.48809</v>
      </c>
      <c r="D484" s="24">
        <f>F484</f>
        <v>96.13639</v>
      </c>
      <c r="E484" s="24">
        <f>F484</f>
        <v>96.13639</v>
      </c>
      <c r="F484" s="24">
        <f>ROUND(96.1363861306694,5)</f>
        <v>96.13639</v>
      </c>
      <c r="G484" s="25"/>
      <c r="H484" s="26"/>
    </row>
    <row r="485" spans="1:8" ht="12.75" customHeight="1">
      <c r="A485" s="23" t="s">
        <v>115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46377</v>
      </c>
      <c r="B486" s="23"/>
      <c r="C486" s="24">
        <f>ROUND(98.488094500903,5)</f>
        <v>98.48809</v>
      </c>
      <c r="D486" s="24">
        <f>F486</f>
        <v>99.86768</v>
      </c>
      <c r="E486" s="24">
        <f>F486</f>
        <v>99.86768</v>
      </c>
      <c r="F486" s="24">
        <f>ROUND(99.867679440462,5)</f>
        <v>99.86768</v>
      </c>
      <c r="G486" s="25"/>
      <c r="H486" s="26"/>
    </row>
    <row r="487" spans="1:8" ht="12.75" customHeight="1">
      <c r="A487" s="23" t="s">
        <v>116</v>
      </c>
      <c r="B487" s="23"/>
      <c r="C487" s="27"/>
      <c r="D487" s="27"/>
      <c r="E487" s="27"/>
      <c r="F487" s="27"/>
      <c r="G487" s="25"/>
      <c r="H487" s="26"/>
    </row>
    <row r="488" spans="1:8" ht="12.75" customHeight="1" thickBot="1">
      <c r="A488" s="31">
        <v>46461</v>
      </c>
      <c r="B488" s="31"/>
      <c r="C488" s="32">
        <f>ROUND(98.488094500903,5)</f>
        <v>98.48809</v>
      </c>
      <c r="D488" s="32">
        <f>F488</f>
        <v>98.48809</v>
      </c>
      <c r="E488" s="32">
        <f>F488</f>
        <v>98.48809</v>
      </c>
      <c r="F488" s="32">
        <f>ROUND(98.488094500903,5)</f>
        <v>98.48809</v>
      </c>
      <c r="G488" s="33"/>
      <c r="H488" s="34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2017-02-01T15:59:19Z</dcterms:modified>
  <cp:category/>
  <cp:version/>
  <cp:contentType/>
  <cp:contentStatus/>
</cp:coreProperties>
</file>