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<sst xmlns="http://schemas.openxmlformats.org/spreadsheetml/2006/main" count="117" uniqueCount="117">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</sst>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S16" sqref="S1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ROUND(2.06,5)</f>
        <v>2.06</v>
      </c>
      <c r="D6" s="26">
        <f>F6</f>
        <v>2.06</v>
      </c>
      <c r="E6" s="26">
        <f>F6</f>
        <v>2.06</v>
      </c>
      <c r="F6" s="26">
        <f>ROUND(2.06,5)</f>
        <v>2.06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ROUND(2.02,5)</f>
        <v>2.02</v>
      </c>
      <c r="D8" s="26">
        <f>F8</f>
        <v>2.02</v>
      </c>
      <c r="E8" s="26">
        <f>F8</f>
        <v>2.02</v>
      </c>
      <c r="F8" s="26">
        <f>ROUND(2.02,5)</f>
        <v>2.02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ROUND(2.045,5)</f>
        <v>2.045</v>
      </c>
      <c r="D10" s="26">
        <f>F10</f>
        <v>2.045</v>
      </c>
      <c r="E10" s="26">
        <f>F10</f>
        <v>2.045</v>
      </c>
      <c r="F10" s="26">
        <f>ROUND(2.045,5)</f>
        <v>2.045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ROUND(2.69,5)</f>
        <v>2.69</v>
      </c>
      <c r="D12" s="26">
        <f>F12</f>
        <v>2.69</v>
      </c>
      <c r="E12" s="26">
        <f>F12</f>
        <v>2.69</v>
      </c>
      <c r="F12" s="26">
        <f>ROUND(2.69,5)</f>
        <v>2.69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ROUND(10.515,5)</f>
        <v>10.515</v>
      </c>
      <c r="D14" s="26">
        <f>F14</f>
        <v>10.515</v>
      </c>
      <c r="E14" s="26">
        <f>F14</f>
        <v>10.515</v>
      </c>
      <c r="F14" s="26">
        <f>ROUND(10.515,5)</f>
        <v>10.515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ROUND(8.455,5)</f>
        <v>8.455</v>
      </c>
      <c r="D16" s="26">
        <f>F16</f>
        <v>8.455</v>
      </c>
      <c r="E16" s="26">
        <f>F16</f>
        <v>8.455</v>
      </c>
      <c r="F16" s="26">
        <f>ROUND(8.455,5)</f>
        <v>8.455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ROUND(8.855,3)</f>
        <v>8.855</v>
      </c>
      <c r="D18" s="27">
        <f>F18</f>
        <v>8.855</v>
      </c>
      <c r="E18" s="27">
        <f>F18</f>
        <v>8.855</v>
      </c>
      <c r="F18" s="27">
        <f>ROUND(8.855,3)</f>
        <v>8.855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ROUND(2.07,3)</f>
        <v>2.07</v>
      </c>
      <c r="D20" s="27">
        <f>F20</f>
        <v>2.07</v>
      </c>
      <c r="E20" s="27">
        <f>F20</f>
        <v>2.07</v>
      </c>
      <c r="F20" s="27">
        <f>ROUND(2.07,3)</f>
        <v>2.07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ROUND(2.07,3)</f>
        <v>2.07</v>
      </c>
      <c r="D22" s="27">
        <f>F22</f>
        <v>2.07</v>
      </c>
      <c r="E22" s="27">
        <f>F22</f>
        <v>2.07</v>
      </c>
      <c r="F22" s="27">
        <f>ROUND(2.07,3)</f>
        <v>2.07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ROUND(7.655,3)</f>
        <v>7.655</v>
      </c>
      <c r="D24" s="27">
        <f>F24</f>
        <v>7.655</v>
      </c>
      <c r="E24" s="27">
        <f>F24</f>
        <v>7.655</v>
      </c>
      <c r="F24" s="27">
        <f>ROUND(7.655,3)</f>
        <v>7.655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ROUND(7.8,3)</f>
        <v>7.8</v>
      </c>
      <c r="D26" s="27">
        <f>F26</f>
        <v>7.8</v>
      </c>
      <c r="E26" s="27">
        <f>F26</f>
        <v>7.8</v>
      </c>
      <c r="F26" s="27">
        <f>ROUND(7.8,3)</f>
        <v>7.8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ROUND(7.965,3)</f>
        <v>7.965</v>
      </c>
      <c r="D28" s="27">
        <f>F28</f>
        <v>7.965</v>
      </c>
      <c r="E28" s="27">
        <f>F28</f>
        <v>7.965</v>
      </c>
      <c r="F28" s="27">
        <f>ROUND(7.965,3)</f>
        <v>7.965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ROUND(8.15,3)</f>
        <v>8.15</v>
      </c>
      <c r="D30" s="27">
        <f>F30</f>
        <v>8.15</v>
      </c>
      <c r="E30" s="27">
        <f>F30</f>
        <v>8.15</v>
      </c>
      <c r="F30" s="27">
        <f>ROUND(8.15,3)</f>
        <v>8.15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ROUND(9.505,3)</f>
        <v>9.505</v>
      </c>
      <c r="D32" s="27">
        <f>F32</f>
        <v>9.505</v>
      </c>
      <c r="E32" s="27">
        <f>F32</f>
        <v>9.505</v>
      </c>
      <c r="F32" s="27">
        <f>ROUND(9.505,3)</f>
        <v>9.505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ROUND(2.02,3)</f>
        <v>2.02</v>
      </c>
      <c r="D34" s="27">
        <f>F34</f>
        <v>2.02</v>
      </c>
      <c r="E34" s="27">
        <f>F34</f>
        <v>2.02</v>
      </c>
      <c r="F34" s="27">
        <f>ROUND(2.02,3)</f>
        <v>2.02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ROUND(9.28,3)</f>
        <v>9.28</v>
      </c>
      <c r="D38" s="27">
        <f>F38</f>
        <v>9.28</v>
      </c>
      <c r="E38" s="27">
        <f>F38</f>
        <v>9.28</v>
      </c>
      <c r="F38" s="27">
        <f>ROUND(9.28,3)</f>
        <v>9.28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ROUND(2.06,5)</f>
        <v>2.06</v>
      </c>
      <c r="D40" s="26">
        <f>F40</f>
        <v>129.89881</v>
      </c>
      <c r="E40" s="26">
        <f>F40</f>
        <v>129.89881</v>
      </c>
      <c r="F40" s="26">
        <f>ROUND(129.89881,5)</f>
        <v>129.89881</v>
      </c>
      <c r="G40" s="24"/>
      <c r="H40" s="36"/>
    </row>
    <row r="41" spans="1:8" ht="12.75" customHeight="1">
      <c r="A41" s="22">
        <v>42950</v>
      </c>
      <c r="B41" s="22"/>
      <c r="C41" s="26">
        <f>ROUND(2.06,5)</f>
        <v>2.06</v>
      </c>
      <c r="D41" s="26">
        <f>F41</f>
        <v>131.07159</v>
      </c>
      <c r="E41" s="26">
        <f>F41</f>
        <v>131.07159</v>
      </c>
      <c r="F41" s="26">
        <f>ROUND(131.07159,5)</f>
        <v>131.07159</v>
      </c>
      <c r="G41" s="24"/>
      <c r="H41" s="36"/>
    </row>
    <row r="42" spans="1:8" ht="12.75" customHeight="1">
      <c r="A42" s="22">
        <v>43041</v>
      </c>
      <c r="B42" s="22"/>
      <c r="C42" s="26">
        <f>ROUND(2.06,5)</f>
        <v>2.06</v>
      </c>
      <c r="D42" s="26">
        <f>F42</f>
        <v>133.70563</v>
      </c>
      <c r="E42" s="26">
        <f>F42</f>
        <v>133.70563</v>
      </c>
      <c r="F42" s="26">
        <f>ROUND(133.70563,5)</f>
        <v>133.70563</v>
      </c>
      <c r="G42" s="24"/>
      <c r="H42" s="36"/>
    </row>
    <row r="43" spans="1:8" ht="12.75" customHeight="1">
      <c r="A43" s="22">
        <v>43132</v>
      </c>
      <c r="B43" s="22"/>
      <c r="C43" s="26">
        <f>ROUND(2.06,5)</f>
        <v>2.06</v>
      </c>
      <c r="D43" s="26">
        <f>F43</f>
        <v>136.38229</v>
      </c>
      <c r="E43" s="26">
        <f>F43</f>
        <v>136.38229</v>
      </c>
      <c r="F43" s="26">
        <f>ROUND(136.38229,5)</f>
        <v>136.38229</v>
      </c>
      <c r="G43" s="24"/>
      <c r="H43" s="36"/>
    </row>
    <row r="44" spans="1:8" ht="12.75" customHeight="1">
      <c r="A44" s="22">
        <v>43223</v>
      </c>
      <c r="B44" s="22"/>
      <c r="C44" s="26">
        <f>ROUND(2.06,5)</f>
        <v>2.06</v>
      </c>
      <c r="D44" s="26">
        <f>F44</f>
        <v>138.94936</v>
      </c>
      <c r="E44" s="26">
        <f>F44</f>
        <v>138.94936</v>
      </c>
      <c r="F44" s="26">
        <f>ROUND(138.94936,5)</f>
        <v>138.94936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ROUND(101.38873,5)</f>
        <v>101.38873</v>
      </c>
      <c r="D46" s="26">
        <f>F46</f>
        <v>102.29764</v>
      </c>
      <c r="E46" s="26">
        <f>F46</f>
        <v>102.29764</v>
      </c>
      <c r="F46" s="26">
        <f>ROUND(102.29764,5)</f>
        <v>102.29764</v>
      </c>
      <c r="G46" s="24"/>
      <c r="H46" s="36"/>
    </row>
    <row r="47" spans="1:8" ht="12.75" customHeight="1">
      <c r="A47" s="22">
        <v>42950</v>
      </c>
      <c r="B47" s="22"/>
      <c r="C47" s="26">
        <f>ROUND(101.38873,5)</f>
        <v>101.38873</v>
      </c>
      <c r="D47" s="26">
        <f>F47</f>
        <v>104.28063</v>
      </c>
      <c r="E47" s="26">
        <f>F47</f>
        <v>104.28063</v>
      </c>
      <c r="F47" s="26">
        <f>ROUND(104.28063,5)</f>
        <v>104.28063</v>
      </c>
      <c r="G47" s="24"/>
      <c r="H47" s="36"/>
    </row>
    <row r="48" spans="1:8" ht="12.75" customHeight="1">
      <c r="A48" s="22">
        <v>43041</v>
      </c>
      <c r="B48" s="22"/>
      <c r="C48" s="26">
        <f>ROUND(101.38873,5)</f>
        <v>101.38873</v>
      </c>
      <c r="D48" s="26">
        <f>F48</f>
        <v>105.3553</v>
      </c>
      <c r="E48" s="26">
        <f>F48</f>
        <v>105.3553</v>
      </c>
      <c r="F48" s="26">
        <f>ROUND(105.3553,5)</f>
        <v>105.3553</v>
      </c>
      <c r="G48" s="24"/>
      <c r="H48" s="36"/>
    </row>
    <row r="49" spans="1:8" ht="12.75" customHeight="1">
      <c r="A49" s="22">
        <v>43132</v>
      </c>
      <c r="B49" s="22"/>
      <c r="C49" s="26">
        <f>ROUND(101.38873,5)</f>
        <v>101.38873</v>
      </c>
      <c r="D49" s="26">
        <f>F49</f>
        <v>107.49905</v>
      </c>
      <c r="E49" s="26">
        <f>F49</f>
        <v>107.49905</v>
      </c>
      <c r="F49" s="26">
        <f>ROUND(107.49905,5)</f>
        <v>107.49905</v>
      </c>
      <c r="G49" s="24"/>
      <c r="H49" s="36"/>
    </row>
    <row r="50" spans="1:8" ht="12.75" customHeight="1">
      <c r="A50" s="22">
        <v>43223</v>
      </c>
      <c r="B50" s="22"/>
      <c r="C50" s="26">
        <f>ROUND(101.38873,5)</f>
        <v>101.38873</v>
      </c>
      <c r="D50" s="26">
        <f>F50</f>
        <v>109.52209</v>
      </c>
      <c r="E50" s="26">
        <f>F50</f>
        <v>109.52209</v>
      </c>
      <c r="F50" s="26">
        <f>ROUND(109.52209,5)</f>
        <v>109.52209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ROUND(9.26,5)</f>
        <v>9.26</v>
      </c>
      <c r="D52" s="26">
        <f>F52</f>
        <v>9.31091</v>
      </c>
      <c r="E52" s="26">
        <f>F52</f>
        <v>9.31091</v>
      </c>
      <c r="F52" s="26">
        <f>ROUND(9.31091,5)</f>
        <v>9.31091</v>
      </c>
      <c r="G52" s="24"/>
      <c r="H52" s="36"/>
    </row>
    <row r="53" spans="1:8" ht="12.75" customHeight="1">
      <c r="A53" s="22">
        <v>42950</v>
      </c>
      <c r="B53" s="22"/>
      <c r="C53" s="26">
        <f>ROUND(9.26,5)</f>
        <v>9.26</v>
      </c>
      <c r="D53" s="26">
        <f>F53</f>
        <v>9.36475</v>
      </c>
      <c r="E53" s="26">
        <f>F53</f>
        <v>9.36475</v>
      </c>
      <c r="F53" s="26">
        <f>ROUND(9.36475,5)</f>
        <v>9.36475</v>
      </c>
      <c r="G53" s="24"/>
      <c r="H53" s="36"/>
    </row>
    <row r="54" spans="1:8" ht="12.75" customHeight="1">
      <c r="A54" s="22">
        <v>43041</v>
      </c>
      <c r="B54" s="22"/>
      <c r="C54" s="26">
        <f>ROUND(9.26,5)</f>
        <v>9.26</v>
      </c>
      <c r="D54" s="26">
        <f>F54</f>
        <v>9.40509</v>
      </c>
      <c r="E54" s="26">
        <f>F54</f>
        <v>9.40509</v>
      </c>
      <c r="F54" s="26">
        <f>ROUND(9.40509,5)</f>
        <v>9.40509</v>
      </c>
      <c r="G54" s="24"/>
      <c r="H54" s="36"/>
    </row>
    <row r="55" spans="1:8" ht="12.75" customHeight="1">
      <c r="A55" s="22">
        <v>43132</v>
      </c>
      <c r="B55" s="22"/>
      <c r="C55" s="26">
        <f>ROUND(9.26,5)</f>
        <v>9.26</v>
      </c>
      <c r="D55" s="26">
        <f>F55</f>
        <v>9.44819</v>
      </c>
      <c r="E55" s="26">
        <f>F55</f>
        <v>9.44819</v>
      </c>
      <c r="F55" s="26">
        <f>ROUND(9.44819,5)</f>
        <v>9.44819</v>
      </c>
      <c r="G55" s="24"/>
      <c r="H55" s="36"/>
    </row>
    <row r="56" spans="1:8" ht="12.75" customHeight="1">
      <c r="A56" s="22">
        <v>43223</v>
      </c>
      <c r="B56" s="22"/>
      <c r="C56" s="26">
        <f>ROUND(9.26,5)</f>
        <v>9.26</v>
      </c>
      <c r="D56" s="26">
        <f>F56</f>
        <v>9.51095</v>
      </c>
      <c r="E56" s="26">
        <f>F56</f>
        <v>9.51095</v>
      </c>
      <c r="F56" s="26">
        <f>ROUND(9.51095,5)</f>
        <v>9.51095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ROUND(9.39,5)</f>
        <v>9.39</v>
      </c>
      <c r="D58" s="26">
        <f>F58</f>
        <v>9.43974</v>
      </c>
      <c r="E58" s="26">
        <f>F58</f>
        <v>9.43974</v>
      </c>
      <c r="F58" s="26">
        <f>ROUND(9.43974,5)</f>
        <v>9.43974</v>
      </c>
      <c r="G58" s="24"/>
      <c r="H58" s="36"/>
    </row>
    <row r="59" spans="1:8" ht="12.75" customHeight="1">
      <c r="A59" s="22">
        <v>42950</v>
      </c>
      <c r="B59" s="22"/>
      <c r="C59" s="26">
        <f>ROUND(9.39,5)</f>
        <v>9.39</v>
      </c>
      <c r="D59" s="26">
        <f>F59</f>
        <v>9.49058</v>
      </c>
      <c r="E59" s="26">
        <f>F59</f>
        <v>9.49058</v>
      </c>
      <c r="F59" s="26">
        <f>ROUND(9.49058,5)</f>
        <v>9.49058</v>
      </c>
      <c r="G59" s="24"/>
      <c r="H59" s="36"/>
    </row>
    <row r="60" spans="1:8" ht="12.75" customHeight="1">
      <c r="A60" s="22">
        <v>43041</v>
      </c>
      <c r="B60" s="22"/>
      <c r="C60" s="26">
        <f>ROUND(9.39,5)</f>
        <v>9.39</v>
      </c>
      <c r="D60" s="26">
        <f>F60</f>
        <v>9.53475</v>
      </c>
      <c r="E60" s="26">
        <f>F60</f>
        <v>9.53475</v>
      </c>
      <c r="F60" s="26">
        <f>ROUND(9.53475,5)</f>
        <v>9.53475</v>
      </c>
      <c r="G60" s="24"/>
      <c r="H60" s="36"/>
    </row>
    <row r="61" spans="1:8" ht="12.75" customHeight="1">
      <c r="A61" s="22">
        <v>43132</v>
      </c>
      <c r="B61" s="22"/>
      <c r="C61" s="26">
        <f>ROUND(9.39,5)</f>
        <v>9.39</v>
      </c>
      <c r="D61" s="26">
        <f>F61</f>
        <v>9.58132</v>
      </c>
      <c r="E61" s="26">
        <f>F61</f>
        <v>9.58132</v>
      </c>
      <c r="F61" s="26">
        <f>ROUND(9.58132,5)</f>
        <v>9.58132</v>
      </c>
      <c r="G61" s="24"/>
      <c r="H61" s="36"/>
    </row>
    <row r="62" spans="1:8" ht="12.75" customHeight="1">
      <c r="A62" s="22">
        <v>43223</v>
      </c>
      <c r="B62" s="22"/>
      <c r="C62" s="26">
        <f>ROUND(9.39,5)</f>
        <v>9.39</v>
      </c>
      <c r="D62" s="26">
        <f>F62</f>
        <v>9.6418</v>
      </c>
      <c r="E62" s="26">
        <f>F62</f>
        <v>9.6418</v>
      </c>
      <c r="F62" s="26">
        <f>ROUND(9.6418,5)</f>
        <v>9.6418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ROUND(107.60532,5)</f>
        <v>107.60532</v>
      </c>
      <c r="D64" s="26">
        <f>F64</f>
        <v>108.56287</v>
      </c>
      <c r="E64" s="26">
        <f>F64</f>
        <v>108.56287</v>
      </c>
      <c r="F64" s="26">
        <f>ROUND(108.56287,5)</f>
        <v>108.56287</v>
      </c>
      <c r="G64" s="24"/>
      <c r="H64" s="36"/>
    </row>
    <row r="65" spans="1:8" ht="12.75" customHeight="1">
      <c r="A65" s="22">
        <v>42950</v>
      </c>
      <c r="B65" s="22"/>
      <c r="C65" s="26">
        <f>ROUND(107.60532,5)</f>
        <v>107.60532</v>
      </c>
      <c r="D65" s="26">
        <f>F65</f>
        <v>110.66736</v>
      </c>
      <c r="E65" s="26">
        <f>F65</f>
        <v>110.66736</v>
      </c>
      <c r="F65" s="26">
        <f>ROUND(110.66736,5)</f>
        <v>110.66736</v>
      </c>
      <c r="G65" s="24"/>
      <c r="H65" s="36"/>
    </row>
    <row r="66" spans="1:8" ht="12.75" customHeight="1">
      <c r="A66" s="22">
        <v>43041</v>
      </c>
      <c r="B66" s="22"/>
      <c r="C66" s="26">
        <f>ROUND(107.60532,5)</f>
        <v>107.60532</v>
      </c>
      <c r="D66" s="26">
        <f>F66</f>
        <v>111.80093</v>
      </c>
      <c r="E66" s="26">
        <f>F66</f>
        <v>111.80093</v>
      </c>
      <c r="F66" s="26">
        <f>ROUND(111.80093,5)</f>
        <v>111.80093</v>
      </c>
      <c r="G66" s="24"/>
      <c r="H66" s="36"/>
    </row>
    <row r="67" spans="1:8" ht="12.75" customHeight="1">
      <c r="A67" s="22">
        <v>43132</v>
      </c>
      <c r="B67" s="22"/>
      <c r="C67" s="26">
        <f>ROUND(107.60532,5)</f>
        <v>107.60532</v>
      </c>
      <c r="D67" s="26">
        <f>F67</f>
        <v>114.0759</v>
      </c>
      <c r="E67" s="26">
        <f>F67</f>
        <v>114.0759</v>
      </c>
      <c r="F67" s="26">
        <f>ROUND(114.0759,5)</f>
        <v>114.0759</v>
      </c>
      <c r="G67" s="24"/>
      <c r="H67" s="36"/>
    </row>
    <row r="68" spans="1:8" ht="12.75" customHeight="1">
      <c r="A68" s="22">
        <v>43223</v>
      </c>
      <c r="B68" s="22"/>
      <c r="C68" s="26">
        <f>ROUND(107.60532,5)</f>
        <v>107.60532</v>
      </c>
      <c r="D68" s="26">
        <f>F68</f>
        <v>116.22298</v>
      </c>
      <c r="E68" s="26">
        <f>F68</f>
        <v>116.22298</v>
      </c>
      <c r="F68" s="26">
        <f>ROUND(116.22298,5)</f>
        <v>116.22298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ROUND(9.61,5)</f>
        <v>9.61</v>
      </c>
      <c r="D70" s="26">
        <f>F70</f>
        <v>9.66257</v>
      </c>
      <c r="E70" s="26">
        <f>F70</f>
        <v>9.66257</v>
      </c>
      <c r="F70" s="26">
        <f>ROUND(9.66257,5)</f>
        <v>9.66257</v>
      </c>
      <c r="G70" s="24"/>
      <c r="H70" s="36"/>
    </row>
    <row r="71" spans="1:8" ht="12.75" customHeight="1">
      <c r="A71" s="22">
        <v>42950</v>
      </c>
      <c r="B71" s="22"/>
      <c r="C71" s="26">
        <f>ROUND(9.61,5)</f>
        <v>9.61</v>
      </c>
      <c r="D71" s="26">
        <f>F71</f>
        <v>9.71807</v>
      </c>
      <c r="E71" s="26">
        <f>F71</f>
        <v>9.71807</v>
      </c>
      <c r="F71" s="26">
        <f>ROUND(9.71807,5)</f>
        <v>9.71807</v>
      </c>
      <c r="G71" s="24"/>
      <c r="H71" s="36"/>
    </row>
    <row r="72" spans="1:8" ht="12.75" customHeight="1">
      <c r="A72" s="22">
        <v>43041</v>
      </c>
      <c r="B72" s="22"/>
      <c r="C72" s="26">
        <f>ROUND(9.61,5)</f>
        <v>9.61</v>
      </c>
      <c r="D72" s="26">
        <f>F72</f>
        <v>9.76167</v>
      </c>
      <c r="E72" s="26">
        <f>F72</f>
        <v>9.76167</v>
      </c>
      <c r="F72" s="26">
        <f>ROUND(9.76167,5)</f>
        <v>9.76167</v>
      </c>
      <c r="G72" s="24"/>
      <c r="H72" s="36"/>
    </row>
    <row r="73" spans="1:8" ht="12.75" customHeight="1">
      <c r="A73" s="22">
        <v>43132</v>
      </c>
      <c r="B73" s="22"/>
      <c r="C73" s="26">
        <f>ROUND(9.61,5)</f>
        <v>9.61</v>
      </c>
      <c r="D73" s="26">
        <f>F73</f>
        <v>9.80781</v>
      </c>
      <c r="E73" s="26">
        <f>F73</f>
        <v>9.80781</v>
      </c>
      <c r="F73" s="26">
        <f>ROUND(9.80781,5)</f>
        <v>9.80781</v>
      </c>
      <c r="G73" s="24"/>
      <c r="H73" s="36"/>
    </row>
    <row r="74" spans="1:8" ht="12.75" customHeight="1">
      <c r="A74" s="22">
        <v>43223</v>
      </c>
      <c r="B74" s="22"/>
      <c r="C74" s="26">
        <f>ROUND(9.61,5)</f>
        <v>9.61</v>
      </c>
      <c r="D74" s="26">
        <f>F74</f>
        <v>9.87018</v>
      </c>
      <c r="E74" s="26">
        <f>F74</f>
        <v>9.87018</v>
      </c>
      <c r="F74" s="26">
        <f>ROUND(9.87018,5)</f>
        <v>9.87018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ROUND(2.02,5)</f>
        <v>2.02</v>
      </c>
      <c r="D76" s="26">
        <f>F76</f>
        <v>135.58696</v>
      </c>
      <c r="E76" s="26">
        <f>F76</f>
        <v>135.58696</v>
      </c>
      <c r="F76" s="26">
        <f>ROUND(135.58696,5)</f>
        <v>135.58696</v>
      </c>
      <c r="G76" s="24"/>
      <c r="H76" s="36"/>
    </row>
    <row r="77" spans="1:8" ht="12.75" customHeight="1">
      <c r="A77" s="22">
        <v>42950</v>
      </c>
      <c r="B77" s="22"/>
      <c r="C77" s="26">
        <f>ROUND(2.02,5)</f>
        <v>2.02</v>
      </c>
      <c r="D77" s="26">
        <f>F77</f>
        <v>136.702</v>
      </c>
      <c r="E77" s="26">
        <f>F77</f>
        <v>136.702</v>
      </c>
      <c r="F77" s="26">
        <f>ROUND(136.702,5)</f>
        <v>136.702</v>
      </c>
      <c r="G77" s="24"/>
      <c r="H77" s="36"/>
    </row>
    <row r="78" spans="1:8" ht="12.75" customHeight="1">
      <c r="A78" s="22">
        <v>43041</v>
      </c>
      <c r="B78" s="22"/>
      <c r="C78" s="26">
        <f>ROUND(2.02,5)</f>
        <v>2.02</v>
      </c>
      <c r="D78" s="26">
        <f>F78</f>
        <v>139.44912</v>
      </c>
      <c r="E78" s="26">
        <f>F78</f>
        <v>139.44912</v>
      </c>
      <c r="F78" s="26">
        <f>ROUND(139.44912,5)</f>
        <v>139.44912</v>
      </c>
      <c r="G78" s="24"/>
      <c r="H78" s="36"/>
    </row>
    <row r="79" spans="1:8" ht="12.75" customHeight="1">
      <c r="A79" s="22">
        <v>43132</v>
      </c>
      <c r="B79" s="22"/>
      <c r="C79" s="26">
        <f>ROUND(2.02,5)</f>
        <v>2.02</v>
      </c>
      <c r="D79" s="26">
        <f>F79</f>
        <v>142.23719</v>
      </c>
      <c r="E79" s="26">
        <f>F79</f>
        <v>142.23719</v>
      </c>
      <c r="F79" s="26">
        <f>ROUND(142.23719,5)</f>
        <v>142.23719</v>
      </c>
      <c r="G79" s="24"/>
      <c r="H79" s="36"/>
    </row>
    <row r="80" spans="1:8" ht="12.75" customHeight="1">
      <c r="A80" s="22">
        <v>43223</v>
      </c>
      <c r="B80" s="22"/>
      <c r="C80" s="26">
        <f>ROUND(2.02,5)</f>
        <v>2.02</v>
      </c>
      <c r="D80" s="26">
        <f>F80</f>
        <v>144.91438</v>
      </c>
      <c r="E80" s="26">
        <f>F80</f>
        <v>144.91438</v>
      </c>
      <c r="F80" s="26">
        <f>ROUND(144.91438,5)</f>
        <v>144.91438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ROUND(9.62,5)</f>
        <v>9.62</v>
      </c>
      <c r="D82" s="26">
        <f>F82</f>
        <v>9.67119</v>
      </c>
      <c r="E82" s="26">
        <f>F82</f>
        <v>9.67119</v>
      </c>
      <c r="F82" s="26">
        <f>ROUND(9.67119,5)</f>
        <v>9.67119</v>
      </c>
      <c r="G82" s="24"/>
      <c r="H82" s="36"/>
    </row>
    <row r="83" spans="1:8" ht="12.75" customHeight="1">
      <c r="A83" s="22">
        <v>42950</v>
      </c>
      <c r="B83" s="22"/>
      <c r="C83" s="26">
        <f>ROUND(9.62,5)</f>
        <v>9.62</v>
      </c>
      <c r="D83" s="26">
        <f>F83</f>
        <v>9.72517</v>
      </c>
      <c r="E83" s="26">
        <f>F83</f>
        <v>9.72517</v>
      </c>
      <c r="F83" s="26">
        <f>ROUND(9.72517,5)</f>
        <v>9.72517</v>
      </c>
      <c r="G83" s="24"/>
      <c r="H83" s="36"/>
    </row>
    <row r="84" spans="1:8" ht="12.75" customHeight="1">
      <c r="A84" s="22">
        <v>43041</v>
      </c>
      <c r="B84" s="22"/>
      <c r="C84" s="26">
        <f>ROUND(9.62,5)</f>
        <v>9.62</v>
      </c>
      <c r="D84" s="26">
        <f>F84</f>
        <v>9.76752</v>
      </c>
      <c r="E84" s="26">
        <f>F84</f>
        <v>9.76752</v>
      </c>
      <c r="F84" s="26">
        <f>ROUND(9.76752,5)</f>
        <v>9.76752</v>
      </c>
      <c r="G84" s="24"/>
      <c r="H84" s="36"/>
    </row>
    <row r="85" spans="1:8" ht="12.75" customHeight="1">
      <c r="A85" s="22">
        <v>43132</v>
      </c>
      <c r="B85" s="22"/>
      <c r="C85" s="26">
        <f>ROUND(9.62,5)</f>
        <v>9.62</v>
      </c>
      <c r="D85" s="26">
        <f>F85</f>
        <v>9.81227</v>
      </c>
      <c r="E85" s="26">
        <f>F85</f>
        <v>9.81227</v>
      </c>
      <c r="F85" s="26">
        <f>ROUND(9.81227,5)</f>
        <v>9.81227</v>
      </c>
      <c r="G85" s="24"/>
      <c r="H85" s="36"/>
    </row>
    <row r="86" spans="1:8" ht="12.75" customHeight="1">
      <c r="A86" s="22">
        <v>43223</v>
      </c>
      <c r="B86" s="22"/>
      <c r="C86" s="26">
        <f>ROUND(9.62,5)</f>
        <v>9.62</v>
      </c>
      <c r="D86" s="26">
        <f>F86</f>
        <v>9.87263</v>
      </c>
      <c r="E86" s="26">
        <f>F86</f>
        <v>9.87263</v>
      </c>
      <c r="F86" s="26">
        <f>ROUND(9.87263,5)</f>
        <v>9.87263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ROUND(9.66,5)</f>
        <v>9.66</v>
      </c>
      <c r="D88" s="26">
        <f>F88</f>
        <v>9.71015</v>
      </c>
      <c r="E88" s="26">
        <f>F88</f>
        <v>9.71015</v>
      </c>
      <c r="F88" s="26">
        <f>ROUND(9.71015,5)</f>
        <v>9.71015</v>
      </c>
      <c r="G88" s="24"/>
      <c r="H88" s="36"/>
    </row>
    <row r="89" spans="1:8" ht="12.75" customHeight="1">
      <c r="A89" s="22">
        <v>42950</v>
      </c>
      <c r="B89" s="22"/>
      <c r="C89" s="26">
        <f>ROUND(9.66,5)</f>
        <v>9.66</v>
      </c>
      <c r="D89" s="26">
        <f>F89</f>
        <v>9.76298</v>
      </c>
      <c r="E89" s="26">
        <f>F89</f>
        <v>9.76298</v>
      </c>
      <c r="F89" s="26">
        <f>ROUND(9.76298,5)</f>
        <v>9.76298</v>
      </c>
      <c r="G89" s="24"/>
      <c r="H89" s="36"/>
    </row>
    <row r="90" spans="1:8" ht="12.75" customHeight="1">
      <c r="A90" s="22">
        <v>43041</v>
      </c>
      <c r="B90" s="22"/>
      <c r="C90" s="26">
        <f>ROUND(9.66,5)</f>
        <v>9.66</v>
      </c>
      <c r="D90" s="26">
        <f>F90</f>
        <v>9.80455</v>
      </c>
      <c r="E90" s="26">
        <f>F90</f>
        <v>9.80455</v>
      </c>
      <c r="F90" s="26">
        <f>ROUND(9.80455,5)</f>
        <v>9.80455</v>
      </c>
      <c r="G90" s="24"/>
      <c r="H90" s="36"/>
    </row>
    <row r="91" spans="1:8" ht="12.75" customHeight="1">
      <c r="A91" s="22">
        <v>43132</v>
      </c>
      <c r="B91" s="22"/>
      <c r="C91" s="26">
        <f>ROUND(9.66,5)</f>
        <v>9.66</v>
      </c>
      <c r="D91" s="26">
        <f>F91</f>
        <v>9.8484</v>
      </c>
      <c r="E91" s="26">
        <f>F91</f>
        <v>9.8484</v>
      </c>
      <c r="F91" s="26">
        <f>ROUND(9.8484,5)</f>
        <v>9.8484</v>
      </c>
      <c r="G91" s="24"/>
      <c r="H91" s="36"/>
    </row>
    <row r="92" spans="1:8" ht="12.75" customHeight="1">
      <c r="A92" s="22">
        <v>43223</v>
      </c>
      <c r="B92" s="22"/>
      <c r="C92" s="26">
        <f>ROUND(9.66,5)</f>
        <v>9.66</v>
      </c>
      <c r="D92" s="26">
        <f>F92</f>
        <v>9.90713</v>
      </c>
      <c r="E92" s="26">
        <f>F92</f>
        <v>9.90713</v>
      </c>
      <c r="F92" s="26">
        <f>ROUND(9.90713,5)</f>
        <v>9.90713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ROUND(133.62993,5)</f>
        <v>133.62993</v>
      </c>
      <c r="D94" s="26">
        <f>F94</f>
        <v>134.5811</v>
      </c>
      <c r="E94" s="26">
        <f>F94</f>
        <v>134.5811</v>
      </c>
      <c r="F94" s="26">
        <f>ROUND(134.5811,5)</f>
        <v>134.5811</v>
      </c>
      <c r="G94" s="24"/>
      <c r="H94" s="36"/>
    </row>
    <row r="95" spans="1:8" ht="12.75" customHeight="1">
      <c r="A95" s="22">
        <v>42950</v>
      </c>
      <c r="B95" s="22"/>
      <c r="C95" s="26">
        <f>ROUND(133.62993,5)</f>
        <v>133.62993</v>
      </c>
      <c r="D95" s="26">
        <f>F95</f>
        <v>137.19013</v>
      </c>
      <c r="E95" s="26">
        <f>F95</f>
        <v>137.19013</v>
      </c>
      <c r="F95" s="26">
        <f>ROUND(137.19013,5)</f>
        <v>137.19013</v>
      </c>
      <c r="G95" s="24"/>
      <c r="H95" s="36"/>
    </row>
    <row r="96" spans="1:8" ht="12.75" customHeight="1">
      <c r="A96" s="22">
        <v>43041</v>
      </c>
      <c r="B96" s="22"/>
      <c r="C96" s="26">
        <f>ROUND(133.62993,5)</f>
        <v>133.62993</v>
      </c>
      <c r="D96" s="26">
        <f>F96</f>
        <v>138.34276</v>
      </c>
      <c r="E96" s="26">
        <f>F96</f>
        <v>138.34276</v>
      </c>
      <c r="F96" s="26">
        <f>ROUND(138.34276,5)</f>
        <v>138.34276</v>
      </c>
      <c r="G96" s="24"/>
      <c r="H96" s="36"/>
    </row>
    <row r="97" spans="1:8" ht="12.75" customHeight="1">
      <c r="A97" s="22">
        <v>43132</v>
      </c>
      <c r="B97" s="22"/>
      <c r="C97" s="26">
        <f>ROUND(133.62993,5)</f>
        <v>133.62993</v>
      </c>
      <c r="D97" s="26">
        <f>F97</f>
        <v>141.15769</v>
      </c>
      <c r="E97" s="26">
        <f>F97</f>
        <v>141.15769</v>
      </c>
      <c r="F97" s="26">
        <f>ROUND(141.15769,5)</f>
        <v>141.15769</v>
      </c>
      <c r="G97" s="24"/>
      <c r="H97" s="36"/>
    </row>
    <row r="98" spans="1:8" ht="12.75" customHeight="1">
      <c r="A98" s="22">
        <v>43223</v>
      </c>
      <c r="B98" s="22"/>
      <c r="C98" s="26">
        <f>ROUND(133.62993,5)</f>
        <v>133.62993</v>
      </c>
      <c r="D98" s="26">
        <f>F98</f>
        <v>143.81385</v>
      </c>
      <c r="E98" s="26">
        <f>F98</f>
        <v>143.81385</v>
      </c>
      <c r="F98" s="26">
        <f>ROUND(143.81385,5)</f>
        <v>143.81385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ROUND(2.045,5)</f>
        <v>2.045</v>
      </c>
      <c r="D100" s="26">
        <f>F100</f>
        <v>145.0868</v>
      </c>
      <c r="E100" s="26">
        <f>F100</f>
        <v>145.0868</v>
      </c>
      <c r="F100" s="26">
        <f>ROUND(145.0868,5)</f>
        <v>145.0868</v>
      </c>
      <c r="G100" s="24"/>
      <c r="H100" s="36"/>
    </row>
    <row r="101" spans="1:8" ht="12.75" customHeight="1">
      <c r="A101" s="22">
        <v>42950</v>
      </c>
      <c r="B101" s="22"/>
      <c r="C101" s="26">
        <f>ROUND(2.045,5)</f>
        <v>2.045</v>
      </c>
      <c r="D101" s="26">
        <f>F101</f>
        <v>146.22051</v>
      </c>
      <c r="E101" s="26">
        <f>F101</f>
        <v>146.22051</v>
      </c>
      <c r="F101" s="26">
        <f>ROUND(146.22051,5)</f>
        <v>146.22051</v>
      </c>
      <c r="G101" s="24"/>
      <c r="H101" s="36"/>
    </row>
    <row r="102" spans="1:8" ht="12.75" customHeight="1">
      <c r="A102" s="22">
        <v>43041</v>
      </c>
      <c r="B102" s="22"/>
      <c r="C102" s="26">
        <f>ROUND(2.045,5)</f>
        <v>2.045</v>
      </c>
      <c r="D102" s="26">
        <f>F102</f>
        <v>149.15895</v>
      </c>
      <c r="E102" s="26">
        <f>F102</f>
        <v>149.15895</v>
      </c>
      <c r="F102" s="26">
        <f>ROUND(149.15895,5)</f>
        <v>149.15895</v>
      </c>
      <c r="G102" s="24"/>
      <c r="H102" s="36"/>
    </row>
    <row r="103" spans="1:8" ht="12.75" customHeight="1">
      <c r="A103" s="22">
        <v>43132</v>
      </c>
      <c r="B103" s="22"/>
      <c r="C103" s="26">
        <f>ROUND(2.045,5)</f>
        <v>2.045</v>
      </c>
      <c r="D103" s="26">
        <f>F103</f>
        <v>150.47871</v>
      </c>
      <c r="E103" s="26">
        <f>F103</f>
        <v>150.47871</v>
      </c>
      <c r="F103" s="26">
        <f>ROUND(150.47871,5)</f>
        <v>150.47871</v>
      </c>
      <c r="G103" s="24"/>
      <c r="H103" s="36"/>
    </row>
    <row r="104" spans="1:8" ht="12.75" customHeight="1">
      <c r="A104" s="22">
        <v>43223</v>
      </c>
      <c r="B104" s="22"/>
      <c r="C104" s="26">
        <f>ROUND(2.045,5)</f>
        <v>2.045</v>
      </c>
      <c r="D104" s="26">
        <f>F104</f>
        <v>153.30895</v>
      </c>
      <c r="E104" s="26">
        <f>F104</f>
        <v>153.30895</v>
      </c>
      <c r="F104" s="26">
        <f>ROUND(153.30895,5)</f>
        <v>153.30895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ROUND(2.69,5)</f>
        <v>2.69</v>
      </c>
      <c r="D106" s="26">
        <f>F106</f>
        <v>130.04319</v>
      </c>
      <c r="E106" s="26">
        <f>F106</f>
        <v>130.04319</v>
      </c>
      <c r="F106" s="26">
        <f>ROUND(130.04319,5)</f>
        <v>130.04319</v>
      </c>
      <c r="G106" s="24"/>
      <c r="H106" s="36"/>
    </row>
    <row r="107" spans="1:8" ht="12.75" customHeight="1">
      <c r="A107" s="22">
        <v>42950</v>
      </c>
      <c r="B107" s="22"/>
      <c r="C107" s="26">
        <f>ROUND(2.69,5)</f>
        <v>2.69</v>
      </c>
      <c r="D107" s="26">
        <f>F107</f>
        <v>132.56395</v>
      </c>
      <c r="E107" s="26">
        <f>F107</f>
        <v>132.56395</v>
      </c>
      <c r="F107" s="26">
        <f>ROUND(132.56395,5)</f>
        <v>132.56395</v>
      </c>
      <c r="G107" s="24"/>
      <c r="H107" s="36"/>
    </row>
    <row r="108" spans="1:8" ht="12.75" customHeight="1">
      <c r="A108" s="22">
        <v>43041</v>
      </c>
      <c r="B108" s="22"/>
      <c r="C108" s="26">
        <f>ROUND(2.69,5)</f>
        <v>2.69</v>
      </c>
      <c r="D108" s="26">
        <f>F108</f>
        <v>133.46087</v>
      </c>
      <c r="E108" s="26">
        <f>F108</f>
        <v>133.46087</v>
      </c>
      <c r="F108" s="26">
        <f>ROUND(133.46087,5)</f>
        <v>133.46087</v>
      </c>
      <c r="G108" s="24"/>
      <c r="H108" s="36"/>
    </row>
    <row r="109" spans="1:8" ht="12.75" customHeight="1">
      <c r="A109" s="22">
        <v>43132</v>
      </c>
      <c r="B109" s="22"/>
      <c r="C109" s="26">
        <f>ROUND(2.69,5)</f>
        <v>2.69</v>
      </c>
      <c r="D109" s="26">
        <f>F109</f>
        <v>136.17659</v>
      </c>
      <c r="E109" s="26">
        <f>F109</f>
        <v>136.17659</v>
      </c>
      <c r="F109" s="26">
        <f>ROUND(136.17659,5)</f>
        <v>136.17659</v>
      </c>
      <c r="G109" s="24"/>
      <c r="H109" s="36"/>
    </row>
    <row r="110" spans="1:8" ht="12.75" customHeight="1">
      <c r="A110" s="22">
        <v>43223</v>
      </c>
      <c r="B110" s="22"/>
      <c r="C110" s="26">
        <f>ROUND(2.69,5)</f>
        <v>2.69</v>
      </c>
      <c r="D110" s="26">
        <f>F110</f>
        <v>138.73827</v>
      </c>
      <c r="E110" s="26">
        <f>F110</f>
        <v>138.73827</v>
      </c>
      <c r="F110" s="26">
        <f>ROUND(138.73827,5)</f>
        <v>138.73827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ROUND(10.515,5)</f>
        <v>10.515</v>
      </c>
      <c r="D112" s="26">
        <f>F112</f>
        <v>10.59555</v>
      </c>
      <c r="E112" s="26">
        <f>F112</f>
        <v>10.59555</v>
      </c>
      <c r="F112" s="26">
        <f>ROUND(10.59555,5)</f>
        <v>10.59555</v>
      </c>
      <c r="G112" s="24"/>
      <c r="H112" s="36"/>
    </row>
    <row r="113" spans="1:8" ht="12.75" customHeight="1">
      <c r="A113" s="22">
        <v>42950</v>
      </c>
      <c r="B113" s="22"/>
      <c r="C113" s="26">
        <f>ROUND(10.515,5)</f>
        <v>10.515</v>
      </c>
      <c r="D113" s="26">
        <f>F113</f>
        <v>10.67886</v>
      </c>
      <c r="E113" s="26">
        <f>F113</f>
        <v>10.67886</v>
      </c>
      <c r="F113" s="26">
        <f>ROUND(10.67886,5)</f>
        <v>10.67886</v>
      </c>
      <c r="G113" s="24"/>
      <c r="H113" s="36"/>
    </row>
    <row r="114" spans="1:8" ht="12.75" customHeight="1">
      <c r="A114" s="22">
        <v>43041</v>
      </c>
      <c r="B114" s="22"/>
      <c r="C114" s="26">
        <f>ROUND(10.515,5)</f>
        <v>10.515</v>
      </c>
      <c r="D114" s="26">
        <f>F114</f>
        <v>10.75879</v>
      </c>
      <c r="E114" s="26">
        <f>F114</f>
        <v>10.75879</v>
      </c>
      <c r="F114" s="26">
        <f>ROUND(10.75879,5)</f>
        <v>10.75879</v>
      </c>
      <c r="G114" s="24"/>
      <c r="H114" s="36"/>
    </row>
    <row r="115" spans="1:8" ht="12.75" customHeight="1">
      <c r="A115" s="22">
        <v>43132</v>
      </c>
      <c r="B115" s="22"/>
      <c r="C115" s="26">
        <f>ROUND(10.515,5)</f>
        <v>10.515</v>
      </c>
      <c r="D115" s="26">
        <f>F115</f>
        <v>10.8444</v>
      </c>
      <c r="E115" s="26">
        <f>F115</f>
        <v>10.8444</v>
      </c>
      <c r="F115" s="26">
        <f>ROUND(10.8444,5)</f>
        <v>10.8444</v>
      </c>
      <c r="G115" s="24"/>
      <c r="H115" s="36"/>
    </row>
    <row r="116" spans="1:8" ht="12.75" customHeight="1">
      <c r="A116" s="22">
        <v>43223</v>
      </c>
      <c r="B116" s="22"/>
      <c r="C116" s="26">
        <f>ROUND(10.515,5)</f>
        <v>10.515</v>
      </c>
      <c r="D116" s="26">
        <f>F116</f>
        <v>10.9422</v>
      </c>
      <c r="E116" s="26">
        <f>F116</f>
        <v>10.9422</v>
      </c>
      <c r="F116" s="26">
        <f>ROUND(10.9422,5)</f>
        <v>10.9422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ROUND(10.66,5)</f>
        <v>10.66</v>
      </c>
      <c r="D118" s="26">
        <f>F118</f>
        <v>10.74056</v>
      </c>
      <c r="E118" s="26">
        <f>F118</f>
        <v>10.74056</v>
      </c>
      <c r="F118" s="26">
        <f>ROUND(10.74056,5)</f>
        <v>10.74056</v>
      </c>
      <c r="G118" s="24"/>
      <c r="H118" s="36"/>
    </row>
    <row r="119" spans="1:8" ht="12.75" customHeight="1">
      <c r="A119" s="22">
        <v>42950</v>
      </c>
      <c r="B119" s="22"/>
      <c r="C119" s="26">
        <f>ROUND(10.66,5)</f>
        <v>10.66</v>
      </c>
      <c r="D119" s="26">
        <f>F119</f>
        <v>10.82238</v>
      </c>
      <c r="E119" s="26">
        <f>F119</f>
        <v>10.82238</v>
      </c>
      <c r="F119" s="26">
        <f>ROUND(10.82238,5)</f>
        <v>10.82238</v>
      </c>
      <c r="G119" s="24"/>
      <c r="H119" s="36"/>
    </row>
    <row r="120" spans="1:8" ht="12.75" customHeight="1">
      <c r="A120" s="22">
        <v>43041</v>
      </c>
      <c r="B120" s="22"/>
      <c r="C120" s="26">
        <f>ROUND(10.66,5)</f>
        <v>10.66</v>
      </c>
      <c r="D120" s="26">
        <f>F120</f>
        <v>10.90004</v>
      </c>
      <c r="E120" s="26">
        <f>F120</f>
        <v>10.90004</v>
      </c>
      <c r="F120" s="26">
        <f>ROUND(10.90004,5)</f>
        <v>10.90004</v>
      </c>
      <c r="G120" s="24"/>
      <c r="H120" s="36"/>
    </row>
    <row r="121" spans="1:8" ht="12.75" customHeight="1">
      <c r="A121" s="22">
        <v>43132</v>
      </c>
      <c r="B121" s="22"/>
      <c r="C121" s="26">
        <f>ROUND(10.66,5)</f>
        <v>10.66</v>
      </c>
      <c r="D121" s="26">
        <f>F121</f>
        <v>10.98023</v>
      </c>
      <c r="E121" s="26">
        <f>F121</f>
        <v>10.98023</v>
      </c>
      <c r="F121" s="26">
        <f>ROUND(10.98023,5)</f>
        <v>10.98023</v>
      </c>
      <c r="G121" s="24"/>
      <c r="H121" s="36"/>
    </row>
    <row r="122" spans="1:8" ht="12.75" customHeight="1">
      <c r="A122" s="22">
        <v>43223</v>
      </c>
      <c r="B122" s="22"/>
      <c r="C122" s="26">
        <f>ROUND(10.66,5)</f>
        <v>10.66</v>
      </c>
      <c r="D122" s="26">
        <f>F122</f>
        <v>11.07595</v>
      </c>
      <c r="E122" s="26">
        <f>F122</f>
        <v>11.07595</v>
      </c>
      <c r="F122" s="26">
        <f>ROUND(11.07595,5)</f>
        <v>11.07595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ROUND(8.455,5)</f>
        <v>8.455</v>
      </c>
      <c r="D124" s="26">
        <f>F124</f>
        <v>8.49198</v>
      </c>
      <c r="E124" s="26">
        <f>F124</f>
        <v>8.49198</v>
      </c>
      <c r="F124" s="26">
        <f>ROUND(8.49198,5)</f>
        <v>8.49198</v>
      </c>
      <c r="G124" s="24"/>
      <c r="H124" s="36"/>
    </row>
    <row r="125" spans="1:8" ht="12.75" customHeight="1">
      <c r="A125" s="22">
        <v>42950</v>
      </c>
      <c r="B125" s="22"/>
      <c r="C125" s="26">
        <f>ROUND(8.455,5)</f>
        <v>8.455</v>
      </c>
      <c r="D125" s="26">
        <f>F125</f>
        <v>8.52952</v>
      </c>
      <c r="E125" s="26">
        <f>F125</f>
        <v>8.52952</v>
      </c>
      <c r="F125" s="26">
        <f>ROUND(8.52952,5)</f>
        <v>8.52952</v>
      </c>
      <c r="G125" s="24"/>
      <c r="H125" s="36"/>
    </row>
    <row r="126" spans="1:8" ht="12.75" customHeight="1">
      <c r="A126" s="22">
        <v>43041</v>
      </c>
      <c r="B126" s="22"/>
      <c r="C126" s="26">
        <f>ROUND(8.455,5)</f>
        <v>8.455</v>
      </c>
      <c r="D126" s="26">
        <f>F126</f>
        <v>8.55857</v>
      </c>
      <c r="E126" s="26">
        <f>F126</f>
        <v>8.55857</v>
      </c>
      <c r="F126" s="26">
        <f>ROUND(8.55857,5)</f>
        <v>8.55857</v>
      </c>
      <c r="G126" s="24"/>
      <c r="H126" s="36"/>
    </row>
    <row r="127" spans="1:8" ht="12.75" customHeight="1">
      <c r="A127" s="22">
        <v>43132</v>
      </c>
      <c r="B127" s="22"/>
      <c r="C127" s="26">
        <f>ROUND(8.455,5)</f>
        <v>8.455</v>
      </c>
      <c r="D127" s="26">
        <f>F127</f>
        <v>8.59264</v>
      </c>
      <c r="E127" s="26">
        <f>F127</f>
        <v>8.59264</v>
      </c>
      <c r="F127" s="26">
        <f>ROUND(8.59264,5)</f>
        <v>8.59264</v>
      </c>
      <c r="G127" s="24"/>
      <c r="H127" s="36"/>
    </row>
    <row r="128" spans="1:8" ht="12.75" customHeight="1">
      <c r="A128" s="22">
        <v>43223</v>
      </c>
      <c r="B128" s="22"/>
      <c r="C128" s="26">
        <f>ROUND(8.455,5)</f>
        <v>8.455</v>
      </c>
      <c r="D128" s="26">
        <f>F128</f>
        <v>8.64775</v>
      </c>
      <c r="E128" s="26">
        <f>F128</f>
        <v>8.64775</v>
      </c>
      <c r="F128" s="26">
        <f>ROUND(8.64775,5)</f>
        <v>8.64775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ROUND(9.535,5)</f>
        <v>9.535</v>
      </c>
      <c r="D130" s="26">
        <f>F130</f>
        <v>9.58437</v>
      </c>
      <c r="E130" s="26">
        <f>F130</f>
        <v>9.58437</v>
      </c>
      <c r="F130" s="26">
        <f>ROUND(9.58437,5)</f>
        <v>9.58437</v>
      </c>
      <c r="G130" s="24"/>
      <c r="H130" s="36"/>
    </row>
    <row r="131" spans="1:8" ht="12.75" customHeight="1">
      <c r="A131" s="22">
        <v>42950</v>
      </c>
      <c r="B131" s="22"/>
      <c r="C131" s="26">
        <f>ROUND(9.535,5)</f>
        <v>9.535</v>
      </c>
      <c r="D131" s="26">
        <f>F131</f>
        <v>9.63544</v>
      </c>
      <c r="E131" s="26">
        <f>F131</f>
        <v>9.63544</v>
      </c>
      <c r="F131" s="26">
        <f>ROUND(9.63544,5)</f>
        <v>9.63544</v>
      </c>
      <c r="G131" s="24"/>
      <c r="H131" s="36"/>
    </row>
    <row r="132" spans="1:8" ht="12.75" customHeight="1">
      <c r="A132" s="22">
        <v>43041</v>
      </c>
      <c r="B132" s="22"/>
      <c r="C132" s="26">
        <f>ROUND(9.535,5)</f>
        <v>9.535</v>
      </c>
      <c r="D132" s="26">
        <f>F132</f>
        <v>9.68227</v>
      </c>
      <c r="E132" s="26">
        <f>F132</f>
        <v>9.68227</v>
      </c>
      <c r="F132" s="26">
        <f>ROUND(9.68227,5)</f>
        <v>9.68227</v>
      </c>
      <c r="G132" s="24"/>
      <c r="H132" s="36"/>
    </row>
    <row r="133" spans="1:8" ht="12.75" customHeight="1">
      <c r="A133" s="22">
        <v>43132</v>
      </c>
      <c r="B133" s="22"/>
      <c r="C133" s="26">
        <f>ROUND(9.535,5)</f>
        <v>9.535</v>
      </c>
      <c r="D133" s="26">
        <f>F133</f>
        <v>9.73245</v>
      </c>
      <c r="E133" s="26">
        <f>F133</f>
        <v>9.73245</v>
      </c>
      <c r="F133" s="26">
        <f>ROUND(9.73245,5)</f>
        <v>9.73245</v>
      </c>
      <c r="G133" s="24"/>
      <c r="H133" s="36"/>
    </row>
    <row r="134" spans="1:8" ht="12.75" customHeight="1">
      <c r="A134" s="22">
        <v>43223</v>
      </c>
      <c r="B134" s="22"/>
      <c r="C134" s="26">
        <f>ROUND(9.535,5)</f>
        <v>9.535</v>
      </c>
      <c r="D134" s="26">
        <f>F134</f>
        <v>9.79209</v>
      </c>
      <c r="E134" s="26">
        <f>F134</f>
        <v>9.79209</v>
      </c>
      <c r="F134" s="26">
        <f>ROUND(9.79209,5)</f>
        <v>9.79209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ROUND(8.855,5)</f>
        <v>8.855</v>
      </c>
      <c r="D136" s="26">
        <f>F136</f>
        <v>8.90074</v>
      </c>
      <c r="E136" s="26">
        <f>F136</f>
        <v>8.90074</v>
      </c>
      <c r="F136" s="26">
        <f>ROUND(8.90074,5)</f>
        <v>8.90074</v>
      </c>
      <c r="G136" s="24"/>
      <c r="H136" s="36"/>
    </row>
    <row r="137" spans="1:8" ht="12.75" customHeight="1">
      <c r="A137" s="22">
        <v>42950</v>
      </c>
      <c r="B137" s="22"/>
      <c r="C137" s="26">
        <f>ROUND(8.855,5)</f>
        <v>8.855</v>
      </c>
      <c r="D137" s="26">
        <f>F137</f>
        <v>8.94764</v>
      </c>
      <c r="E137" s="26">
        <f>F137</f>
        <v>8.94764</v>
      </c>
      <c r="F137" s="26">
        <f>ROUND(8.94764,5)</f>
        <v>8.94764</v>
      </c>
      <c r="G137" s="24"/>
      <c r="H137" s="36"/>
    </row>
    <row r="138" spans="1:8" ht="12.75" customHeight="1">
      <c r="A138" s="22">
        <v>43041</v>
      </c>
      <c r="B138" s="22"/>
      <c r="C138" s="26">
        <f>ROUND(8.855,5)</f>
        <v>8.855</v>
      </c>
      <c r="D138" s="26">
        <f>F138</f>
        <v>8.98345</v>
      </c>
      <c r="E138" s="26">
        <f>F138</f>
        <v>8.98345</v>
      </c>
      <c r="F138" s="26">
        <f>ROUND(8.98345,5)</f>
        <v>8.98345</v>
      </c>
      <c r="G138" s="24"/>
      <c r="H138" s="36"/>
    </row>
    <row r="139" spans="1:8" ht="12.75" customHeight="1">
      <c r="A139" s="22">
        <v>43132</v>
      </c>
      <c r="B139" s="22"/>
      <c r="C139" s="26">
        <f>ROUND(8.855,5)</f>
        <v>8.855</v>
      </c>
      <c r="D139" s="26">
        <f>F139</f>
        <v>9.02228</v>
      </c>
      <c r="E139" s="26">
        <f>F139</f>
        <v>9.02228</v>
      </c>
      <c r="F139" s="26">
        <f>ROUND(9.02228,5)</f>
        <v>9.02228</v>
      </c>
      <c r="G139" s="24"/>
      <c r="H139" s="36"/>
    </row>
    <row r="140" spans="1:8" ht="12.75" customHeight="1">
      <c r="A140" s="22">
        <v>43223</v>
      </c>
      <c r="B140" s="22"/>
      <c r="C140" s="26">
        <f>ROUND(8.855,5)</f>
        <v>8.855</v>
      </c>
      <c r="D140" s="26">
        <f>F140</f>
        <v>9.08164</v>
      </c>
      <c r="E140" s="26">
        <f>F140</f>
        <v>9.08164</v>
      </c>
      <c r="F140" s="26">
        <f>ROUND(9.08164,5)</f>
        <v>9.08164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ROUND(2.07,5)</f>
        <v>2.07</v>
      </c>
      <c r="D142" s="26">
        <f>F142</f>
        <v>301.65843</v>
      </c>
      <c r="E142" s="26">
        <f>F142</f>
        <v>301.65843</v>
      </c>
      <c r="F142" s="26">
        <f>ROUND(301.65843,5)</f>
        <v>301.65843</v>
      </c>
      <c r="G142" s="24"/>
      <c r="H142" s="36"/>
    </row>
    <row r="143" spans="1:8" ht="12.75" customHeight="1">
      <c r="A143" s="22">
        <v>42950</v>
      </c>
      <c r="B143" s="22"/>
      <c r="C143" s="26">
        <f>ROUND(2.07,5)</f>
        <v>2.07</v>
      </c>
      <c r="D143" s="26">
        <f>F143</f>
        <v>300.55272</v>
      </c>
      <c r="E143" s="26">
        <f>F143</f>
        <v>300.55272</v>
      </c>
      <c r="F143" s="26">
        <f>ROUND(300.55272,5)</f>
        <v>300.55272</v>
      </c>
      <c r="G143" s="24"/>
      <c r="H143" s="36"/>
    </row>
    <row r="144" spans="1:8" ht="12.75" customHeight="1">
      <c r="A144" s="22">
        <v>43041</v>
      </c>
      <c r="B144" s="22"/>
      <c r="C144" s="26">
        <f>ROUND(2.07,5)</f>
        <v>2.07</v>
      </c>
      <c r="D144" s="26">
        <f>F144</f>
        <v>306.59299</v>
      </c>
      <c r="E144" s="26">
        <f>F144</f>
        <v>306.59299</v>
      </c>
      <c r="F144" s="26">
        <f>ROUND(306.59299,5)</f>
        <v>306.59299</v>
      </c>
      <c r="G144" s="24"/>
      <c r="H144" s="36"/>
    </row>
    <row r="145" spans="1:8" ht="12.75" customHeight="1">
      <c r="A145" s="22">
        <v>43132</v>
      </c>
      <c r="B145" s="22"/>
      <c r="C145" s="26">
        <f>ROUND(2.07,5)</f>
        <v>2.07</v>
      </c>
      <c r="D145" s="26">
        <f>F145</f>
        <v>305.67992</v>
      </c>
      <c r="E145" s="26">
        <f>F145</f>
        <v>305.67992</v>
      </c>
      <c r="F145" s="26">
        <f>ROUND(305.67992,5)</f>
        <v>305.67992</v>
      </c>
      <c r="G145" s="24"/>
      <c r="H145" s="36"/>
    </row>
    <row r="146" spans="1:8" ht="12.75" customHeight="1">
      <c r="A146" s="22">
        <v>43223</v>
      </c>
      <c r="B146" s="22"/>
      <c r="C146" s="26">
        <f>ROUND(2.07,5)</f>
        <v>2.07</v>
      </c>
      <c r="D146" s="26">
        <f>F146</f>
        <v>311.42363</v>
      </c>
      <c r="E146" s="26">
        <f>F146</f>
        <v>311.42363</v>
      </c>
      <c r="F146" s="26">
        <f>ROUND(311.42363,5)</f>
        <v>311.42363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ROUND(2.07,5)</f>
        <v>2.07</v>
      </c>
      <c r="D148" s="26">
        <f>F148</f>
        <v>250.09818</v>
      </c>
      <c r="E148" s="26">
        <f>F148</f>
        <v>250.09818</v>
      </c>
      <c r="F148" s="26">
        <f>ROUND(250.09818,5)</f>
        <v>250.09818</v>
      </c>
      <c r="G148" s="24"/>
      <c r="H148" s="36"/>
    </row>
    <row r="149" spans="1:8" ht="12.75" customHeight="1">
      <c r="A149" s="22">
        <v>42950</v>
      </c>
      <c r="B149" s="22"/>
      <c r="C149" s="26">
        <f>ROUND(2.07,5)</f>
        <v>2.07</v>
      </c>
      <c r="D149" s="26">
        <f>F149</f>
        <v>251.2532</v>
      </c>
      <c r="E149" s="26">
        <f>F149</f>
        <v>251.2532</v>
      </c>
      <c r="F149" s="26">
        <f>ROUND(251.2532,5)</f>
        <v>251.2532</v>
      </c>
      <c r="G149" s="24"/>
      <c r="H149" s="36"/>
    </row>
    <row r="150" spans="1:8" ht="12.75" customHeight="1">
      <c r="A150" s="22">
        <v>43041</v>
      </c>
      <c r="B150" s="22"/>
      <c r="C150" s="26">
        <f>ROUND(2.07,5)</f>
        <v>2.07</v>
      </c>
      <c r="D150" s="26">
        <f>F150</f>
        <v>256.30241</v>
      </c>
      <c r="E150" s="26">
        <f>F150</f>
        <v>256.30241</v>
      </c>
      <c r="F150" s="26">
        <f>ROUND(256.30241,5)</f>
        <v>256.30241</v>
      </c>
      <c r="G150" s="24"/>
      <c r="H150" s="36"/>
    </row>
    <row r="151" spans="1:8" ht="12.75" customHeight="1">
      <c r="A151" s="22">
        <v>43132</v>
      </c>
      <c r="B151" s="22"/>
      <c r="C151" s="26">
        <f>ROUND(2.07,5)</f>
        <v>2.07</v>
      </c>
      <c r="D151" s="26">
        <f>F151</f>
        <v>257.71906</v>
      </c>
      <c r="E151" s="26">
        <f>F151</f>
        <v>257.71906</v>
      </c>
      <c r="F151" s="26">
        <f>ROUND(257.71906,5)</f>
        <v>257.71906</v>
      </c>
      <c r="G151" s="24"/>
      <c r="H151" s="36"/>
    </row>
    <row r="152" spans="1:8" ht="12.75" customHeight="1">
      <c r="A152" s="22">
        <v>43223</v>
      </c>
      <c r="B152" s="22"/>
      <c r="C152" s="26">
        <f>ROUND(2.07,5)</f>
        <v>2.07</v>
      </c>
      <c r="D152" s="26">
        <f>F152</f>
        <v>262.56543</v>
      </c>
      <c r="E152" s="26">
        <f>F152</f>
        <v>262.56543</v>
      </c>
      <c r="F152" s="26">
        <f>ROUND(262.56543,5)</f>
        <v>262.56543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ROUND(7.655,5)</f>
        <v>7.655</v>
      </c>
      <c r="D154" s="26">
        <f>F154</f>
        <v>7.50847</v>
      </c>
      <c r="E154" s="26">
        <f>F154</f>
        <v>7.50847</v>
      </c>
      <c r="F154" s="26">
        <f>ROUND(7.50847,5)</f>
        <v>7.50847</v>
      </c>
      <c r="G154" s="24"/>
      <c r="H154" s="36"/>
    </row>
    <row r="155" spans="1:8" ht="12.75" customHeight="1">
      <c r="A155" s="22">
        <v>42950</v>
      </c>
      <c r="B155" s="22"/>
      <c r="C155" s="26">
        <f>ROUND(7.655,5)</f>
        <v>7.655</v>
      </c>
      <c r="D155" s="26">
        <f>F155</f>
        <v>6.96824</v>
      </c>
      <c r="E155" s="26">
        <f>F155</f>
        <v>6.96824</v>
      </c>
      <c r="F155" s="26">
        <f>ROUND(6.96824,5)</f>
        <v>6.96824</v>
      </c>
      <c r="G155" s="24"/>
      <c r="H155" s="36"/>
    </row>
    <row r="156" spans="1:8" ht="12.75" customHeight="1">
      <c r="A156" s="22">
        <v>43041</v>
      </c>
      <c r="B156" s="22"/>
      <c r="C156" s="26">
        <f>ROUND(7.655,5)</f>
        <v>7.655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ROUND(7.8,5)</f>
        <v>7.8</v>
      </c>
      <c r="D158" s="26">
        <f>F158</f>
        <v>7.81922</v>
      </c>
      <c r="E158" s="26">
        <f>F158</f>
        <v>7.81922</v>
      </c>
      <c r="F158" s="26">
        <f>ROUND(7.81922,5)</f>
        <v>7.81922</v>
      </c>
      <c r="G158" s="24"/>
      <c r="H158" s="36"/>
    </row>
    <row r="159" spans="1:8" ht="12.75" customHeight="1">
      <c r="A159" s="22">
        <v>42950</v>
      </c>
      <c r="B159" s="22"/>
      <c r="C159" s="26">
        <f>ROUND(7.8,5)</f>
        <v>7.8</v>
      </c>
      <c r="D159" s="26">
        <f>F159</f>
        <v>7.83224</v>
      </c>
      <c r="E159" s="26">
        <f>F159</f>
        <v>7.83224</v>
      </c>
      <c r="F159" s="26">
        <f>ROUND(7.83224,5)</f>
        <v>7.83224</v>
      </c>
      <c r="G159" s="24"/>
      <c r="H159" s="36"/>
    </row>
    <row r="160" spans="1:8" ht="12.75" customHeight="1">
      <c r="A160" s="22">
        <v>43041</v>
      </c>
      <c r="B160" s="22"/>
      <c r="C160" s="26">
        <f>ROUND(7.8,5)</f>
        <v>7.8</v>
      </c>
      <c r="D160" s="26">
        <f>F160</f>
        <v>7.77358</v>
      </c>
      <c r="E160" s="26">
        <f>F160</f>
        <v>7.77358</v>
      </c>
      <c r="F160" s="26">
        <f>ROUND(7.77358,5)</f>
        <v>7.77358</v>
      </c>
      <c r="G160" s="24"/>
      <c r="H160" s="36"/>
    </row>
    <row r="161" spans="1:8" ht="12.75" customHeight="1">
      <c r="A161" s="22">
        <v>43132</v>
      </c>
      <c r="B161" s="22"/>
      <c r="C161" s="26">
        <f>ROUND(7.8,5)</f>
        <v>7.8</v>
      </c>
      <c r="D161" s="26">
        <f>F161</f>
        <v>7.68617</v>
      </c>
      <c r="E161" s="26">
        <f>F161</f>
        <v>7.68617</v>
      </c>
      <c r="F161" s="26">
        <f>ROUND(7.68617,5)</f>
        <v>7.68617</v>
      </c>
      <c r="G161" s="24"/>
      <c r="H161" s="36"/>
    </row>
    <row r="162" spans="1:8" ht="12.75" customHeight="1">
      <c r="A162" s="22">
        <v>43223</v>
      </c>
      <c r="B162" s="22"/>
      <c r="C162" s="26">
        <f>ROUND(7.8,5)</f>
        <v>7.8</v>
      </c>
      <c r="D162" s="26">
        <f>F162</f>
        <v>7.69803</v>
      </c>
      <c r="E162" s="26">
        <f>F162</f>
        <v>7.69803</v>
      </c>
      <c r="F162" s="26">
        <f>ROUND(7.69803,5)</f>
        <v>7.69803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ROUND(7.965,5)</f>
        <v>7.965</v>
      </c>
      <c r="D164" s="26">
        <f>F164</f>
        <v>7.99778</v>
      </c>
      <c r="E164" s="26">
        <f>F164</f>
        <v>7.99778</v>
      </c>
      <c r="F164" s="26">
        <f>ROUND(7.99778,5)</f>
        <v>7.99778</v>
      </c>
      <c r="G164" s="24"/>
      <c r="H164" s="36"/>
    </row>
    <row r="165" spans="1:8" ht="12.75" customHeight="1">
      <c r="A165" s="22">
        <v>42950</v>
      </c>
      <c r="B165" s="22"/>
      <c r="C165" s="26">
        <f>ROUND(7.965,5)</f>
        <v>7.965</v>
      </c>
      <c r="D165" s="26">
        <f>F165</f>
        <v>8.02935</v>
      </c>
      <c r="E165" s="26">
        <f>F165</f>
        <v>8.02935</v>
      </c>
      <c r="F165" s="26">
        <f>ROUND(8.02935,5)</f>
        <v>8.02935</v>
      </c>
      <c r="G165" s="24"/>
      <c r="H165" s="36"/>
    </row>
    <row r="166" spans="1:8" ht="12.75" customHeight="1">
      <c r="A166" s="22">
        <v>43041</v>
      </c>
      <c r="B166" s="22"/>
      <c r="C166" s="26">
        <f>ROUND(7.965,5)</f>
        <v>7.965</v>
      </c>
      <c r="D166" s="26">
        <f>F166</f>
        <v>8.01719</v>
      </c>
      <c r="E166" s="26">
        <f>F166</f>
        <v>8.01719</v>
      </c>
      <c r="F166" s="26">
        <f>ROUND(8.01719,5)</f>
        <v>8.01719</v>
      </c>
      <c r="G166" s="24"/>
      <c r="H166" s="36"/>
    </row>
    <row r="167" spans="1:8" ht="12.75" customHeight="1">
      <c r="A167" s="22">
        <v>43132</v>
      </c>
      <c r="B167" s="22"/>
      <c r="C167" s="26">
        <f>ROUND(7.965,5)</f>
        <v>7.965</v>
      </c>
      <c r="D167" s="26">
        <f>F167</f>
        <v>8.00521</v>
      </c>
      <c r="E167" s="26">
        <f>F167</f>
        <v>8.00521</v>
      </c>
      <c r="F167" s="26">
        <f>ROUND(8.00521,5)</f>
        <v>8.00521</v>
      </c>
      <c r="G167" s="24"/>
      <c r="H167" s="36"/>
    </row>
    <row r="168" spans="1:8" ht="12.75" customHeight="1">
      <c r="A168" s="22">
        <v>43223</v>
      </c>
      <c r="B168" s="22"/>
      <c r="C168" s="26">
        <f>ROUND(7.965,5)</f>
        <v>7.965</v>
      </c>
      <c r="D168" s="26">
        <f>F168</f>
        <v>8.06732</v>
      </c>
      <c r="E168" s="26">
        <f>F168</f>
        <v>8.06732</v>
      </c>
      <c r="F168" s="26">
        <f>ROUND(8.06732,5)</f>
        <v>8.06732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ROUND(8.15,5)</f>
        <v>8.15</v>
      </c>
      <c r="D170" s="26">
        <f>F170</f>
        <v>8.18221</v>
      </c>
      <c r="E170" s="26">
        <f>F170</f>
        <v>8.18221</v>
      </c>
      <c r="F170" s="26">
        <f>ROUND(8.18221,5)</f>
        <v>8.18221</v>
      </c>
      <c r="G170" s="24"/>
      <c r="H170" s="36"/>
    </row>
    <row r="171" spans="1:8" ht="12.75" customHeight="1">
      <c r="A171" s="22">
        <v>42950</v>
      </c>
      <c r="B171" s="22"/>
      <c r="C171" s="26">
        <f>ROUND(8.15,5)</f>
        <v>8.15</v>
      </c>
      <c r="D171" s="26">
        <f>F171</f>
        <v>8.21395</v>
      </c>
      <c r="E171" s="26">
        <f>F171</f>
        <v>8.21395</v>
      </c>
      <c r="F171" s="26">
        <f>ROUND(8.21395,5)</f>
        <v>8.21395</v>
      </c>
      <c r="G171" s="24"/>
      <c r="H171" s="36"/>
    </row>
    <row r="172" spans="1:8" ht="12.75" customHeight="1">
      <c r="A172" s="22">
        <v>43041</v>
      </c>
      <c r="B172" s="22"/>
      <c r="C172" s="26">
        <f>ROUND(8.15,5)</f>
        <v>8.15</v>
      </c>
      <c r="D172" s="26">
        <f>F172</f>
        <v>8.22642</v>
      </c>
      <c r="E172" s="26">
        <f>F172</f>
        <v>8.22642</v>
      </c>
      <c r="F172" s="26">
        <f>ROUND(8.22642,5)</f>
        <v>8.22642</v>
      </c>
      <c r="G172" s="24"/>
      <c r="H172" s="36"/>
    </row>
    <row r="173" spans="1:8" ht="12.75" customHeight="1">
      <c r="A173" s="22">
        <v>43132</v>
      </c>
      <c r="B173" s="22"/>
      <c r="C173" s="26">
        <f>ROUND(8.15,5)</f>
        <v>8.15</v>
      </c>
      <c r="D173" s="26">
        <f>F173</f>
        <v>8.24251</v>
      </c>
      <c r="E173" s="26">
        <f>F173</f>
        <v>8.24251</v>
      </c>
      <c r="F173" s="26">
        <f>ROUND(8.24251,5)</f>
        <v>8.24251</v>
      </c>
      <c r="G173" s="24"/>
      <c r="H173" s="36"/>
    </row>
    <row r="174" spans="1:8" ht="12.75" customHeight="1">
      <c r="A174" s="22">
        <v>43223</v>
      </c>
      <c r="B174" s="22"/>
      <c r="C174" s="26">
        <f>ROUND(8.15,5)</f>
        <v>8.15</v>
      </c>
      <c r="D174" s="26">
        <f>F174</f>
        <v>8.29671</v>
      </c>
      <c r="E174" s="26">
        <f>F174</f>
        <v>8.29671</v>
      </c>
      <c r="F174" s="26">
        <f>ROUND(8.29671,5)</f>
        <v>8.29671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ROUND(9.505,5)</f>
        <v>9.505</v>
      </c>
      <c r="D176" s="26">
        <f>F176</f>
        <v>9.55064</v>
      </c>
      <c r="E176" s="26">
        <f>F176</f>
        <v>9.55064</v>
      </c>
      <c r="F176" s="26">
        <f>ROUND(9.55064,5)</f>
        <v>9.55064</v>
      </c>
      <c r="G176" s="24"/>
      <c r="H176" s="36"/>
    </row>
    <row r="177" spans="1:8" ht="12.75" customHeight="1">
      <c r="A177" s="22">
        <v>42950</v>
      </c>
      <c r="B177" s="22"/>
      <c r="C177" s="26">
        <f>ROUND(9.505,5)</f>
        <v>9.505</v>
      </c>
      <c r="D177" s="26">
        <f>F177</f>
        <v>9.59708</v>
      </c>
      <c r="E177" s="26">
        <f>F177</f>
        <v>9.59708</v>
      </c>
      <c r="F177" s="26">
        <f>ROUND(9.59708,5)</f>
        <v>9.59708</v>
      </c>
      <c r="G177" s="24"/>
      <c r="H177" s="36"/>
    </row>
    <row r="178" spans="1:8" ht="12.75" customHeight="1">
      <c r="A178" s="22">
        <v>43041</v>
      </c>
      <c r="B178" s="22"/>
      <c r="C178" s="26">
        <f>ROUND(9.505,5)</f>
        <v>9.505</v>
      </c>
      <c r="D178" s="26">
        <f>F178</f>
        <v>9.63762</v>
      </c>
      <c r="E178" s="26">
        <f>F178</f>
        <v>9.63762</v>
      </c>
      <c r="F178" s="26">
        <f>ROUND(9.63762,5)</f>
        <v>9.63762</v>
      </c>
      <c r="G178" s="24"/>
      <c r="H178" s="36"/>
    </row>
    <row r="179" spans="1:8" ht="12.75" customHeight="1">
      <c r="A179" s="22">
        <v>43132</v>
      </c>
      <c r="B179" s="22"/>
      <c r="C179" s="26">
        <f>ROUND(9.505,5)</f>
        <v>9.505</v>
      </c>
      <c r="D179" s="26">
        <f>F179</f>
        <v>9.67999</v>
      </c>
      <c r="E179" s="26">
        <f>F179</f>
        <v>9.67999</v>
      </c>
      <c r="F179" s="26">
        <f>ROUND(9.67999,5)</f>
        <v>9.67999</v>
      </c>
      <c r="G179" s="24"/>
      <c r="H179" s="36"/>
    </row>
    <row r="180" spans="1:8" ht="12.75" customHeight="1">
      <c r="A180" s="22">
        <v>43223</v>
      </c>
      <c r="B180" s="22"/>
      <c r="C180" s="26">
        <f>ROUND(9.505,5)</f>
        <v>9.505</v>
      </c>
      <c r="D180" s="26">
        <f>F180</f>
        <v>9.7339</v>
      </c>
      <c r="E180" s="26">
        <f>F180</f>
        <v>9.7339</v>
      </c>
      <c r="F180" s="26">
        <f>ROUND(9.7339,5)</f>
        <v>9.7339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ROUND(2.02,5)</f>
        <v>2.02</v>
      </c>
      <c r="D182" s="26">
        <f>F182</f>
        <v>188.84092</v>
      </c>
      <c r="E182" s="26">
        <f>F182</f>
        <v>188.84092</v>
      </c>
      <c r="F182" s="26">
        <f>ROUND(188.84092,5)</f>
        <v>188.84092</v>
      </c>
      <c r="G182" s="24"/>
      <c r="H182" s="36"/>
    </row>
    <row r="183" spans="1:8" ht="12.75" customHeight="1">
      <c r="A183" s="22">
        <v>42950</v>
      </c>
      <c r="B183" s="22"/>
      <c r="C183" s="26">
        <f>ROUND(2.02,5)</f>
        <v>2.02</v>
      </c>
      <c r="D183" s="26">
        <f>F183</f>
        <v>192.50158</v>
      </c>
      <c r="E183" s="26">
        <f>F183</f>
        <v>192.50158</v>
      </c>
      <c r="F183" s="26">
        <f>ROUND(192.50158,5)</f>
        <v>192.50158</v>
      </c>
      <c r="G183" s="24"/>
      <c r="H183" s="36"/>
    </row>
    <row r="184" spans="1:8" ht="12.75" customHeight="1">
      <c r="A184" s="22">
        <v>43041</v>
      </c>
      <c r="B184" s="22"/>
      <c r="C184" s="26">
        <f>ROUND(2.02,5)</f>
        <v>2.02</v>
      </c>
      <c r="D184" s="26">
        <f>F184</f>
        <v>193.93811</v>
      </c>
      <c r="E184" s="26">
        <f>F184</f>
        <v>193.93811</v>
      </c>
      <c r="F184" s="26">
        <f>ROUND(193.93811,5)</f>
        <v>193.93811</v>
      </c>
      <c r="G184" s="24"/>
      <c r="H184" s="36"/>
    </row>
    <row r="185" spans="1:8" ht="12.75" customHeight="1">
      <c r="A185" s="22">
        <v>43132</v>
      </c>
      <c r="B185" s="22"/>
      <c r="C185" s="26">
        <f>ROUND(2.02,5)</f>
        <v>2.02</v>
      </c>
      <c r="D185" s="26">
        <f>F185</f>
        <v>197.88439</v>
      </c>
      <c r="E185" s="26">
        <f>F185</f>
        <v>197.88439</v>
      </c>
      <c r="F185" s="26">
        <f>ROUND(197.88439,5)</f>
        <v>197.88439</v>
      </c>
      <c r="G185" s="24"/>
      <c r="H185" s="36"/>
    </row>
    <row r="186" spans="1:8" ht="12.75" customHeight="1">
      <c r="A186" s="22">
        <v>43223</v>
      </c>
      <c r="B186" s="22"/>
      <c r="C186" s="26">
        <f>ROUND(2.02,5)</f>
        <v>2.02</v>
      </c>
      <c r="D186" s="26">
        <f>F186</f>
        <v>201.60775</v>
      </c>
      <c r="E186" s="26">
        <f>F186</f>
        <v>201.60775</v>
      </c>
      <c r="F186" s="26">
        <f>ROUND(201.60775,5)</f>
        <v>201.60775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6">
        <f>ROUND(0,5)</f>
        <v>0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6">
        <f>ROUND(0,5)</f>
        <v>0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6">
        <f>ROUND(2.06,5)</f>
        <v>2.06</v>
      </c>
      <c r="D192" s="26">
        <f>F192</f>
        <v>149.299</v>
      </c>
      <c r="E192" s="26">
        <f>F192</f>
        <v>149.299</v>
      </c>
      <c r="F192" s="26">
        <f>ROUND(149.299,5)</f>
        <v>149.299</v>
      </c>
      <c r="G192" s="24"/>
      <c r="H192" s="36"/>
    </row>
    <row r="193" spans="1:8" ht="12.75" customHeight="1">
      <c r="A193" s="22">
        <v>42950</v>
      </c>
      <c r="B193" s="22"/>
      <c r="C193" s="26">
        <f>ROUND(2.06,5)</f>
        <v>2.06</v>
      </c>
      <c r="D193" s="26">
        <f>F193</f>
        <v>150.14334</v>
      </c>
      <c r="E193" s="26">
        <f>F193</f>
        <v>150.14334</v>
      </c>
      <c r="F193" s="26">
        <f>ROUND(150.14334,5)</f>
        <v>150.14334</v>
      </c>
      <c r="G193" s="24"/>
      <c r="H193" s="36"/>
    </row>
    <row r="194" spans="1:8" ht="12.75" customHeight="1">
      <c r="A194" s="22">
        <v>43041</v>
      </c>
      <c r="B194" s="22"/>
      <c r="C194" s="26">
        <f>ROUND(2.06,5)</f>
        <v>2.06</v>
      </c>
      <c r="D194" s="26">
        <f>F194</f>
        <v>153.16072</v>
      </c>
      <c r="E194" s="26">
        <f>F194</f>
        <v>153.16072</v>
      </c>
      <c r="F194" s="26">
        <f>ROUND(153.16072,5)</f>
        <v>153.16072</v>
      </c>
      <c r="G194" s="24"/>
      <c r="H194" s="36"/>
    </row>
    <row r="195" spans="1:8" ht="12.75" customHeight="1">
      <c r="A195" s="22">
        <v>43132</v>
      </c>
      <c r="B195" s="22"/>
      <c r="C195" s="26">
        <f>ROUND(2.06,5)</f>
        <v>2.06</v>
      </c>
      <c r="D195" s="26">
        <f>F195</f>
        <v>156.21022</v>
      </c>
      <c r="E195" s="26">
        <f>F195</f>
        <v>156.21022</v>
      </c>
      <c r="F195" s="26">
        <f>ROUND(156.21022,5)</f>
        <v>156.21022</v>
      </c>
      <c r="G195" s="24"/>
      <c r="H195" s="36"/>
    </row>
    <row r="196" spans="1:8" ht="12.75" customHeight="1">
      <c r="A196" s="22">
        <v>43223</v>
      </c>
      <c r="B196" s="22"/>
      <c r="C196" s="26">
        <f>ROUND(2.06,5)</f>
        <v>2.06</v>
      </c>
      <c r="D196" s="26">
        <f>F196</f>
        <v>159.15011</v>
      </c>
      <c r="E196" s="26">
        <f>F196</f>
        <v>159.15011</v>
      </c>
      <c r="F196" s="26">
        <f>ROUND(159.15011,5)</f>
        <v>159.15011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6">
        <f>ROUND(9.28,5)</f>
        <v>9.28</v>
      </c>
      <c r="D198" s="26">
        <f>F198</f>
        <v>9.32456</v>
      </c>
      <c r="E198" s="26">
        <f>F198</f>
        <v>9.32456</v>
      </c>
      <c r="F198" s="26">
        <f>ROUND(9.32456,5)</f>
        <v>9.32456</v>
      </c>
      <c r="G198" s="24"/>
      <c r="H198" s="36"/>
    </row>
    <row r="199" spans="1:8" ht="12.75" customHeight="1">
      <c r="A199" s="22">
        <v>42950</v>
      </c>
      <c r="B199" s="22"/>
      <c r="C199" s="26">
        <f>ROUND(9.28,5)</f>
        <v>9.28</v>
      </c>
      <c r="D199" s="26">
        <f>F199</f>
        <v>9.37046</v>
      </c>
      <c r="E199" s="26">
        <f>F199</f>
        <v>9.37046</v>
      </c>
      <c r="F199" s="26">
        <f>ROUND(9.37046,5)</f>
        <v>9.37046</v>
      </c>
      <c r="G199" s="24"/>
      <c r="H199" s="36"/>
    </row>
    <row r="200" spans="1:8" ht="12.75" customHeight="1">
      <c r="A200" s="22">
        <v>43041</v>
      </c>
      <c r="B200" s="22"/>
      <c r="C200" s="26">
        <f>ROUND(9.28,5)</f>
        <v>9.28</v>
      </c>
      <c r="D200" s="26">
        <f>F200</f>
        <v>9.41185</v>
      </c>
      <c r="E200" s="26">
        <f>F200</f>
        <v>9.41185</v>
      </c>
      <c r="F200" s="26">
        <f>ROUND(9.41185,5)</f>
        <v>9.41185</v>
      </c>
      <c r="G200" s="24"/>
      <c r="H200" s="36"/>
    </row>
    <row r="201" spans="1:8" ht="12.75" customHeight="1">
      <c r="A201" s="22">
        <v>43132</v>
      </c>
      <c r="B201" s="22"/>
      <c r="C201" s="26">
        <f>ROUND(9.28,5)</f>
        <v>9.28</v>
      </c>
      <c r="D201" s="26">
        <f>F201</f>
        <v>9.45651</v>
      </c>
      <c r="E201" s="26">
        <f>F201</f>
        <v>9.45651</v>
      </c>
      <c r="F201" s="26">
        <f>ROUND(9.45651,5)</f>
        <v>9.45651</v>
      </c>
      <c r="G201" s="24"/>
      <c r="H201" s="36"/>
    </row>
    <row r="202" spans="1:8" ht="12.75" customHeight="1">
      <c r="A202" s="22">
        <v>43223</v>
      </c>
      <c r="B202" s="22"/>
      <c r="C202" s="26">
        <f>ROUND(9.28,5)</f>
        <v>9.28</v>
      </c>
      <c r="D202" s="26">
        <f>F202</f>
        <v>9.51129</v>
      </c>
      <c r="E202" s="26">
        <f>F202</f>
        <v>9.51129</v>
      </c>
      <c r="F202" s="26">
        <f>ROUND(9.51129,5)</f>
        <v>9.51129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6">
        <f>ROUND(9.585,5)</f>
        <v>9.585</v>
      </c>
      <c r="D204" s="26">
        <f>F204</f>
        <v>9.62883</v>
      </c>
      <c r="E204" s="26">
        <f>F204</f>
        <v>9.62883</v>
      </c>
      <c r="F204" s="26">
        <f>ROUND(9.62883,5)</f>
        <v>9.62883</v>
      </c>
      <c r="G204" s="24"/>
      <c r="H204" s="36"/>
    </row>
    <row r="205" spans="1:8" ht="12.75" customHeight="1">
      <c r="A205" s="22">
        <v>42950</v>
      </c>
      <c r="B205" s="22"/>
      <c r="C205" s="26">
        <f>ROUND(9.585,5)</f>
        <v>9.585</v>
      </c>
      <c r="D205" s="26">
        <f>F205</f>
        <v>9.67392</v>
      </c>
      <c r="E205" s="26">
        <f>F205</f>
        <v>9.67392</v>
      </c>
      <c r="F205" s="26">
        <f>ROUND(9.67392,5)</f>
        <v>9.67392</v>
      </c>
      <c r="G205" s="24"/>
      <c r="H205" s="36"/>
    </row>
    <row r="206" spans="1:8" ht="12.75" customHeight="1">
      <c r="A206" s="22">
        <v>43041</v>
      </c>
      <c r="B206" s="22"/>
      <c r="C206" s="26">
        <f>ROUND(9.585,5)</f>
        <v>9.585</v>
      </c>
      <c r="D206" s="26">
        <f>F206</f>
        <v>9.71511</v>
      </c>
      <c r="E206" s="26">
        <f>F206</f>
        <v>9.71511</v>
      </c>
      <c r="F206" s="26">
        <f>ROUND(9.71511,5)</f>
        <v>9.71511</v>
      </c>
      <c r="G206" s="24"/>
      <c r="H206" s="36"/>
    </row>
    <row r="207" spans="1:8" ht="12.75" customHeight="1">
      <c r="A207" s="22">
        <v>43132</v>
      </c>
      <c r="B207" s="22"/>
      <c r="C207" s="26">
        <f>ROUND(9.585,5)</f>
        <v>9.585</v>
      </c>
      <c r="D207" s="26">
        <f>F207</f>
        <v>9.75892</v>
      </c>
      <c r="E207" s="26">
        <f>F207</f>
        <v>9.75892</v>
      </c>
      <c r="F207" s="26">
        <f>ROUND(9.75892,5)</f>
        <v>9.75892</v>
      </c>
      <c r="G207" s="24"/>
      <c r="H207" s="36"/>
    </row>
    <row r="208" spans="1:8" ht="12.75" customHeight="1">
      <c r="A208" s="22">
        <v>43223</v>
      </c>
      <c r="B208" s="22"/>
      <c r="C208" s="26">
        <f>ROUND(9.585,5)</f>
        <v>9.585</v>
      </c>
      <c r="D208" s="26">
        <f>F208</f>
        <v>9.81049</v>
      </c>
      <c r="E208" s="26">
        <f>F208</f>
        <v>9.81049</v>
      </c>
      <c r="F208" s="26">
        <f>ROUND(9.81049,5)</f>
        <v>9.81049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42859</v>
      </c>
      <c r="B210" s="22"/>
      <c r="C210" s="26">
        <f>ROUND(9.655,5)</f>
        <v>9.655</v>
      </c>
      <c r="D210" s="26">
        <f>F210</f>
        <v>9.70084</v>
      </c>
      <c r="E210" s="26">
        <f>F210</f>
        <v>9.70084</v>
      </c>
      <c r="F210" s="26">
        <f>ROUND(9.70084,5)</f>
        <v>9.70084</v>
      </c>
      <c r="G210" s="24"/>
      <c r="H210" s="36"/>
    </row>
    <row r="211" spans="1:8" ht="12.75" customHeight="1">
      <c r="A211" s="22">
        <v>42950</v>
      </c>
      <c r="B211" s="22"/>
      <c r="C211" s="26">
        <f>ROUND(9.655,5)</f>
        <v>9.655</v>
      </c>
      <c r="D211" s="26">
        <f>F211</f>
        <v>9.74811</v>
      </c>
      <c r="E211" s="26">
        <f>F211</f>
        <v>9.74811</v>
      </c>
      <c r="F211" s="26">
        <f>ROUND(9.74811,5)</f>
        <v>9.74811</v>
      </c>
      <c r="G211" s="24"/>
      <c r="H211" s="36"/>
    </row>
    <row r="212" spans="1:8" ht="12.75" customHeight="1">
      <c r="A212" s="22">
        <v>43041</v>
      </c>
      <c r="B212" s="22"/>
      <c r="C212" s="26">
        <f>ROUND(9.655,5)</f>
        <v>9.655</v>
      </c>
      <c r="D212" s="26">
        <f>F212</f>
        <v>9.79148</v>
      </c>
      <c r="E212" s="26">
        <f>F212</f>
        <v>9.79148</v>
      </c>
      <c r="F212" s="26">
        <f>ROUND(9.79148,5)</f>
        <v>9.79148</v>
      </c>
      <c r="G212" s="24"/>
      <c r="H212" s="36"/>
    </row>
    <row r="213" spans="1:8" ht="12.75" customHeight="1">
      <c r="A213" s="22">
        <v>43132</v>
      </c>
      <c r="B213" s="22"/>
      <c r="C213" s="26">
        <f>ROUND(9.655,5)</f>
        <v>9.655</v>
      </c>
      <c r="D213" s="26">
        <f>F213</f>
        <v>9.83759</v>
      </c>
      <c r="E213" s="26">
        <f>F213</f>
        <v>9.83759</v>
      </c>
      <c r="F213" s="26">
        <f>ROUND(9.83759,5)</f>
        <v>9.83759</v>
      </c>
      <c r="G213" s="24"/>
      <c r="H213" s="36"/>
    </row>
    <row r="214" spans="1:8" ht="12.75" customHeight="1">
      <c r="A214" s="22">
        <v>43223</v>
      </c>
      <c r="B214" s="22"/>
      <c r="C214" s="26">
        <f>ROUND(9.655,5)</f>
        <v>9.655</v>
      </c>
      <c r="D214" s="26">
        <f>F214</f>
        <v>9.89154</v>
      </c>
      <c r="E214" s="26">
        <f>F214</f>
        <v>9.89154</v>
      </c>
      <c r="F214" s="26">
        <f>ROUND(9.89154,5)</f>
        <v>9.89154</v>
      </c>
      <c r="G214" s="24"/>
      <c r="H214" s="36"/>
    </row>
    <row r="215" spans="1:8" ht="12.75" customHeight="1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42776</v>
      </c>
      <c r="B216" s="22"/>
      <c r="C216" s="25">
        <f>ROUND(269.286416521886,4)</f>
        <v>269.2864</v>
      </c>
      <c r="D216" s="25">
        <f>F216</f>
        <v>279.0419</v>
      </c>
      <c r="E216" s="25">
        <f>F216</f>
        <v>279.0419</v>
      </c>
      <c r="F216" s="25">
        <f>ROUND(279.0419,4)</f>
        <v>279.0419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42857</v>
      </c>
      <c r="B218" s="22"/>
      <c r="C218" s="25">
        <f>ROUND(1.97906119223903,4)</f>
        <v>1.9791</v>
      </c>
      <c r="D218" s="25">
        <f>F218</f>
        <v>1.9788</v>
      </c>
      <c r="E218" s="25">
        <f>F218</f>
        <v>1.9788</v>
      </c>
      <c r="F218" s="25">
        <f>ROUND(1.9788,4)</f>
        <v>1.9788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42786</v>
      </c>
      <c r="B220" s="22"/>
      <c r="C220" s="25">
        <f>ROUND(14.35337059,4)</f>
        <v>14.3534</v>
      </c>
      <c r="D220" s="25">
        <f>F220</f>
        <v>14.3864</v>
      </c>
      <c r="E220" s="25">
        <f>F220</f>
        <v>14.3864</v>
      </c>
      <c r="F220" s="25">
        <f>ROUND(14.3864,4)</f>
        <v>14.3864</v>
      </c>
      <c r="G220" s="24"/>
      <c r="H220" s="36"/>
    </row>
    <row r="221" spans="1:8" ht="12.75" customHeight="1">
      <c r="A221" s="22">
        <v>42790</v>
      </c>
      <c r="B221" s="22"/>
      <c r="C221" s="25">
        <f>ROUND(14.35337059,4)</f>
        <v>14.3534</v>
      </c>
      <c r="D221" s="25">
        <f>F221</f>
        <v>14.3985</v>
      </c>
      <c r="E221" s="25">
        <f>F221</f>
        <v>14.3985</v>
      </c>
      <c r="F221" s="25">
        <f>ROUND(14.3985,4)</f>
        <v>14.3985</v>
      </c>
      <c r="G221" s="24"/>
      <c r="H221" s="36"/>
    </row>
    <row r="222" spans="1:8" ht="12.75" customHeight="1">
      <c r="A222" s="22">
        <v>42794</v>
      </c>
      <c r="B222" s="22"/>
      <c r="C222" s="25">
        <f>ROUND(14.35337059,4)</f>
        <v>14.3534</v>
      </c>
      <c r="D222" s="25">
        <f>F222</f>
        <v>14.4112</v>
      </c>
      <c r="E222" s="25">
        <f>F222</f>
        <v>14.4112</v>
      </c>
      <c r="F222" s="25">
        <f>ROUND(14.4112,4)</f>
        <v>14.4112</v>
      </c>
      <c r="G222" s="24"/>
      <c r="H222" s="36"/>
    </row>
    <row r="223" spans="1:8" ht="12.75" customHeight="1">
      <c r="A223" s="22">
        <v>42809</v>
      </c>
      <c r="B223" s="22"/>
      <c r="C223" s="25">
        <f>ROUND(14.35337059,4)</f>
        <v>14.3534</v>
      </c>
      <c r="D223" s="25">
        <f>F223</f>
        <v>14.4605</v>
      </c>
      <c r="E223" s="25">
        <f>F223</f>
        <v>14.4605</v>
      </c>
      <c r="F223" s="25">
        <f>ROUND(14.4605,4)</f>
        <v>14.4605</v>
      </c>
      <c r="G223" s="24"/>
      <c r="H223" s="36"/>
    </row>
    <row r="224" spans="1:8" ht="12.75" customHeight="1">
      <c r="A224" s="22">
        <v>42825</v>
      </c>
      <c r="B224" s="22"/>
      <c r="C224" s="25">
        <f>ROUND(14.35337059,4)</f>
        <v>14.3534</v>
      </c>
      <c r="D224" s="25">
        <f>F224</f>
        <v>14.516</v>
      </c>
      <c r="E224" s="25">
        <f>F224</f>
        <v>14.516</v>
      </c>
      <c r="F224" s="25">
        <f>ROUND(14.516,4)</f>
        <v>14.516</v>
      </c>
      <c r="G224" s="24"/>
      <c r="H224" s="36"/>
    </row>
    <row r="225" spans="1:8" ht="12.75" customHeight="1">
      <c r="A225" s="22">
        <v>42838</v>
      </c>
      <c r="B225" s="22"/>
      <c r="C225" s="25">
        <f>ROUND(14.35337059,4)</f>
        <v>14.3534</v>
      </c>
      <c r="D225" s="25">
        <f>F225</f>
        <v>14.5607</v>
      </c>
      <c r="E225" s="25">
        <f>F225</f>
        <v>14.5607</v>
      </c>
      <c r="F225" s="25">
        <f>ROUND(14.5607,4)</f>
        <v>14.5607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42794</v>
      </c>
      <c r="B227" s="22"/>
      <c r="C227" s="25">
        <f>ROUND(16.65706438,4)</f>
        <v>16.6571</v>
      </c>
      <c r="D227" s="25">
        <f>F227</f>
        <v>16.7183</v>
      </c>
      <c r="E227" s="25">
        <f>F227</f>
        <v>16.7183</v>
      </c>
      <c r="F227" s="25">
        <f>ROUND(16.7183,4)</f>
        <v>16.7183</v>
      </c>
      <c r="G227" s="24"/>
      <c r="H227" s="36"/>
    </row>
    <row r="228" spans="1:8" ht="12.75" customHeight="1">
      <c r="A228" s="22">
        <v>42825</v>
      </c>
      <c r="B228" s="22"/>
      <c r="C228" s="25">
        <f>ROUND(16.65706438,4)</f>
        <v>16.6571</v>
      </c>
      <c r="D228" s="25">
        <f>F228</f>
        <v>16.827</v>
      </c>
      <c r="E228" s="25">
        <f>F228</f>
        <v>16.827</v>
      </c>
      <c r="F228" s="25">
        <f>ROUND(16.827,4)</f>
        <v>16.827</v>
      </c>
      <c r="G228" s="24"/>
      <c r="H228" s="36"/>
    </row>
    <row r="229" spans="1:8" ht="12.75" customHeight="1">
      <c r="A229" s="22">
        <v>42838</v>
      </c>
      <c r="B229" s="22"/>
      <c r="C229" s="25">
        <f>ROUND(16.65706438,4)</f>
        <v>16.6571</v>
      </c>
      <c r="D229" s="25">
        <f>F229</f>
        <v>16.8731</v>
      </c>
      <c r="E229" s="25">
        <f>F229</f>
        <v>16.8731</v>
      </c>
      <c r="F229" s="25">
        <f>ROUND(16.8731,4)</f>
        <v>16.8731</v>
      </c>
      <c r="G229" s="24"/>
      <c r="H229" s="36"/>
    </row>
    <row r="230" spans="1:8" ht="12.75" customHeight="1">
      <c r="A230" s="22">
        <v>42850</v>
      </c>
      <c r="B230" s="22"/>
      <c r="C230" s="25">
        <f>ROUND(16.65706438,4)</f>
        <v>16.6571</v>
      </c>
      <c r="D230" s="25">
        <f>F230</f>
        <v>16.9148</v>
      </c>
      <c r="E230" s="25">
        <f>F230</f>
        <v>16.9148</v>
      </c>
      <c r="F230" s="25">
        <f>ROUND(16.9148,4)</f>
        <v>16.9148</v>
      </c>
      <c r="G230" s="24"/>
      <c r="H230" s="36"/>
    </row>
    <row r="231" spans="1:8" ht="12.75" customHeight="1">
      <c r="A231" s="22">
        <v>42853</v>
      </c>
      <c r="B231" s="22"/>
      <c r="C231" s="25">
        <f>ROUND(16.65706438,4)</f>
        <v>16.6571</v>
      </c>
      <c r="D231" s="25">
        <f>F231</f>
        <v>16.9253</v>
      </c>
      <c r="E231" s="25">
        <f>F231</f>
        <v>16.9253</v>
      </c>
      <c r="F231" s="25">
        <f>ROUND(16.9253,4)</f>
        <v>16.9253</v>
      </c>
      <c r="G231" s="24"/>
      <c r="H231" s="36"/>
    </row>
    <row r="232" spans="1:8" ht="12.75" customHeight="1">
      <c r="A232" s="22" t="s">
        <v>63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42776</v>
      </c>
      <c r="B233" s="22"/>
      <c r="C233" s="25">
        <f>ROUND(13.4483,4)</f>
        <v>13.4483</v>
      </c>
      <c r="D233" s="25">
        <f>F233</f>
        <v>13.4506</v>
      </c>
      <c r="E233" s="25">
        <f>F233</f>
        <v>13.4506</v>
      </c>
      <c r="F233" s="25">
        <f>ROUND(13.4506,4)</f>
        <v>13.4506</v>
      </c>
      <c r="G233" s="24"/>
      <c r="H233" s="36"/>
    </row>
    <row r="234" spans="1:8" ht="12.75" customHeight="1">
      <c r="A234" s="22">
        <v>42783</v>
      </c>
      <c r="B234" s="22"/>
      <c r="C234" s="25">
        <f>ROUND(13.4483,4)</f>
        <v>13.4483</v>
      </c>
      <c r="D234" s="25">
        <f>F234</f>
        <v>13.467</v>
      </c>
      <c r="E234" s="25">
        <f>F234</f>
        <v>13.467</v>
      </c>
      <c r="F234" s="25">
        <f>ROUND(13.467,4)</f>
        <v>13.467</v>
      </c>
      <c r="G234" s="24"/>
      <c r="H234" s="36"/>
    </row>
    <row r="235" spans="1:8" ht="12.75" customHeight="1">
      <c r="A235" s="22">
        <v>42788</v>
      </c>
      <c r="B235" s="22"/>
      <c r="C235" s="25">
        <f>ROUND(13.4483,4)</f>
        <v>13.4483</v>
      </c>
      <c r="D235" s="25">
        <f>F235</f>
        <v>13.4791</v>
      </c>
      <c r="E235" s="25">
        <f>F235</f>
        <v>13.4791</v>
      </c>
      <c r="F235" s="25">
        <f>ROUND(13.4791,4)</f>
        <v>13.4791</v>
      </c>
      <c r="G235" s="24"/>
      <c r="H235" s="36"/>
    </row>
    <row r="236" spans="1:8" ht="12.75" customHeight="1">
      <c r="A236" s="22">
        <v>42789</v>
      </c>
      <c r="B236" s="22"/>
      <c r="C236" s="25">
        <f>ROUND(13.4483,4)</f>
        <v>13.4483</v>
      </c>
      <c r="D236" s="25">
        <f>F236</f>
        <v>13.4815</v>
      </c>
      <c r="E236" s="25">
        <f>F236</f>
        <v>13.4815</v>
      </c>
      <c r="F236" s="25">
        <f>ROUND(13.4815,4)</f>
        <v>13.4815</v>
      </c>
      <c r="G236" s="24"/>
      <c r="H236" s="36"/>
    </row>
    <row r="237" spans="1:8" ht="12.75" customHeight="1">
      <c r="A237" s="22">
        <v>42790</v>
      </c>
      <c r="B237" s="22"/>
      <c r="C237" s="25">
        <f>ROUND(13.4483,4)</f>
        <v>13.4483</v>
      </c>
      <c r="D237" s="25">
        <f>F237</f>
        <v>13.4839</v>
      </c>
      <c r="E237" s="25">
        <f>F237</f>
        <v>13.4839</v>
      </c>
      <c r="F237" s="25">
        <f>ROUND(13.4839,4)</f>
        <v>13.4839</v>
      </c>
      <c r="G237" s="24"/>
      <c r="H237" s="36"/>
    </row>
    <row r="238" spans="1:8" ht="12.75" customHeight="1">
      <c r="A238" s="22">
        <v>42793</v>
      </c>
      <c r="B238" s="22"/>
      <c r="C238" s="25">
        <f>ROUND(13.4483,4)</f>
        <v>13.4483</v>
      </c>
      <c r="D238" s="25">
        <f>F238</f>
        <v>13.4912</v>
      </c>
      <c r="E238" s="25">
        <f>F238</f>
        <v>13.4912</v>
      </c>
      <c r="F238" s="25">
        <f>ROUND(13.4912,4)</f>
        <v>13.4912</v>
      </c>
      <c r="G238" s="24"/>
      <c r="H238" s="36"/>
    </row>
    <row r="239" spans="1:8" ht="12.75" customHeight="1">
      <c r="A239" s="22">
        <v>42794</v>
      </c>
      <c r="B239" s="22"/>
      <c r="C239" s="25">
        <f>ROUND(13.4483,4)</f>
        <v>13.4483</v>
      </c>
      <c r="D239" s="25">
        <f>F239</f>
        <v>13.4936</v>
      </c>
      <c r="E239" s="25">
        <f>F239</f>
        <v>13.4936</v>
      </c>
      <c r="F239" s="25">
        <f>ROUND(13.4936,4)</f>
        <v>13.4936</v>
      </c>
      <c r="G239" s="24"/>
      <c r="H239" s="36"/>
    </row>
    <row r="240" spans="1:8" ht="12.75" customHeight="1">
      <c r="A240" s="22">
        <v>42795</v>
      </c>
      <c r="B240" s="22"/>
      <c r="C240" s="25">
        <f>ROUND(13.4483,4)</f>
        <v>13.4483</v>
      </c>
      <c r="D240" s="25">
        <f>F240</f>
        <v>13.496</v>
      </c>
      <c r="E240" s="25">
        <f>F240</f>
        <v>13.496</v>
      </c>
      <c r="F240" s="25">
        <f>ROUND(13.496,4)</f>
        <v>13.496</v>
      </c>
      <c r="G240" s="24"/>
      <c r="H240" s="36"/>
    </row>
    <row r="241" spans="1:8" ht="12.75" customHeight="1">
      <c r="A241" s="22">
        <v>42823</v>
      </c>
      <c r="B241" s="22"/>
      <c r="C241" s="25">
        <f>ROUND(13.4483,4)</f>
        <v>13.4483</v>
      </c>
      <c r="D241" s="25">
        <f>F241</f>
        <v>13.5649</v>
      </c>
      <c r="E241" s="25">
        <f>F241</f>
        <v>13.5649</v>
      </c>
      <c r="F241" s="25">
        <f>ROUND(13.5649,4)</f>
        <v>13.5649</v>
      </c>
      <c r="G241" s="24"/>
      <c r="H241" s="36"/>
    </row>
    <row r="242" spans="1:8" ht="12.75" customHeight="1">
      <c r="A242" s="22">
        <v>42825</v>
      </c>
      <c r="B242" s="22"/>
      <c r="C242" s="25">
        <f>ROUND(13.4483,4)</f>
        <v>13.4483</v>
      </c>
      <c r="D242" s="25">
        <f>F242</f>
        <v>13.5699</v>
      </c>
      <c r="E242" s="25">
        <f>F242</f>
        <v>13.5699</v>
      </c>
      <c r="F242" s="25">
        <f>ROUND(13.5699,4)</f>
        <v>13.5699</v>
      </c>
      <c r="G242" s="24"/>
      <c r="H242" s="36"/>
    </row>
    <row r="243" spans="1:8" ht="12.75" customHeight="1">
      <c r="A243" s="22">
        <v>42836</v>
      </c>
      <c r="B243" s="22"/>
      <c r="C243" s="25">
        <f>ROUND(13.4483,4)</f>
        <v>13.4483</v>
      </c>
      <c r="D243" s="25">
        <f>F243</f>
        <v>13.5971</v>
      </c>
      <c r="E243" s="25">
        <f>F243</f>
        <v>13.5971</v>
      </c>
      <c r="F243" s="25">
        <f>ROUND(13.5971,4)</f>
        <v>13.5971</v>
      </c>
      <c r="G243" s="24"/>
      <c r="H243" s="36"/>
    </row>
    <row r="244" spans="1:8" ht="12.75" customHeight="1">
      <c r="A244" s="22">
        <v>42837</v>
      </c>
      <c r="B244" s="22"/>
      <c r="C244" s="25">
        <f>ROUND(13.4483,4)</f>
        <v>13.4483</v>
      </c>
      <c r="D244" s="25">
        <f>F244</f>
        <v>13.5997</v>
      </c>
      <c r="E244" s="25">
        <f>F244</f>
        <v>13.5997</v>
      </c>
      <c r="F244" s="25">
        <f>ROUND(13.5997,4)</f>
        <v>13.5997</v>
      </c>
      <c r="G244" s="24"/>
      <c r="H244" s="36"/>
    </row>
    <row r="245" spans="1:8" ht="12.75" customHeight="1">
      <c r="A245" s="22">
        <v>42838</v>
      </c>
      <c r="B245" s="22"/>
      <c r="C245" s="25">
        <f>ROUND(13.4483,4)</f>
        <v>13.4483</v>
      </c>
      <c r="D245" s="25">
        <f>F245</f>
        <v>13.6022</v>
      </c>
      <c r="E245" s="25">
        <f>F245</f>
        <v>13.6022</v>
      </c>
      <c r="F245" s="25">
        <f>ROUND(13.6022,4)</f>
        <v>13.6022</v>
      </c>
      <c r="G245" s="24"/>
      <c r="H245" s="36"/>
    </row>
    <row r="246" spans="1:8" ht="12.75" customHeight="1">
      <c r="A246" s="22">
        <v>42843</v>
      </c>
      <c r="B246" s="22"/>
      <c r="C246" s="25">
        <f>ROUND(13.4483,4)</f>
        <v>13.4483</v>
      </c>
      <c r="D246" s="25">
        <f>F246</f>
        <v>13.6148</v>
      </c>
      <c r="E246" s="25">
        <f>F246</f>
        <v>13.6148</v>
      </c>
      <c r="F246" s="25">
        <f>ROUND(13.6148,4)</f>
        <v>13.6148</v>
      </c>
      <c r="G246" s="24"/>
      <c r="H246" s="36"/>
    </row>
    <row r="247" spans="1:8" ht="12.75" customHeight="1">
      <c r="A247" s="22">
        <v>42846</v>
      </c>
      <c r="B247" s="22"/>
      <c r="C247" s="25">
        <f>ROUND(13.4483,4)</f>
        <v>13.4483</v>
      </c>
      <c r="D247" s="25">
        <f>F247</f>
        <v>13.6223</v>
      </c>
      <c r="E247" s="25">
        <f>F247</f>
        <v>13.6223</v>
      </c>
      <c r="F247" s="25">
        <f>ROUND(13.6223,4)</f>
        <v>13.6223</v>
      </c>
      <c r="G247" s="24"/>
      <c r="H247" s="36"/>
    </row>
    <row r="248" spans="1:8" ht="12.75" customHeight="1">
      <c r="A248" s="22">
        <v>42850</v>
      </c>
      <c r="B248" s="22"/>
      <c r="C248" s="25">
        <f>ROUND(13.4483,4)</f>
        <v>13.4483</v>
      </c>
      <c r="D248" s="25">
        <f>F248</f>
        <v>13.6324</v>
      </c>
      <c r="E248" s="25">
        <f>F248</f>
        <v>13.6324</v>
      </c>
      <c r="F248" s="25">
        <f>ROUND(13.6324,4)</f>
        <v>13.6324</v>
      </c>
      <c r="G248" s="24"/>
      <c r="H248" s="36"/>
    </row>
    <row r="249" spans="1:8" ht="12.75" customHeight="1">
      <c r="A249" s="22">
        <v>42853</v>
      </c>
      <c r="B249" s="22"/>
      <c r="C249" s="25">
        <f>ROUND(13.4483,4)</f>
        <v>13.4483</v>
      </c>
      <c r="D249" s="25">
        <f>F249</f>
        <v>13.64</v>
      </c>
      <c r="E249" s="25">
        <f>F249</f>
        <v>13.64</v>
      </c>
      <c r="F249" s="25">
        <f>ROUND(13.64,4)</f>
        <v>13.64</v>
      </c>
      <c r="G249" s="24"/>
      <c r="H249" s="36"/>
    </row>
    <row r="250" spans="1:8" ht="12.75" customHeight="1">
      <c r="A250" s="22">
        <v>42859</v>
      </c>
      <c r="B250" s="22"/>
      <c r="C250" s="25">
        <f>ROUND(13.4483,4)</f>
        <v>13.4483</v>
      </c>
      <c r="D250" s="25">
        <f>F250</f>
        <v>13.6551</v>
      </c>
      <c r="E250" s="25">
        <f>F250</f>
        <v>13.6551</v>
      </c>
      <c r="F250" s="25">
        <f>ROUND(13.6551,4)</f>
        <v>13.6551</v>
      </c>
      <c r="G250" s="24"/>
      <c r="H250" s="36"/>
    </row>
    <row r="251" spans="1:8" ht="12.75" customHeight="1">
      <c r="A251" s="22">
        <v>42881</v>
      </c>
      <c r="B251" s="22"/>
      <c r="C251" s="25">
        <f>ROUND(13.4483,4)</f>
        <v>13.4483</v>
      </c>
      <c r="D251" s="25">
        <f>F251</f>
        <v>13.7101</v>
      </c>
      <c r="E251" s="25">
        <f>F251</f>
        <v>13.7101</v>
      </c>
      <c r="F251" s="25">
        <f>ROUND(13.7101,4)</f>
        <v>13.7101</v>
      </c>
      <c r="G251" s="24"/>
      <c r="H251" s="36"/>
    </row>
    <row r="252" spans="1:8" ht="12.75" customHeight="1">
      <c r="A252" s="22">
        <v>42914</v>
      </c>
      <c r="B252" s="22"/>
      <c r="C252" s="25">
        <f>ROUND(13.4483,4)</f>
        <v>13.4483</v>
      </c>
      <c r="D252" s="25">
        <f>F252</f>
        <v>13.7926</v>
      </c>
      <c r="E252" s="25">
        <f>F252</f>
        <v>13.7926</v>
      </c>
      <c r="F252" s="25">
        <f>ROUND(13.7926,4)</f>
        <v>13.7926</v>
      </c>
      <c r="G252" s="24"/>
      <c r="H252" s="36"/>
    </row>
    <row r="253" spans="1:8" ht="12.75" customHeight="1">
      <c r="A253" s="22">
        <v>42916</v>
      </c>
      <c r="B253" s="22"/>
      <c r="C253" s="25">
        <f>ROUND(13.4483,4)</f>
        <v>13.4483</v>
      </c>
      <c r="D253" s="25">
        <f>F253</f>
        <v>13.7976</v>
      </c>
      <c r="E253" s="25">
        <f>F253</f>
        <v>13.7976</v>
      </c>
      <c r="F253" s="25">
        <f>ROUND(13.7976,4)</f>
        <v>13.7976</v>
      </c>
      <c r="G253" s="24"/>
      <c r="H253" s="36"/>
    </row>
    <row r="254" spans="1:8" ht="12.75" customHeight="1">
      <c r="A254" s="22">
        <v>42928</v>
      </c>
      <c r="B254" s="22"/>
      <c r="C254" s="25">
        <f>ROUND(13.4483,4)</f>
        <v>13.4483</v>
      </c>
      <c r="D254" s="25">
        <f>F254</f>
        <v>13.8275</v>
      </c>
      <c r="E254" s="25">
        <f>F254</f>
        <v>13.8275</v>
      </c>
      <c r="F254" s="25">
        <f>ROUND(13.8275,4)</f>
        <v>13.8275</v>
      </c>
      <c r="G254" s="24"/>
      <c r="H254" s="36"/>
    </row>
    <row r="255" spans="1:8" ht="12.75" customHeight="1">
      <c r="A255" s="22">
        <v>42937</v>
      </c>
      <c r="B255" s="22"/>
      <c r="C255" s="25">
        <f>ROUND(13.4483,4)</f>
        <v>13.4483</v>
      </c>
      <c r="D255" s="25">
        <f>F255</f>
        <v>13.85</v>
      </c>
      <c r="E255" s="25">
        <f>F255</f>
        <v>13.85</v>
      </c>
      <c r="F255" s="25">
        <f>ROUND(13.85,4)</f>
        <v>13.85</v>
      </c>
      <c r="G255" s="24"/>
      <c r="H255" s="36"/>
    </row>
    <row r="256" spans="1:8" ht="12.75" customHeight="1">
      <c r="A256" s="22">
        <v>42941</v>
      </c>
      <c r="B256" s="22"/>
      <c r="C256" s="25">
        <f>ROUND(13.4483,4)</f>
        <v>13.4483</v>
      </c>
      <c r="D256" s="25">
        <f>F256</f>
        <v>13.86</v>
      </c>
      <c r="E256" s="25">
        <f>F256</f>
        <v>13.86</v>
      </c>
      <c r="F256" s="25">
        <f>ROUND(13.86,4)</f>
        <v>13.86</v>
      </c>
      <c r="G256" s="24"/>
      <c r="H256" s="36"/>
    </row>
    <row r="257" spans="1:8" ht="12.75" customHeight="1">
      <c r="A257" s="22">
        <v>42943</v>
      </c>
      <c r="B257" s="22"/>
      <c r="C257" s="25">
        <f>ROUND(13.4483,4)</f>
        <v>13.4483</v>
      </c>
      <c r="D257" s="25">
        <f>F257</f>
        <v>13.865</v>
      </c>
      <c r="E257" s="25">
        <f>F257</f>
        <v>13.865</v>
      </c>
      <c r="F257" s="25">
        <f>ROUND(13.865,4)</f>
        <v>13.865</v>
      </c>
      <c r="G257" s="24"/>
      <c r="H257" s="36"/>
    </row>
    <row r="258" spans="1:8" ht="12.75" customHeight="1">
      <c r="A258" s="22">
        <v>42947</v>
      </c>
      <c r="B258" s="22"/>
      <c r="C258" s="25">
        <f>ROUND(13.4483,4)</f>
        <v>13.4483</v>
      </c>
      <c r="D258" s="25">
        <f>F258</f>
        <v>13.875</v>
      </c>
      <c r="E258" s="25">
        <f>F258</f>
        <v>13.875</v>
      </c>
      <c r="F258" s="25">
        <f>ROUND(13.875,4)</f>
        <v>13.875</v>
      </c>
      <c r="G258" s="24"/>
      <c r="H258" s="36"/>
    </row>
    <row r="259" spans="1:8" ht="12.75" customHeight="1">
      <c r="A259" s="22">
        <v>42976</v>
      </c>
      <c r="B259" s="22"/>
      <c r="C259" s="25">
        <f>ROUND(13.4483,4)</f>
        <v>13.4483</v>
      </c>
      <c r="D259" s="25">
        <f>F259</f>
        <v>13.9476</v>
      </c>
      <c r="E259" s="25">
        <f>F259</f>
        <v>13.9476</v>
      </c>
      <c r="F259" s="25">
        <f>ROUND(13.9476,4)</f>
        <v>13.9476</v>
      </c>
      <c r="G259" s="24"/>
      <c r="H259" s="36"/>
    </row>
    <row r="260" spans="1:8" ht="12.75" customHeight="1">
      <c r="A260" s="22">
        <v>43005</v>
      </c>
      <c r="B260" s="22"/>
      <c r="C260" s="25">
        <f>ROUND(13.4483,4)</f>
        <v>13.4483</v>
      </c>
      <c r="D260" s="25">
        <f>F260</f>
        <v>14.0202</v>
      </c>
      <c r="E260" s="25">
        <f>F260</f>
        <v>14.0202</v>
      </c>
      <c r="F260" s="25">
        <f>ROUND(14.0202,4)</f>
        <v>14.0202</v>
      </c>
      <c r="G260" s="24"/>
      <c r="H260" s="36"/>
    </row>
    <row r="261" spans="1:8" ht="12.75" customHeight="1">
      <c r="A261" s="22">
        <v>43031</v>
      </c>
      <c r="B261" s="22"/>
      <c r="C261" s="25">
        <f>ROUND(13.4483,4)</f>
        <v>13.4483</v>
      </c>
      <c r="D261" s="25">
        <f>F261</f>
        <v>14.0853</v>
      </c>
      <c r="E261" s="25">
        <f>F261</f>
        <v>14.0853</v>
      </c>
      <c r="F261" s="25">
        <f>ROUND(14.0853,4)</f>
        <v>14.0853</v>
      </c>
      <c r="G261" s="24"/>
      <c r="H261" s="36"/>
    </row>
    <row r="262" spans="1:8" ht="12.75" customHeight="1">
      <c r="A262" s="22">
        <v>43035</v>
      </c>
      <c r="B262" s="22"/>
      <c r="C262" s="25">
        <f>ROUND(13.4483,4)</f>
        <v>13.4483</v>
      </c>
      <c r="D262" s="25">
        <f>F262</f>
        <v>14.0953</v>
      </c>
      <c r="E262" s="25">
        <f>F262</f>
        <v>14.0953</v>
      </c>
      <c r="F262" s="25">
        <f>ROUND(14.0953,4)</f>
        <v>14.0953</v>
      </c>
      <c r="G262" s="24"/>
      <c r="H262" s="36"/>
    </row>
    <row r="263" spans="1:8" ht="12.75" customHeight="1">
      <c r="A263" s="22">
        <v>43067</v>
      </c>
      <c r="B263" s="22"/>
      <c r="C263" s="25">
        <f>ROUND(13.4483,4)</f>
        <v>13.4483</v>
      </c>
      <c r="D263" s="25">
        <f>F263</f>
        <v>14.1756</v>
      </c>
      <c r="E263" s="25">
        <f>F263</f>
        <v>14.1756</v>
      </c>
      <c r="F263" s="25">
        <f>ROUND(14.1756,4)</f>
        <v>14.1756</v>
      </c>
      <c r="G263" s="24"/>
      <c r="H263" s="36"/>
    </row>
    <row r="264" spans="1:8" ht="12.75" customHeight="1">
      <c r="A264" s="22">
        <v>43091</v>
      </c>
      <c r="B264" s="22"/>
      <c r="C264" s="25">
        <f>ROUND(13.4483,4)</f>
        <v>13.4483</v>
      </c>
      <c r="D264" s="25">
        <f>F264</f>
        <v>14.236</v>
      </c>
      <c r="E264" s="25">
        <f>F264</f>
        <v>14.236</v>
      </c>
      <c r="F264" s="25">
        <f>ROUND(14.236,4)</f>
        <v>14.236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ROUND(1.0673,4)</f>
        <v>1.0673</v>
      </c>
      <c r="D266" s="25">
        <f>F266</f>
        <v>1.0686</v>
      </c>
      <c r="E266" s="25">
        <f>F266</f>
        <v>1.0686</v>
      </c>
      <c r="F266" s="25">
        <f>ROUND(1.0686,4)</f>
        <v>1.0686</v>
      </c>
      <c r="G266" s="24"/>
      <c r="H266" s="36"/>
    </row>
    <row r="267" spans="1:8" ht="12.75" customHeight="1">
      <c r="A267" s="22">
        <v>42905</v>
      </c>
      <c r="B267" s="22"/>
      <c r="C267" s="25">
        <f>ROUND(1.0673,4)</f>
        <v>1.0673</v>
      </c>
      <c r="D267" s="25">
        <f>F267</f>
        <v>1.0738</v>
      </c>
      <c r="E267" s="25">
        <f>F267</f>
        <v>1.0738</v>
      </c>
      <c r="F267" s="25">
        <f>ROUND(1.0738,4)</f>
        <v>1.0738</v>
      </c>
      <c r="G267" s="24"/>
      <c r="H267" s="36"/>
    </row>
    <row r="268" spans="1:8" ht="12.75" customHeight="1">
      <c r="A268" s="22">
        <v>42996</v>
      </c>
      <c r="B268" s="22"/>
      <c r="C268" s="25">
        <f>ROUND(1.0673,4)</f>
        <v>1.0673</v>
      </c>
      <c r="D268" s="25">
        <f>F268</f>
        <v>1.0789</v>
      </c>
      <c r="E268" s="25">
        <f>F268</f>
        <v>1.0789</v>
      </c>
      <c r="F268" s="25">
        <f>ROUND(1.0789,4)</f>
        <v>1.0789</v>
      </c>
      <c r="G268" s="24"/>
      <c r="H268" s="36"/>
    </row>
    <row r="269" spans="1:8" ht="12.75" customHeight="1">
      <c r="A269" s="22">
        <v>43087</v>
      </c>
      <c r="B269" s="22"/>
      <c r="C269" s="25">
        <f>ROUND(1.0673,4)</f>
        <v>1.0673</v>
      </c>
      <c r="D269" s="25">
        <f>F269</f>
        <v>1.0845</v>
      </c>
      <c r="E269" s="25">
        <f>F269</f>
        <v>1.0845</v>
      </c>
      <c r="F269" s="25">
        <f>ROUND(1.0845,4)</f>
        <v>1.0845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42807</v>
      </c>
      <c r="B271" s="22"/>
      <c r="C271" s="25">
        <f>ROUND(1.2386,4)</f>
        <v>1.2386</v>
      </c>
      <c r="D271" s="25">
        <f>F271</f>
        <v>1.2394</v>
      </c>
      <c r="E271" s="25">
        <f>F271</f>
        <v>1.2394</v>
      </c>
      <c r="F271" s="25">
        <f>ROUND(1.2394,4)</f>
        <v>1.2394</v>
      </c>
      <c r="G271" s="24"/>
      <c r="H271" s="36"/>
    </row>
    <row r="272" spans="1:8" ht="12.75" customHeight="1">
      <c r="A272" s="22">
        <v>42905</v>
      </c>
      <c r="B272" s="22"/>
      <c r="C272" s="25">
        <f>ROUND(1.2386,4)</f>
        <v>1.2386</v>
      </c>
      <c r="D272" s="25">
        <f>F272</f>
        <v>1.2423</v>
      </c>
      <c r="E272" s="25">
        <f>F272</f>
        <v>1.2423</v>
      </c>
      <c r="F272" s="25">
        <f>ROUND(1.2423,4)</f>
        <v>1.2423</v>
      </c>
      <c r="G272" s="24"/>
      <c r="H272" s="36"/>
    </row>
    <row r="273" spans="1:8" ht="12.75" customHeight="1">
      <c r="A273" s="22">
        <v>42996</v>
      </c>
      <c r="B273" s="22"/>
      <c r="C273" s="25">
        <f>ROUND(1.2386,4)</f>
        <v>1.2386</v>
      </c>
      <c r="D273" s="25">
        <f>F273</f>
        <v>1.2454</v>
      </c>
      <c r="E273" s="25">
        <f>F273</f>
        <v>1.2454</v>
      </c>
      <c r="F273" s="25">
        <f>ROUND(1.2454,4)</f>
        <v>1.2454</v>
      </c>
      <c r="G273" s="24"/>
      <c r="H273" s="36"/>
    </row>
    <row r="274" spans="1:8" ht="12.75" customHeight="1">
      <c r="A274" s="22">
        <v>43087</v>
      </c>
      <c r="B274" s="22"/>
      <c r="C274" s="25">
        <f>ROUND(1.2386,4)</f>
        <v>1.2386</v>
      </c>
      <c r="D274" s="25">
        <f>F274</f>
        <v>1.2489</v>
      </c>
      <c r="E274" s="25">
        <f>F274</f>
        <v>1.2489</v>
      </c>
      <c r="F274" s="25">
        <f>ROUND(1.2489,4)</f>
        <v>1.2489</v>
      </c>
      <c r="G274" s="24"/>
      <c r="H274" s="36"/>
    </row>
    <row r="275" spans="1:8" ht="12.75" customHeight="1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42807</v>
      </c>
      <c r="B276" s="22"/>
      <c r="C276" s="25">
        <f>ROUND(10.24222528,4)</f>
        <v>10.2422</v>
      </c>
      <c r="D276" s="25">
        <f>F276</f>
        <v>10.2929</v>
      </c>
      <c r="E276" s="25">
        <f>F276</f>
        <v>10.2929</v>
      </c>
      <c r="F276" s="25">
        <f>ROUND(10.2929,4)</f>
        <v>10.2929</v>
      </c>
      <c r="G276" s="24"/>
      <c r="H276" s="36"/>
    </row>
    <row r="277" spans="1:8" ht="12.75" customHeight="1">
      <c r="A277" s="22">
        <v>42905</v>
      </c>
      <c r="B277" s="22"/>
      <c r="C277" s="25">
        <f>ROUND(10.24222528,4)</f>
        <v>10.2422</v>
      </c>
      <c r="D277" s="25">
        <f>F277</f>
        <v>10.4565</v>
      </c>
      <c r="E277" s="25">
        <f>F277</f>
        <v>10.4565</v>
      </c>
      <c r="F277" s="25">
        <f>ROUND(10.4565,4)</f>
        <v>10.4565</v>
      </c>
      <c r="G277" s="24"/>
      <c r="H277" s="36"/>
    </row>
    <row r="278" spans="1:8" ht="12.75" customHeight="1">
      <c r="A278" s="22">
        <v>42996</v>
      </c>
      <c r="B278" s="22"/>
      <c r="C278" s="25">
        <f>ROUND(10.24222528,4)</f>
        <v>10.2422</v>
      </c>
      <c r="D278" s="25">
        <f>F278</f>
        <v>10.6111</v>
      </c>
      <c r="E278" s="25">
        <f>F278</f>
        <v>10.6111</v>
      </c>
      <c r="F278" s="25">
        <f>ROUND(10.6111,4)</f>
        <v>10.6111</v>
      </c>
      <c r="G278" s="24"/>
      <c r="H278" s="36"/>
    </row>
    <row r="279" spans="1:8" ht="12.75" customHeight="1">
      <c r="A279" s="22">
        <v>43087</v>
      </c>
      <c r="B279" s="22"/>
      <c r="C279" s="25">
        <f>ROUND(10.24222528,4)</f>
        <v>10.2422</v>
      </c>
      <c r="D279" s="25">
        <f>F279</f>
        <v>10.7687</v>
      </c>
      <c r="E279" s="25">
        <f>F279</f>
        <v>10.7687</v>
      </c>
      <c r="F279" s="25">
        <f>ROUND(10.7687,4)</f>
        <v>10.7687</v>
      </c>
      <c r="G279" s="24"/>
      <c r="H279" s="36"/>
    </row>
    <row r="280" spans="1:8" ht="12.75" customHeight="1">
      <c r="A280" s="22">
        <v>43178</v>
      </c>
      <c r="B280" s="22"/>
      <c r="C280" s="25">
        <f>ROUND(10.24222528,4)</f>
        <v>10.2422</v>
      </c>
      <c r="D280" s="25">
        <f>F280</f>
        <v>10.9276</v>
      </c>
      <c r="E280" s="25">
        <f>F280</f>
        <v>10.9276</v>
      </c>
      <c r="F280" s="25">
        <f>ROUND(10.9276,4)</f>
        <v>10.9276</v>
      </c>
      <c r="G280" s="24"/>
      <c r="H280" s="36"/>
    </row>
    <row r="281" spans="1:8" ht="12.75" customHeight="1">
      <c r="A281" s="22">
        <v>43269</v>
      </c>
      <c r="B281" s="22"/>
      <c r="C281" s="25">
        <f>ROUND(10.24222528,4)</f>
        <v>10.2422</v>
      </c>
      <c r="D281" s="25">
        <f>F281</f>
        <v>11.0853</v>
      </c>
      <c r="E281" s="25">
        <f>F281</f>
        <v>11.0853</v>
      </c>
      <c r="F281" s="25">
        <f>ROUND(11.0853,4)</f>
        <v>11.0853</v>
      </c>
      <c r="G281" s="24"/>
      <c r="H281" s="36"/>
    </row>
    <row r="282" spans="1:8" ht="12.75" customHeight="1">
      <c r="A282" s="22">
        <v>43360</v>
      </c>
      <c r="B282" s="22"/>
      <c r="C282" s="25">
        <f>ROUND(10.24222528,4)</f>
        <v>10.2422</v>
      </c>
      <c r="D282" s="25">
        <f>F282</f>
        <v>11.2432</v>
      </c>
      <c r="E282" s="25">
        <f>F282</f>
        <v>11.2432</v>
      </c>
      <c r="F282" s="25">
        <f>ROUND(11.2432,4)</f>
        <v>11.2432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ROUND(3.66149364262572,4)</f>
        <v>3.6615</v>
      </c>
      <c r="D284" s="25">
        <f>F284</f>
        <v>4.0594</v>
      </c>
      <c r="E284" s="25">
        <f>F284</f>
        <v>4.0594</v>
      </c>
      <c r="F284" s="25">
        <f>ROUND(4.0594,4)</f>
        <v>4.0594</v>
      </c>
      <c r="G284" s="24"/>
      <c r="H284" s="36"/>
    </row>
    <row r="285" spans="1:8" ht="12.75" customHeight="1">
      <c r="A285" s="22">
        <v>42905</v>
      </c>
      <c r="B285" s="22"/>
      <c r="C285" s="25">
        <f>ROUND(3.66149364262572,4)</f>
        <v>3.6615</v>
      </c>
      <c r="D285" s="25">
        <f>F285</f>
        <v>4.1194</v>
      </c>
      <c r="E285" s="25">
        <f>F285</f>
        <v>4.1194</v>
      </c>
      <c r="F285" s="25">
        <f>ROUND(4.1194,4)</f>
        <v>4.1194</v>
      </c>
      <c r="G285" s="24"/>
      <c r="H285" s="36"/>
    </row>
    <row r="286" spans="1:8" ht="12.75" customHeight="1">
      <c r="A286" s="22">
        <v>42996</v>
      </c>
      <c r="B286" s="22"/>
      <c r="C286" s="25">
        <f>ROUND(3.66149364262572,4)</f>
        <v>3.6615</v>
      </c>
      <c r="D286" s="25">
        <f>F286</f>
        <v>4.1846</v>
      </c>
      <c r="E286" s="25">
        <f>F286</f>
        <v>4.1846</v>
      </c>
      <c r="F286" s="25">
        <f>ROUND(4.1846,4)</f>
        <v>4.1846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ROUND(1.278260915,4)</f>
        <v>1.2783</v>
      </c>
      <c r="D288" s="25">
        <f>F288</f>
        <v>1.2838</v>
      </c>
      <c r="E288" s="25">
        <f>F288</f>
        <v>1.2838</v>
      </c>
      <c r="F288" s="25">
        <f>ROUND(1.2838,4)</f>
        <v>1.2838</v>
      </c>
      <c r="G288" s="24"/>
      <c r="H288" s="36"/>
    </row>
    <row r="289" spans="1:8" ht="12.75" customHeight="1">
      <c r="A289" s="22">
        <v>42905</v>
      </c>
      <c r="B289" s="22"/>
      <c r="C289" s="25">
        <f>ROUND(1.278260915,4)</f>
        <v>1.2783</v>
      </c>
      <c r="D289" s="25">
        <f>F289</f>
        <v>1.3031</v>
      </c>
      <c r="E289" s="25">
        <f>F289</f>
        <v>1.3031</v>
      </c>
      <c r="F289" s="25">
        <f>ROUND(1.3031,4)</f>
        <v>1.3031</v>
      </c>
      <c r="G289" s="24"/>
      <c r="H289" s="36"/>
    </row>
    <row r="290" spans="1:8" ht="12.75" customHeight="1">
      <c r="A290" s="22">
        <v>42996</v>
      </c>
      <c r="B290" s="22"/>
      <c r="C290" s="25">
        <f>ROUND(1.278260915,4)</f>
        <v>1.2783</v>
      </c>
      <c r="D290" s="25">
        <f>F290</f>
        <v>1.3198</v>
      </c>
      <c r="E290" s="25">
        <f>F290</f>
        <v>1.3198</v>
      </c>
      <c r="F290" s="25">
        <f>ROUND(1.3198,4)</f>
        <v>1.3198</v>
      </c>
      <c r="G290" s="24"/>
      <c r="H290" s="36"/>
    </row>
    <row r="291" spans="1:8" ht="12.75" customHeight="1">
      <c r="A291" s="22">
        <v>43087</v>
      </c>
      <c r="B291" s="22"/>
      <c r="C291" s="25">
        <f>ROUND(1.278260915,4)</f>
        <v>1.2783</v>
      </c>
      <c r="D291" s="25">
        <f>F291</f>
        <v>1.3354</v>
      </c>
      <c r="E291" s="25">
        <f>F291</f>
        <v>1.3354</v>
      </c>
      <c r="F291" s="25">
        <f>ROUND(1.3354,4)</f>
        <v>1.3354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5">
        <f>ROUND(10.2105383038494,4)</f>
        <v>10.2105</v>
      </c>
      <c r="D293" s="25">
        <f>F293</f>
        <v>10.2717</v>
      </c>
      <c r="E293" s="25">
        <f>F293</f>
        <v>10.2717</v>
      </c>
      <c r="F293" s="25">
        <f>ROUND(10.2717,4)</f>
        <v>10.2717</v>
      </c>
      <c r="G293" s="24"/>
      <c r="H293" s="36"/>
    </row>
    <row r="294" spans="1:8" ht="12.75" customHeight="1">
      <c r="A294" s="22">
        <v>42905</v>
      </c>
      <c r="B294" s="22"/>
      <c r="C294" s="25">
        <f>ROUND(10.2105383038494,4)</f>
        <v>10.2105</v>
      </c>
      <c r="D294" s="25">
        <f>F294</f>
        <v>10.4683</v>
      </c>
      <c r="E294" s="25">
        <f>F294</f>
        <v>10.4683</v>
      </c>
      <c r="F294" s="25">
        <f>ROUND(10.4683,4)</f>
        <v>10.4683</v>
      </c>
      <c r="G294" s="24"/>
      <c r="H294" s="36"/>
    </row>
    <row r="295" spans="1:8" ht="12.75" customHeight="1">
      <c r="A295" s="22">
        <v>42996</v>
      </c>
      <c r="B295" s="22"/>
      <c r="C295" s="25">
        <f>ROUND(10.2105383038494,4)</f>
        <v>10.2105</v>
      </c>
      <c r="D295" s="25">
        <f>F295</f>
        <v>10.6533</v>
      </c>
      <c r="E295" s="25">
        <f>F295</f>
        <v>10.6533</v>
      </c>
      <c r="F295" s="25">
        <f>ROUND(10.6533,4)</f>
        <v>10.6533</v>
      </c>
      <c r="G295" s="24"/>
      <c r="H295" s="36"/>
    </row>
    <row r="296" spans="1:8" ht="12.75" customHeight="1">
      <c r="A296" s="22">
        <v>43087</v>
      </c>
      <c r="B296" s="22"/>
      <c r="C296" s="25">
        <f>ROUND(10.2105383038494,4)</f>
        <v>10.2105</v>
      </c>
      <c r="D296" s="25">
        <f>F296</f>
        <v>10.8423</v>
      </c>
      <c r="E296" s="25">
        <f>F296</f>
        <v>10.8423</v>
      </c>
      <c r="F296" s="25">
        <f>ROUND(10.8423,4)</f>
        <v>10.8423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5">
        <f>ROUND(1.97906119223903,4)</f>
        <v>1.9791</v>
      </c>
      <c r="D298" s="25">
        <f>F298</f>
        <v>1.9716</v>
      </c>
      <c r="E298" s="25">
        <f>F298</f>
        <v>1.9716</v>
      </c>
      <c r="F298" s="25">
        <f>ROUND(1.9716,4)</f>
        <v>1.9716</v>
      </c>
      <c r="G298" s="24"/>
      <c r="H298" s="36"/>
    </row>
    <row r="299" spans="1:8" ht="12.75" customHeight="1">
      <c r="A299" s="22">
        <v>42905</v>
      </c>
      <c r="B299" s="22"/>
      <c r="C299" s="25">
        <f>ROUND(1.97906119223903,4)</f>
        <v>1.9791</v>
      </c>
      <c r="D299" s="25">
        <f>F299</f>
        <v>1.9872</v>
      </c>
      <c r="E299" s="25">
        <f>F299</f>
        <v>1.9872</v>
      </c>
      <c r="F299" s="25">
        <f>ROUND(1.9872,4)</f>
        <v>1.9872</v>
      </c>
      <c r="G299" s="24"/>
      <c r="H299" s="36"/>
    </row>
    <row r="300" spans="1:8" ht="12.75" customHeight="1">
      <c r="A300" s="22">
        <v>42996</v>
      </c>
      <c r="B300" s="22"/>
      <c r="C300" s="25">
        <f>ROUND(1.97906119223903,4)</f>
        <v>1.9791</v>
      </c>
      <c r="D300" s="25">
        <f>F300</f>
        <v>2.0037</v>
      </c>
      <c r="E300" s="25">
        <f>F300</f>
        <v>2.0037</v>
      </c>
      <c r="F300" s="25">
        <f>ROUND(2.0037,4)</f>
        <v>2.0037</v>
      </c>
      <c r="G300" s="24"/>
      <c r="H300" s="36"/>
    </row>
    <row r="301" spans="1:8" ht="12.75" customHeight="1">
      <c r="A301" s="22">
        <v>43087</v>
      </c>
      <c r="B301" s="22"/>
      <c r="C301" s="25">
        <f>ROUND(1.97906119223903,4)</f>
        <v>1.9791</v>
      </c>
      <c r="D301" s="25">
        <f>F301</f>
        <v>2.0203</v>
      </c>
      <c r="E301" s="25">
        <f>F301</f>
        <v>2.0203</v>
      </c>
      <c r="F301" s="25">
        <f>ROUND(2.0203,4)</f>
        <v>2.0203</v>
      </c>
      <c r="G301" s="24"/>
      <c r="H301" s="36"/>
    </row>
    <row r="302" spans="1:8" ht="12.75" customHeight="1">
      <c r="A302" s="22" t="s">
        <v>71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42807</v>
      </c>
      <c r="B303" s="22"/>
      <c r="C303" s="25">
        <f>ROUND(1.93072903207282,4)</f>
        <v>1.9307</v>
      </c>
      <c r="D303" s="25">
        <f>F303</f>
        <v>1.9466</v>
      </c>
      <c r="E303" s="25">
        <f>F303</f>
        <v>1.9466</v>
      </c>
      <c r="F303" s="25">
        <f>ROUND(1.9466,4)</f>
        <v>1.9466</v>
      </c>
      <c r="G303" s="24"/>
      <c r="H303" s="36"/>
    </row>
    <row r="304" spans="1:8" ht="12.75" customHeight="1">
      <c r="A304" s="22">
        <v>42905</v>
      </c>
      <c r="B304" s="22"/>
      <c r="C304" s="25">
        <f>ROUND(1.93072903207282,4)</f>
        <v>1.9307</v>
      </c>
      <c r="D304" s="25">
        <f>F304</f>
        <v>1.9923</v>
      </c>
      <c r="E304" s="25">
        <f>F304</f>
        <v>1.9923</v>
      </c>
      <c r="F304" s="25">
        <f>ROUND(1.9923,4)</f>
        <v>1.9923</v>
      </c>
      <c r="G304" s="24"/>
      <c r="H304" s="36"/>
    </row>
    <row r="305" spans="1:8" ht="12.75" customHeight="1">
      <c r="A305" s="22">
        <v>42996</v>
      </c>
      <c r="B305" s="22"/>
      <c r="C305" s="25">
        <f>ROUND(1.93072903207282,4)</f>
        <v>1.9307</v>
      </c>
      <c r="D305" s="25">
        <f>F305</f>
        <v>2.0355</v>
      </c>
      <c r="E305" s="25">
        <f>F305</f>
        <v>2.0355</v>
      </c>
      <c r="F305" s="25">
        <f>ROUND(2.0355,4)</f>
        <v>2.0355</v>
      </c>
      <c r="G305" s="24"/>
      <c r="H305" s="36"/>
    </row>
    <row r="306" spans="1:8" ht="12.75" customHeight="1">
      <c r="A306" s="22">
        <v>43087</v>
      </c>
      <c r="B306" s="22"/>
      <c r="C306" s="25">
        <f>ROUND(1.93072903207282,4)</f>
        <v>1.9307</v>
      </c>
      <c r="D306" s="25">
        <f>F306</f>
        <v>2.0808</v>
      </c>
      <c r="E306" s="25">
        <f>F306</f>
        <v>2.0808</v>
      </c>
      <c r="F306" s="25">
        <f>ROUND(2.0808,4)</f>
        <v>2.0808</v>
      </c>
      <c r="G306" s="24"/>
      <c r="H306" s="36"/>
    </row>
    <row r="307" spans="1:8" ht="12.75" customHeight="1">
      <c r="A307" s="22" t="s">
        <v>72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42807</v>
      </c>
      <c r="B308" s="22"/>
      <c r="C308" s="25">
        <f>ROUND(14.35337059,4)</f>
        <v>14.3534</v>
      </c>
      <c r="D308" s="25">
        <f>F308</f>
        <v>14.4536</v>
      </c>
      <c r="E308" s="25">
        <f>F308</f>
        <v>14.4536</v>
      </c>
      <c r="F308" s="25">
        <f>ROUND(14.4536,4)</f>
        <v>14.4536</v>
      </c>
      <c r="G308" s="24"/>
      <c r="H308" s="36"/>
    </row>
    <row r="309" spans="1:8" ht="12.75" customHeight="1">
      <c r="A309" s="22">
        <v>42905</v>
      </c>
      <c r="B309" s="22"/>
      <c r="C309" s="25">
        <f>ROUND(14.35337059,4)</f>
        <v>14.3534</v>
      </c>
      <c r="D309" s="25">
        <f>F309</f>
        <v>14.7858</v>
      </c>
      <c r="E309" s="25">
        <f>F309</f>
        <v>14.7858</v>
      </c>
      <c r="F309" s="25">
        <f>ROUND(14.7858,4)</f>
        <v>14.7858</v>
      </c>
      <c r="G309" s="24"/>
      <c r="H309" s="36"/>
    </row>
    <row r="310" spans="1:8" ht="12.75" customHeight="1">
      <c r="A310" s="22">
        <v>42996</v>
      </c>
      <c r="B310" s="22"/>
      <c r="C310" s="25">
        <f>ROUND(14.35337059,4)</f>
        <v>14.3534</v>
      </c>
      <c r="D310" s="25">
        <f>F310</f>
        <v>15.1015</v>
      </c>
      <c r="E310" s="25">
        <f>F310</f>
        <v>15.1015</v>
      </c>
      <c r="F310" s="25">
        <f>ROUND(15.1015,4)</f>
        <v>15.1015</v>
      </c>
      <c r="G310" s="24"/>
      <c r="H310" s="36"/>
    </row>
    <row r="311" spans="1:8" ht="12.75" customHeight="1">
      <c r="A311" s="22">
        <v>43087</v>
      </c>
      <c r="B311" s="22"/>
      <c r="C311" s="25">
        <f>ROUND(14.35337059,4)</f>
        <v>14.3534</v>
      </c>
      <c r="D311" s="25">
        <f>F311</f>
        <v>15.4286</v>
      </c>
      <c r="E311" s="25">
        <f>F311</f>
        <v>15.4286</v>
      </c>
      <c r="F311" s="25">
        <f>ROUND(15.4286,4)</f>
        <v>15.4286</v>
      </c>
      <c r="G311" s="24"/>
      <c r="H311" s="36"/>
    </row>
    <row r="312" spans="1:8" ht="12.75" customHeight="1">
      <c r="A312" s="22">
        <v>43178</v>
      </c>
      <c r="B312" s="22"/>
      <c r="C312" s="25">
        <f>ROUND(14.35337059,4)</f>
        <v>14.3534</v>
      </c>
      <c r="D312" s="25">
        <f>F312</f>
        <v>15.7509</v>
      </c>
      <c r="E312" s="25">
        <f>F312</f>
        <v>15.7509</v>
      </c>
      <c r="F312" s="25">
        <f>ROUND(15.7509,4)</f>
        <v>15.7509</v>
      </c>
      <c r="G312" s="24"/>
      <c r="H312" s="36"/>
    </row>
    <row r="313" spans="1:8" ht="12.75" customHeight="1">
      <c r="A313" s="22">
        <v>43269</v>
      </c>
      <c r="B313" s="22"/>
      <c r="C313" s="25">
        <f>ROUND(14.35337059,4)</f>
        <v>14.3534</v>
      </c>
      <c r="D313" s="25">
        <f>F313</f>
        <v>16.0842</v>
      </c>
      <c r="E313" s="25">
        <f>F313</f>
        <v>16.0842</v>
      </c>
      <c r="F313" s="25">
        <f>ROUND(16.0842,4)</f>
        <v>16.0842</v>
      </c>
      <c r="G313" s="24"/>
      <c r="H313" s="36"/>
    </row>
    <row r="314" spans="1:8" ht="12.75" customHeight="1">
      <c r="A314" s="22">
        <v>43360</v>
      </c>
      <c r="B314" s="22"/>
      <c r="C314" s="25">
        <f>ROUND(14.35337059,4)</f>
        <v>14.3534</v>
      </c>
      <c r="D314" s="25">
        <f>F314</f>
        <v>16.4693</v>
      </c>
      <c r="E314" s="25">
        <f>F314</f>
        <v>16.4693</v>
      </c>
      <c r="F314" s="25">
        <f>ROUND(16.4693,4)</f>
        <v>16.4693</v>
      </c>
      <c r="G314" s="24"/>
      <c r="H314" s="36"/>
    </row>
    <row r="315" spans="1:8" ht="12.75" customHeight="1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42807</v>
      </c>
      <c r="B316" s="22"/>
      <c r="C316" s="25">
        <f>ROUND(13.4631094203624,4)</f>
        <v>13.4631</v>
      </c>
      <c r="D316" s="25">
        <f>F316</f>
        <v>13.5622</v>
      </c>
      <c r="E316" s="25">
        <f>F316</f>
        <v>13.5622</v>
      </c>
      <c r="F316" s="25">
        <f>ROUND(13.5622,4)</f>
        <v>13.5622</v>
      </c>
      <c r="G316" s="24"/>
      <c r="H316" s="36"/>
    </row>
    <row r="317" spans="1:8" ht="12.75" customHeight="1">
      <c r="A317" s="22">
        <v>42905</v>
      </c>
      <c r="B317" s="22"/>
      <c r="C317" s="25">
        <f>ROUND(13.4631094203624,4)</f>
        <v>13.4631</v>
      </c>
      <c r="D317" s="25">
        <f>F317</f>
        <v>13.8905</v>
      </c>
      <c r="E317" s="25">
        <f>F317</f>
        <v>13.8905</v>
      </c>
      <c r="F317" s="25">
        <f>ROUND(13.8905,4)</f>
        <v>13.8905</v>
      </c>
      <c r="G317" s="24"/>
      <c r="H317" s="36"/>
    </row>
    <row r="318" spans="1:8" ht="12.75" customHeight="1">
      <c r="A318" s="22">
        <v>42996</v>
      </c>
      <c r="B318" s="22"/>
      <c r="C318" s="25">
        <f>ROUND(13.4631094203624,4)</f>
        <v>13.4631</v>
      </c>
      <c r="D318" s="25">
        <f>F318</f>
        <v>14.2063</v>
      </c>
      <c r="E318" s="25">
        <f>F318</f>
        <v>14.2063</v>
      </c>
      <c r="F318" s="25">
        <f>ROUND(14.2063,4)</f>
        <v>14.2063</v>
      </c>
      <c r="G318" s="24"/>
      <c r="H318" s="36"/>
    </row>
    <row r="319" spans="1:8" ht="12.75" customHeight="1">
      <c r="A319" s="22">
        <v>43087</v>
      </c>
      <c r="B319" s="22"/>
      <c r="C319" s="25">
        <f>ROUND(13.4631094203624,4)</f>
        <v>13.4631</v>
      </c>
      <c r="D319" s="25">
        <f>F319</f>
        <v>14.5343</v>
      </c>
      <c r="E319" s="25">
        <f>F319</f>
        <v>14.5343</v>
      </c>
      <c r="F319" s="25">
        <f>ROUND(14.5343,4)</f>
        <v>14.5343</v>
      </c>
      <c r="G319" s="24"/>
      <c r="H319" s="36"/>
    </row>
    <row r="320" spans="1:8" ht="12.75" customHeight="1">
      <c r="A320" s="22">
        <v>43178</v>
      </c>
      <c r="B320" s="22"/>
      <c r="C320" s="25">
        <f>ROUND(13.4631094203624,4)</f>
        <v>13.4631</v>
      </c>
      <c r="D320" s="25">
        <f>F320</f>
        <v>14.8541</v>
      </c>
      <c r="E320" s="25">
        <f>F320</f>
        <v>14.8541</v>
      </c>
      <c r="F320" s="25">
        <f>ROUND(14.8541,4)</f>
        <v>14.8541</v>
      </c>
      <c r="G320" s="24"/>
      <c r="H320" s="36"/>
    </row>
    <row r="321" spans="1:8" ht="12.75" customHeight="1">
      <c r="A321" s="22" t="s">
        <v>74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5">
        <f>ROUND(16.65706438,4)</f>
        <v>16.6571</v>
      </c>
      <c r="D322" s="25">
        <f>F322</f>
        <v>16.7626</v>
      </c>
      <c r="E322" s="25">
        <f>F322</f>
        <v>16.7626</v>
      </c>
      <c r="F322" s="25">
        <f>ROUND(16.7626,4)</f>
        <v>16.7626</v>
      </c>
      <c r="G322" s="24"/>
      <c r="H322" s="36"/>
    </row>
    <row r="323" spans="1:8" ht="12.75" customHeight="1">
      <c r="A323" s="22">
        <v>42905</v>
      </c>
      <c r="B323" s="22"/>
      <c r="C323" s="25">
        <f>ROUND(16.65706438,4)</f>
        <v>16.6571</v>
      </c>
      <c r="D323" s="25">
        <f>F323</f>
        <v>17.107</v>
      </c>
      <c r="E323" s="25">
        <f>F323</f>
        <v>17.107</v>
      </c>
      <c r="F323" s="25">
        <f>ROUND(17.107,4)</f>
        <v>17.107</v>
      </c>
      <c r="G323" s="24"/>
      <c r="H323" s="36"/>
    </row>
    <row r="324" spans="1:8" ht="12.75" customHeight="1">
      <c r="A324" s="22">
        <v>42996</v>
      </c>
      <c r="B324" s="22"/>
      <c r="C324" s="25">
        <f>ROUND(16.65706438,4)</f>
        <v>16.6571</v>
      </c>
      <c r="D324" s="25">
        <f>F324</f>
        <v>17.4329</v>
      </c>
      <c r="E324" s="25">
        <f>F324</f>
        <v>17.4329</v>
      </c>
      <c r="F324" s="25">
        <f>ROUND(17.4329,4)</f>
        <v>17.4329</v>
      </c>
      <c r="G324" s="24"/>
      <c r="H324" s="36"/>
    </row>
    <row r="325" spans="1:8" ht="12.75" customHeight="1">
      <c r="A325" s="22">
        <v>43087</v>
      </c>
      <c r="B325" s="22"/>
      <c r="C325" s="25">
        <f>ROUND(16.65706438,4)</f>
        <v>16.6571</v>
      </c>
      <c r="D325" s="25">
        <f>F325</f>
        <v>17.7673</v>
      </c>
      <c r="E325" s="25">
        <f>F325</f>
        <v>17.7673</v>
      </c>
      <c r="F325" s="25">
        <f>ROUND(17.7673,4)</f>
        <v>17.7673</v>
      </c>
      <c r="G325" s="24"/>
      <c r="H325" s="36"/>
    </row>
    <row r="326" spans="1:8" ht="12.75" customHeight="1">
      <c r="A326" s="22">
        <v>43178</v>
      </c>
      <c r="B326" s="22"/>
      <c r="C326" s="25">
        <f>ROUND(16.65706438,4)</f>
        <v>16.6571</v>
      </c>
      <c r="D326" s="25">
        <f>F326</f>
        <v>18.1097</v>
      </c>
      <c r="E326" s="25">
        <f>F326</f>
        <v>18.1097</v>
      </c>
      <c r="F326" s="25">
        <f>ROUND(18.1097,4)</f>
        <v>18.1097</v>
      </c>
      <c r="G326" s="24"/>
      <c r="H326" s="36"/>
    </row>
    <row r="327" spans="1:8" ht="12.75" customHeight="1">
      <c r="A327" s="22">
        <v>43269</v>
      </c>
      <c r="B327" s="22"/>
      <c r="C327" s="25">
        <f>ROUND(16.65706438,4)</f>
        <v>16.6571</v>
      </c>
      <c r="D327" s="25">
        <f>F327</f>
        <v>18.4513</v>
      </c>
      <c r="E327" s="25">
        <f>F327</f>
        <v>18.4513</v>
      </c>
      <c r="F327" s="25">
        <f>ROUND(18.4513,4)</f>
        <v>18.4513</v>
      </c>
      <c r="G327" s="24"/>
      <c r="H327" s="36"/>
    </row>
    <row r="328" spans="1:8" ht="12.75" customHeight="1">
      <c r="A328" s="22">
        <v>43360</v>
      </c>
      <c r="B328" s="22"/>
      <c r="C328" s="25">
        <f>ROUND(16.65706438,4)</f>
        <v>16.6571</v>
      </c>
      <c r="D328" s="25">
        <f>F328</f>
        <v>18.5117</v>
      </c>
      <c r="E328" s="25">
        <f>F328</f>
        <v>18.5117</v>
      </c>
      <c r="F328" s="25">
        <f>ROUND(18.5117,4)</f>
        <v>18.5117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42807</v>
      </c>
      <c r="B330" s="22"/>
      <c r="C330" s="25">
        <f>ROUND(1.73331872607524,4)</f>
        <v>1.7333</v>
      </c>
      <c r="D330" s="25">
        <f>F330</f>
        <v>1.744</v>
      </c>
      <c r="E330" s="25">
        <f>F330</f>
        <v>1.744</v>
      </c>
      <c r="F330" s="25">
        <f>ROUND(1.744,4)</f>
        <v>1.744</v>
      </c>
      <c r="G330" s="24"/>
      <c r="H330" s="36"/>
    </row>
    <row r="331" spans="1:8" ht="12.75" customHeight="1">
      <c r="A331" s="22">
        <v>42905</v>
      </c>
      <c r="B331" s="22"/>
      <c r="C331" s="25">
        <f>ROUND(1.73331872607524,4)</f>
        <v>1.7333</v>
      </c>
      <c r="D331" s="25">
        <f>F331</f>
        <v>1.777</v>
      </c>
      <c r="E331" s="25">
        <f>F331</f>
        <v>1.777</v>
      </c>
      <c r="F331" s="25">
        <f>ROUND(1.777,4)</f>
        <v>1.777</v>
      </c>
      <c r="G331" s="24"/>
      <c r="H331" s="36"/>
    </row>
    <row r="332" spans="1:8" ht="12.75" customHeight="1">
      <c r="A332" s="22">
        <v>42996</v>
      </c>
      <c r="B332" s="22"/>
      <c r="C332" s="25">
        <f>ROUND(1.73331872607524,4)</f>
        <v>1.7333</v>
      </c>
      <c r="D332" s="25">
        <f>F332</f>
        <v>1.8067</v>
      </c>
      <c r="E332" s="25">
        <f>F332</f>
        <v>1.8067</v>
      </c>
      <c r="F332" s="25">
        <f>ROUND(1.8067,4)</f>
        <v>1.8067</v>
      </c>
      <c r="G332" s="24"/>
      <c r="H332" s="36"/>
    </row>
    <row r="333" spans="1:8" ht="12.75" customHeight="1">
      <c r="A333" s="22">
        <v>43087</v>
      </c>
      <c r="B333" s="22"/>
      <c r="C333" s="25">
        <f>ROUND(1.73331872607524,4)</f>
        <v>1.7333</v>
      </c>
      <c r="D333" s="25">
        <f>F333</f>
        <v>1.836</v>
      </c>
      <c r="E333" s="25">
        <f>F333</f>
        <v>1.836</v>
      </c>
      <c r="F333" s="25">
        <f>ROUND(1.836,4)</f>
        <v>1.836</v>
      </c>
      <c r="G333" s="24"/>
      <c r="H333" s="36"/>
    </row>
    <row r="334" spans="1:8" ht="12.75" customHeight="1">
      <c r="A334" s="22" t="s">
        <v>76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8">
        <f>ROUND(0.119615403430594,6)</f>
        <v>0.119615</v>
      </c>
      <c r="D335" s="28">
        <f>F335</f>
        <v>0.120423</v>
      </c>
      <c r="E335" s="28">
        <f>F335</f>
        <v>0.120423</v>
      </c>
      <c r="F335" s="28">
        <f>ROUND(0.120423,6)</f>
        <v>0.120423</v>
      </c>
      <c r="G335" s="24"/>
      <c r="H335" s="36"/>
    </row>
    <row r="336" spans="1:8" ht="12.75" customHeight="1">
      <c r="A336" s="22">
        <v>42905</v>
      </c>
      <c r="B336" s="22"/>
      <c r="C336" s="28">
        <f>ROUND(0.119615403430594,6)</f>
        <v>0.119615</v>
      </c>
      <c r="D336" s="28">
        <f>F336</f>
        <v>0.123139</v>
      </c>
      <c r="E336" s="28">
        <f>F336</f>
        <v>0.123139</v>
      </c>
      <c r="F336" s="28">
        <f>ROUND(0.123139,6)</f>
        <v>0.123139</v>
      </c>
      <c r="G336" s="24"/>
      <c r="H336" s="36"/>
    </row>
    <row r="337" spans="1:8" ht="12.75" customHeight="1">
      <c r="A337" s="22">
        <v>42996</v>
      </c>
      <c r="B337" s="22"/>
      <c r="C337" s="28">
        <f>ROUND(0.119615403430594,6)</f>
        <v>0.119615</v>
      </c>
      <c r="D337" s="28">
        <f>F337</f>
        <v>0.125743</v>
      </c>
      <c r="E337" s="28">
        <f>F337</f>
        <v>0.125743</v>
      </c>
      <c r="F337" s="28">
        <f>ROUND(0.125743,6)</f>
        <v>0.125743</v>
      </c>
      <c r="G337" s="24"/>
      <c r="H337" s="36"/>
    </row>
    <row r="338" spans="1:8" ht="12.75" customHeight="1">
      <c r="A338" s="22">
        <v>43087</v>
      </c>
      <c r="B338" s="22"/>
      <c r="C338" s="28">
        <f>ROUND(0.119615403430594,6)</f>
        <v>0.119615</v>
      </c>
      <c r="D338" s="28">
        <f>F338</f>
        <v>0.128452</v>
      </c>
      <c r="E338" s="28">
        <f>F338</f>
        <v>0.128452</v>
      </c>
      <c r="F338" s="28">
        <f>ROUND(0.128452,6)</f>
        <v>0.128452</v>
      </c>
      <c r="G338" s="24"/>
      <c r="H338" s="36"/>
    </row>
    <row r="339" spans="1:8" ht="12.75" customHeight="1">
      <c r="A339" s="22">
        <v>43178</v>
      </c>
      <c r="B339" s="22"/>
      <c r="C339" s="28">
        <f>ROUND(0.119615403430594,6)</f>
        <v>0.119615</v>
      </c>
      <c r="D339" s="28">
        <f>F339</f>
        <v>0.131297</v>
      </c>
      <c r="E339" s="28">
        <f>F339</f>
        <v>0.131297</v>
      </c>
      <c r="F339" s="28">
        <f>ROUND(0.131297,6)</f>
        <v>0.131297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42807</v>
      </c>
      <c r="B341" s="22"/>
      <c r="C341" s="25">
        <f>ROUND(0.129682166207016,4)</f>
        <v>0.1297</v>
      </c>
      <c r="D341" s="25">
        <f>F341</f>
        <v>0.1295</v>
      </c>
      <c r="E341" s="25">
        <f>F341</f>
        <v>0.1295</v>
      </c>
      <c r="F341" s="25">
        <f>ROUND(0.1295,4)</f>
        <v>0.1295</v>
      </c>
      <c r="G341" s="24"/>
      <c r="H341" s="36"/>
    </row>
    <row r="342" spans="1:8" ht="12.75" customHeight="1">
      <c r="A342" s="22">
        <v>42905</v>
      </c>
      <c r="B342" s="22"/>
      <c r="C342" s="25">
        <f>ROUND(0.129682166207016,4)</f>
        <v>0.1297</v>
      </c>
      <c r="D342" s="25">
        <f>F342</f>
        <v>0.1295</v>
      </c>
      <c r="E342" s="25">
        <f>F342</f>
        <v>0.1295</v>
      </c>
      <c r="F342" s="25">
        <f>ROUND(0.1295,4)</f>
        <v>0.1295</v>
      </c>
      <c r="G342" s="24"/>
      <c r="H342" s="36"/>
    </row>
    <row r="343" spans="1:8" ht="12.75" customHeight="1">
      <c r="A343" s="22">
        <v>42996</v>
      </c>
      <c r="B343" s="22"/>
      <c r="C343" s="25">
        <f>ROUND(0.129682166207016,4)</f>
        <v>0.1297</v>
      </c>
      <c r="D343" s="25">
        <f>F343</f>
        <v>0.1293</v>
      </c>
      <c r="E343" s="25">
        <f>F343</f>
        <v>0.1293</v>
      </c>
      <c r="F343" s="25">
        <f>ROUND(0.1293,4)</f>
        <v>0.1293</v>
      </c>
      <c r="G343" s="24"/>
      <c r="H343" s="36"/>
    </row>
    <row r="344" spans="1:8" ht="12.75" customHeight="1">
      <c r="A344" s="22">
        <v>43087</v>
      </c>
      <c r="B344" s="22"/>
      <c r="C344" s="25">
        <f>ROUND(0.129682166207016,4)</f>
        <v>0.1297</v>
      </c>
      <c r="D344" s="25">
        <f>F344</f>
        <v>0.1293</v>
      </c>
      <c r="E344" s="25">
        <f>F344</f>
        <v>0.1293</v>
      </c>
      <c r="F344" s="25">
        <f>ROUND(0.1293,4)</f>
        <v>0.1293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42807</v>
      </c>
      <c r="B346" s="22"/>
      <c r="C346" s="25">
        <f>ROUND(0.0892261001517451,4)</f>
        <v>0.0892</v>
      </c>
      <c r="D346" s="25">
        <f>F346</f>
        <v>0.0404</v>
      </c>
      <c r="E346" s="25">
        <f>F346</f>
        <v>0.0404</v>
      </c>
      <c r="F346" s="25">
        <f>ROUND(0.0404,4)</f>
        <v>0.0404</v>
      </c>
      <c r="G346" s="24"/>
      <c r="H346" s="36"/>
    </row>
    <row r="347" spans="1:8" ht="12.75" customHeight="1">
      <c r="A347" s="22">
        <v>42905</v>
      </c>
      <c r="B347" s="22"/>
      <c r="C347" s="25">
        <f>ROUND(0.0892261001517451,4)</f>
        <v>0.0892</v>
      </c>
      <c r="D347" s="25">
        <f>F347</f>
        <v>0.0391</v>
      </c>
      <c r="E347" s="25">
        <f>F347</f>
        <v>0.0391</v>
      </c>
      <c r="F347" s="25">
        <f>ROUND(0.0391,4)</f>
        <v>0.0391</v>
      </c>
      <c r="G347" s="24"/>
      <c r="H347" s="36"/>
    </row>
    <row r="348" spans="1:8" ht="12.75" customHeight="1">
      <c r="A348" s="22">
        <v>42996</v>
      </c>
      <c r="B348" s="22"/>
      <c r="C348" s="25">
        <f>ROUND(0.0892261001517451,4)</f>
        <v>0.0892</v>
      </c>
      <c r="D348" s="25">
        <f>F348</f>
        <v>0.0383</v>
      </c>
      <c r="E348" s="25">
        <f>F348</f>
        <v>0.0383</v>
      </c>
      <c r="F348" s="25">
        <f>ROUND(0.0383,4)</f>
        <v>0.0383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5">
        <f>ROUND(9.80919002,4)</f>
        <v>9.8092</v>
      </c>
      <c r="D350" s="25">
        <f>F350</f>
        <v>9.8555</v>
      </c>
      <c r="E350" s="25">
        <f>F350</f>
        <v>9.8555</v>
      </c>
      <c r="F350" s="25">
        <f>ROUND(9.8555,4)</f>
        <v>9.8555</v>
      </c>
      <c r="G350" s="24"/>
      <c r="H350" s="36"/>
    </row>
    <row r="351" spans="1:8" ht="12.75" customHeight="1">
      <c r="A351" s="22">
        <v>42905</v>
      </c>
      <c r="B351" s="22"/>
      <c r="C351" s="25">
        <f>ROUND(9.80919002,4)</f>
        <v>9.8092</v>
      </c>
      <c r="D351" s="25">
        <f>F351</f>
        <v>10.0043</v>
      </c>
      <c r="E351" s="25">
        <f>F351</f>
        <v>10.0043</v>
      </c>
      <c r="F351" s="25">
        <f>ROUND(10.0043,4)</f>
        <v>10.0043</v>
      </c>
      <c r="G351" s="24"/>
      <c r="H351" s="36"/>
    </row>
    <row r="352" spans="1:8" ht="12.75" customHeight="1">
      <c r="A352" s="22">
        <v>42996</v>
      </c>
      <c r="B352" s="22"/>
      <c r="C352" s="25">
        <f>ROUND(9.80919002,4)</f>
        <v>9.8092</v>
      </c>
      <c r="D352" s="25">
        <f>F352</f>
        <v>10.1455</v>
      </c>
      <c r="E352" s="25">
        <f>F352</f>
        <v>10.1455</v>
      </c>
      <c r="F352" s="25">
        <f>ROUND(10.1455,4)</f>
        <v>10.1455</v>
      </c>
      <c r="G352" s="24"/>
      <c r="H352" s="36"/>
    </row>
    <row r="353" spans="1:8" ht="12.75" customHeight="1">
      <c r="A353" s="22">
        <v>43087</v>
      </c>
      <c r="B353" s="22"/>
      <c r="C353" s="25">
        <f>ROUND(9.80919002,4)</f>
        <v>9.8092</v>
      </c>
      <c r="D353" s="25">
        <f>F353</f>
        <v>10.2859</v>
      </c>
      <c r="E353" s="25">
        <f>F353</f>
        <v>10.2859</v>
      </c>
      <c r="F353" s="25">
        <f>ROUND(10.2859,4)</f>
        <v>10.2859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5">
        <f>ROUND(9.48198547556934,4)</f>
        <v>9.482</v>
      </c>
      <c r="D355" s="25">
        <f>F355</f>
        <v>9.5388</v>
      </c>
      <c r="E355" s="25">
        <f>F355</f>
        <v>9.5388</v>
      </c>
      <c r="F355" s="25">
        <f>ROUND(9.5388,4)</f>
        <v>9.5388</v>
      </c>
      <c r="G355" s="24"/>
      <c r="H355" s="36"/>
    </row>
    <row r="356" spans="1:8" ht="12.75" customHeight="1">
      <c r="A356" s="22">
        <v>42905</v>
      </c>
      <c r="B356" s="22"/>
      <c r="C356" s="25">
        <f>ROUND(9.48198547556934,4)</f>
        <v>9.482</v>
      </c>
      <c r="D356" s="25">
        <f>F356</f>
        <v>9.7164</v>
      </c>
      <c r="E356" s="25">
        <f>F356</f>
        <v>9.7164</v>
      </c>
      <c r="F356" s="25">
        <f>ROUND(9.7164,4)</f>
        <v>9.7164</v>
      </c>
      <c r="G356" s="24"/>
      <c r="H356" s="36"/>
    </row>
    <row r="357" spans="1:8" ht="12.75" customHeight="1">
      <c r="A357" s="22">
        <v>42996</v>
      </c>
      <c r="B357" s="22"/>
      <c r="C357" s="25">
        <f>ROUND(9.48198547556934,4)</f>
        <v>9.482</v>
      </c>
      <c r="D357" s="25">
        <f>F357</f>
        <v>9.8804</v>
      </c>
      <c r="E357" s="25">
        <f>F357</f>
        <v>9.8804</v>
      </c>
      <c r="F357" s="25">
        <f>ROUND(9.8804,4)</f>
        <v>9.8804</v>
      </c>
      <c r="G357" s="24"/>
      <c r="H357" s="36"/>
    </row>
    <row r="358" spans="1:8" ht="12.75" customHeight="1">
      <c r="A358" s="22">
        <v>43087</v>
      </c>
      <c r="B358" s="22"/>
      <c r="C358" s="25">
        <f>ROUND(9.48198547556934,4)</f>
        <v>9.482</v>
      </c>
      <c r="D358" s="25">
        <f>F358</f>
        <v>10.0448</v>
      </c>
      <c r="E358" s="25">
        <f>F358</f>
        <v>10.0448</v>
      </c>
      <c r="F358" s="25">
        <f>ROUND(10.0448,4)</f>
        <v>10.0448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42807</v>
      </c>
      <c r="B360" s="22"/>
      <c r="C360" s="25">
        <f>ROUND(3.59340013360053,4)</f>
        <v>3.5934</v>
      </c>
      <c r="D360" s="25">
        <f>F360</f>
        <v>3.5817</v>
      </c>
      <c r="E360" s="25">
        <f>F360</f>
        <v>3.5817</v>
      </c>
      <c r="F360" s="25">
        <f>ROUND(3.5817,4)</f>
        <v>3.5817</v>
      </c>
      <c r="G360" s="24"/>
      <c r="H360" s="36"/>
    </row>
    <row r="361" spans="1:8" ht="12.75" customHeight="1">
      <c r="A361" s="22">
        <v>42905</v>
      </c>
      <c r="B361" s="22"/>
      <c r="C361" s="25">
        <f>ROUND(3.59340013360053,4)</f>
        <v>3.5934</v>
      </c>
      <c r="D361" s="25">
        <f>F361</f>
        <v>3.5488</v>
      </c>
      <c r="E361" s="25">
        <f>F361</f>
        <v>3.5488</v>
      </c>
      <c r="F361" s="25">
        <f>ROUND(3.5488,4)</f>
        <v>3.5488</v>
      </c>
      <c r="G361" s="24"/>
      <c r="H361" s="36"/>
    </row>
    <row r="362" spans="1:8" ht="12.75" customHeight="1">
      <c r="A362" s="22">
        <v>42996</v>
      </c>
      <c r="B362" s="22"/>
      <c r="C362" s="25">
        <f>ROUND(3.59340013360053,4)</f>
        <v>3.5934</v>
      </c>
      <c r="D362" s="25">
        <f>F362</f>
        <v>3.5198</v>
      </c>
      <c r="E362" s="25">
        <f>F362</f>
        <v>3.5198</v>
      </c>
      <c r="F362" s="25">
        <f>ROUND(3.5198,4)</f>
        <v>3.5198</v>
      </c>
      <c r="G362" s="24"/>
      <c r="H362" s="36"/>
    </row>
    <row r="363" spans="1:8" ht="12.75" customHeight="1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42807</v>
      </c>
      <c r="B364" s="22"/>
      <c r="C364" s="25">
        <f>ROUND(13.4483,4)</f>
        <v>13.4483</v>
      </c>
      <c r="D364" s="25">
        <f>F364</f>
        <v>13.5253</v>
      </c>
      <c r="E364" s="25">
        <f>F364</f>
        <v>13.5253</v>
      </c>
      <c r="F364" s="25">
        <f>ROUND(13.5253,4)</f>
        <v>13.5253</v>
      </c>
      <c r="G364" s="24"/>
      <c r="H364" s="36"/>
    </row>
    <row r="365" spans="1:8" ht="12.75" customHeight="1">
      <c r="A365" s="22">
        <v>42905</v>
      </c>
      <c r="B365" s="22"/>
      <c r="C365" s="25">
        <f>ROUND(13.4483,4)</f>
        <v>13.4483</v>
      </c>
      <c r="D365" s="25">
        <f>F365</f>
        <v>13.7701</v>
      </c>
      <c r="E365" s="25">
        <f>F365</f>
        <v>13.7701</v>
      </c>
      <c r="F365" s="25">
        <f>ROUND(13.7701,4)</f>
        <v>13.7701</v>
      </c>
      <c r="G365" s="24"/>
      <c r="H365" s="36"/>
    </row>
    <row r="366" spans="1:8" ht="12.75" customHeight="1">
      <c r="A366" s="22">
        <v>42996</v>
      </c>
      <c r="B366" s="22"/>
      <c r="C366" s="25">
        <f>ROUND(13.4483,4)</f>
        <v>13.4483</v>
      </c>
      <c r="D366" s="25">
        <f>F366</f>
        <v>13.9976</v>
      </c>
      <c r="E366" s="25">
        <f>F366</f>
        <v>13.9976</v>
      </c>
      <c r="F366" s="25">
        <f>ROUND(13.9976,4)</f>
        <v>13.9976</v>
      </c>
      <c r="G366" s="24"/>
      <c r="H366" s="36"/>
    </row>
    <row r="367" spans="1:8" ht="12.75" customHeight="1">
      <c r="A367" s="22">
        <v>43087</v>
      </c>
      <c r="B367" s="22"/>
      <c r="C367" s="25">
        <f>ROUND(13.4483,4)</f>
        <v>13.4483</v>
      </c>
      <c r="D367" s="25">
        <f>F367</f>
        <v>14.226</v>
      </c>
      <c r="E367" s="25">
        <f>F367</f>
        <v>14.226</v>
      </c>
      <c r="F367" s="25">
        <f>ROUND(14.226,4)</f>
        <v>14.226</v>
      </c>
      <c r="G367" s="24"/>
      <c r="H367" s="36"/>
    </row>
    <row r="368" spans="1:8" ht="12.75" customHeight="1">
      <c r="A368" s="22">
        <v>43178</v>
      </c>
      <c r="B368" s="22"/>
      <c r="C368" s="25">
        <f>ROUND(13.4483,4)</f>
        <v>13.4483</v>
      </c>
      <c r="D368" s="25">
        <f>F368</f>
        <v>14.4544</v>
      </c>
      <c r="E368" s="25">
        <f>F368</f>
        <v>14.4544</v>
      </c>
      <c r="F368" s="25">
        <f>ROUND(14.4544,4)</f>
        <v>14.4544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42807</v>
      </c>
      <c r="B370" s="22"/>
      <c r="C370" s="25">
        <f>ROUND(13.4483,4)</f>
        <v>13.4483</v>
      </c>
      <c r="D370" s="25">
        <f>F370</f>
        <v>13.5253</v>
      </c>
      <c r="E370" s="25">
        <f>F370</f>
        <v>13.5253</v>
      </c>
      <c r="F370" s="25">
        <f>ROUND(13.5253,4)</f>
        <v>13.5253</v>
      </c>
      <c r="G370" s="24"/>
      <c r="H370" s="36"/>
    </row>
    <row r="371" spans="1:8" ht="12.75" customHeight="1">
      <c r="A371" s="22">
        <v>42905</v>
      </c>
      <c r="B371" s="22"/>
      <c r="C371" s="25">
        <f>ROUND(13.4483,4)</f>
        <v>13.4483</v>
      </c>
      <c r="D371" s="25">
        <f>F371</f>
        <v>13.7701</v>
      </c>
      <c r="E371" s="25">
        <f>F371</f>
        <v>13.7701</v>
      </c>
      <c r="F371" s="25">
        <f>ROUND(13.7701,4)</f>
        <v>13.7701</v>
      </c>
      <c r="G371" s="24"/>
      <c r="H371" s="36"/>
    </row>
    <row r="372" spans="1:8" ht="12.75" customHeight="1">
      <c r="A372" s="22">
        <v>42996</v>
      </c>
      <c r="B372" s="22"/>
      <c r="C372" s="25">
        <f>ROUND(13.4483,4)</f>
        <v>13.4483</v>
      </c>
      <c r="D372" s="25">
        <f>F372</f>
        <v>13.9976</v>
      </c>
      <c r="E372" s="25">
        <f>F372</f>
        <v>13.9976</v>
      </c>
      <c r="F372" s="25">
        <f>ROUND(13.9976,4)</f>
        <v>13.9976</v>
      </c>
      <c r="G372" s="24"/>
      <c r="H372" s="36"/>
    </row>
    <row r="373" spans="1:8" ht="12.75" customHeight="1">
      <c r="A373" s="22">
        <v>43087</v>
      </c>
      <c r="B373" s="22"/>
      <c r="C373" s="25">
        <f>ROUND(13.4483,4)</f>
        <v>13.4483</v>
      </c>
      <c r="D373" s="25">
        <f>F373</f>
        <v>14.226</v>
      </c>
      <c r="E373" s="25">
        <f>F373</f>
        <v>14.226</v>
      </c>
      <c r="F373" s="25">
        <f>ROUND(14.226,4)</f>
        <v>14.226</v>
      </c>
      <c r="G373" s="24"/>
      <c r="H373" s="36"/>
    </row>
    <row r="374" spans="1:8" ht="12.75" customHeight="1">
      <c r="A374" s="22">
        <v>43178</v>
      </c>
      <c r="B374" s="22"/>
      <c r="C374" s="25">
        <f>ROUND(13.4483,4)</f>
        <v>13.4483</v>
      </c>
      <c r="D374" s="25">
        <f>F374</f>
        <v>14.4544</v>
      </c>
      <c r="E374" s="25">
        <f>F374</f>
        <v>14.4544</v>
      </c>
      <c r="F374" s="25">
        <f>ROUND(14.4544,4)</f>
        <v>14.4544</v>
      </c>
      <c r="G374" s="24"/>
      <c r="H374" s="36"/>
    </row>
    <row r="375" spans="1:8" ht="12.75" customHeight="1">
      <c r="A375" s="22">
        <v>43269</v>
      </c>
      <c r="B375" s="22"/>
      <c r="C375" s="25">
        <f>ROUND(13.4483,4)</f>
        <v>13.4483</v>
      </c>
      <c r="D375" s="25">
        <f>F375</f>
        <v>14.6822</v>
      </c>
      <c r="E375" s="25">
        <f>F375</f>
        <v>14.6822</v>
      </c>
      <c r="F375" s="25">
        <f>ROUND(14.6822,4)</f>
        <v>14.6822</v>
      </c>
      <c r="G375" s="24"/>
      <c r="H375" s="36"/>
    </row>
    <row r="376" spans="1:8" ht="12.75" customHeight="1">
      <c r="A376" s="22">
        <v>43360</v>
      </c>
      <c r="B376" s="22"/>
      <c r="C376" s="25">
        <f>ROUND(13.4483,4)</f>
        <v>13.4483</v>
      </c>
      <c r="D376" s="25">
        <f>F376</f>
        <v>14.9099</v>
      </c>
      <c r="E376" s="25">
        <f>F376</f>
        <v>14.9099</v>
      </c>
      <c r="F376" s="25">
        <f>ROUND(14.9099,4)</f>
        <v>14.9099</v>
      </c>
      <c r="G376" s="24"/>
      <c r="H376" s="36"/>
    </row>
    <row r="377" spans="1:8" ht="12.75" customHeight="1">
      <c r="A377" s="22">
        <v>43448</v>
      </c>
      <c r="B377" s="22"/>
      <c r="C377" s="25">
        <f>ROUND(13.4483,4)</f>
        <v>13.4483</v>
      </c>
      <c r="D377" s="25">
        <f>F377</f>
        <v>15.1301</v>
      </c>
      <c r="E377" s="25">
        <f>F377</f>
        <v>15.1301</v>
      </c>
      <c r="F377" s="25">
        <f>ROUND(15.1301,4)</f>
        <v>15.1301</v>
      </c>
      <c r="G377" s="24"/>
      <c r="H377" s="36"/>
    </row>
    <row r="378" spans="1:8" ht="12.75" customHeight="1">
      <c r="A378" s="22">
        <v>43542</v>
      </c>
      <c r="B378" s="22"/>
      <c r="C378" s="25">
        <f>ROUND(13.4483,4)</f>
        <v>13.4483</v>
      </c>
      <c r="D378" s="25">
        <f>F378</f>
        <v>15.3695</v>
      </c>
      <c r="E378" s="25">
        <f>F378</f>
        <v>15.3695</v>
      </c>
      <c r="F378" s="25">
        <f>ROUND(15.3695,4)</f>
        <v>15.3695</v>
      </c>
      <c r="G378" s="24"/>
      <c r="H378" s="36"/>
    </row>
    <row r="379" spans="1:8" ht="12.75" customHeight="1">
      <c r="A379" s="22">
        <v>43630</v>
      </c>
      <c r="B379" s="22"/>
      <c r="C379" s="25">
        <f>ROUND(13.4483,4)</f>
        <v>13.4483</v>
      </c>
      <c r="D379" s="25">
        <f>F379</f>
        <v>15.6</v>
      </c>
      <c r="E379" s="25">
        <f>F379</f>
        <v>15.6</v>
      </c>
      <c r="F379" s="25">
        <f>ROUND(15.6,4)</f>
        <v>15.6</v>
      </c>
      <c r="G379" s="24"/>
      <c r="H379" s="36"/>
    </row>
    <row r="380" spans="1:8" ht="12.75" customHeight="1">
      <c r="A380" s="22">
        <v>43724</v>
      </c>
      <c r="B380" s="22"/>
      <c r="C380" s="25">
        <f>ROUND(13.4483,4)</f>
        <v>13.4483</v>
      </c>
      <c r="D380" s="25">
        <f>F380</f>
        <v>15.8462</v>
      </c>
      <c r="E380" s="25">
        <f>F380</f>
        <v>15.8462</v>
      </c>
      <c r="F380" s="25">
        <f>ROUND(15.8462,4)</f>
        <v>15.8462</v>
      </c>
      <c r="G380" s="24"/>
      <c r="H380" s="36"/>
    </row>
    <row r="381" spans="1:8" ht="12.75" customHeight="1">
      <c r="A381" s="22">
        <v>43812</v>
      </c>
      <c r="B381" s="22"/>
      <c r="C381" s="25">
        <f>ROUND(13.4483,4)</f>
        <v>13.4483</v>
      </c>
      <c r="D381" s="25">
        <f>F381</f>
        <v>16.0767</v>
      </c>
      <c r="E381" s="25">
        <f>F381</f>
        <v>16.0767</v>
      </c>
      <c r="F381" s="25">
        <f>ROUND(16.0767,4)</f>
        <v>16.0767</v>
      </c>
      <c r="G381" s="24"/>
      <c r="H381" s="36"/>
    </row>
    <row r="382" spans="1:8" ht="12.75" customHeight="1">
      <c r="A382" s="22">
        <v>43906</v>
      </c>
      <c r="B382" s="22"/>
      <c r="C382" s="25">
        <f>ROUND(13.4483,4)</f>
        <v>13.4483</v>
      </c>
      <c r="D382" s="25">
        <f>F382</f>
        <v>16.323</v>
      </c>
      <c r="E382" s="25">
        <f>F382</f>
        <v>16.323</v>
      </c>
      <c r="F382" s="25">
        <f>ROUND(16.323,4)</f>
        <v>16.323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42807</v>
      </c>
      <c r="B384" s="22"/>
      <c r="C384" s="25">
        <f>ROUND(1.35882590684046,4)</f>
        <v>1.3588</v>
      </c>
      <c r="D384" s="25">
        <f>F384</f>
        <v>1.3449</v>
      </c>
      <c r="E384" s="25">
        <f>F384</f>
        <v>1.3449</v>
      </c>
      <c r="F384" s="25">
        <f>ROUND(1.3449,4)</f>
        <v>1.3449</v>
      </c>
      <c r="G384" s="24"/>
      <c r="H384" s="36"/>
    </row>
    <row r="385" spans="1:8" ht="12.75" customHeight="1">
      <c r="A385" s="22">
        <v>42905</v>
      </c>
      <c r="B385" s="22"/>
      <c r="C385" s="25">
        <f>ROUND(1.35882590684046,4)</f>
        <v>1.3588</v>
      </c>
      <c r="D385" s="25">
        <f>F385</f>
        <v>1.3044</v>
      </c>
      <c r="E385" s="25">
        <f>F385</f>
        <v>1.3044</v>
      </c>
      <c r="F385" s="25">
        <f>ROUND(1.3044,4)</f>
        <v>1.3044</v>
      </c>
      <c r="G385" s="24"/>
      <c r="H385" s="36"/>
    </row>
    <row r="386" spans="1:8" ht="12.75" customHeight="1">
      <c r="A386" s="22">
        <v>42996</v>
      </c>
      <c r="B386" s="22"/>
      <c r="C386" s="25">
        <f>ROUND(1.35882590684046,4)</f>
        <v>1.3588</v>
      </c>
      <c r="D386" s="25">
        <f>F386</f>
        <v>1.271</v>
      </c>
      <c r="E386" s="25">
        <f>F386</f>
        <v>1.271</v>
      </c>
      <c r="F386" s="25">
        <f>ROUND(1.271,4)</f>
        <v>1.271</v>
      </c>
      <c r="G386" s="24"/>
      <c r="H386" s="36"/>
    </row>
    <row r="387" spans="1:8" ht="12.75" customHeight="1">
      <c r="A387" s="22">
        <v>43087</v>
      </c>
      <c r="B387" s="22"/>
      <c r="C387" s="25">
        <f>ROUND(1.35882590684046,4)</f>
        <v>1.3588</v>
      </c>
      <c r="D387" s="25">
        <f>F387</f>
        <v>1.2446</v>
      </c>
      <c r="E387" s="25">
        <f>F387</f>
        <v>1.2446</v>
      </c>
      <c r="F387" s="25">
        <f>ROUND(1.2446,4)</f>
        <v>1.2446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ROUND(589.277,3)</f>
        <v>589.277</v>
      </c>
      <c r="D389" s="27">
        <f>F389</f>
        <v>599.866</v>
      </c>
      <c r="E389" s="27">
        <f>F389</f>
        <v>599.866</v>
      </c>
      <c r="F389" s="27">
        <f>ROUND(599.866,3)</f>
        <v>599.866</v>
      </c>
      <c r="G389" s="24"/>
      <c r="H389" s="36"/>
    </row>
    <row r="390" spans="1:8" ht="12.75" customHeight="1">
      <c r="A390" s="22">
        <v>42950</v>
      </c>
      <c r="B390" s="22"/>
      <c r="C390" s="27">
        <f>ROUND(589.277,3)</f>
        <v>589.277</v>
      </c>
      <c r="D390" s="27">
        <f>F390</f>
        <v>611.352</v>
      </c>
      <c r="E390" s="27">
        <f>F390</f>
        <v>611.352</v>
      </c>
      <c r="F390" s="27">
        <f>ROUND(611.352,3)</f>
        <v>611.352</v>
      </c>
      <c r="G390" s="24"/>
      <c r="H390" s="36"/>
    </row>
    <row r="391" spans="1:8" ht="12.75" customHeight="1">
      <c r="A391" s="22">
        <v>43041</v>
      </c>
      <c r="B391" s="22"/>
      <c r="C391" s="27">
        <f>ROUND(589.277,3)</f>
        <v>589.277</v>
      </c>
      <c r="D391" s="27">
        <f>F391</f>
        <v>623.512</v>
      </c>
      <c r="E391" s="27">
        <f>F391</f>
        <v>623.512</v>
      </c>
      <c r="F391" s="27">
        <f>ROUND(623.512,3)</f>
        <v>623.512</v>
      </c>
      <c r="G391" s="24"/>
      <c r="H391" s="36"/>
    </row>
    <row r="392" spans="1:8" ht="12.75" customHeight="1">
      <c r="A392" s="22">
        <v>43132</v>
      </c>
      <c r="B392" s="22"/>
      <c r="C392" s="27">
        <f>ROUND(589.277,3)</f>
        <v>589.277</v>
      </c>
      <c r="D392" s="27">
        <f>F392</f>
        <v>635.934</v>
      </c>
      <c r="E392" s="27">
        <f>F392</f>
        <v>635.934</v>
      </c>
      <c r="F392" s="27">
        <f>ROUND(635.934,3)</f>
        <v>635.934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ROUND(515.367,3)</f>
        <v>515.367</v>
      </c>
      <c r="D394" s="27">
        <f>F394</f>
        <v>524.628</v>
      </c>
      <c r="E394" s="27">
        <f>F394</f>
        <v>524.628</v>
      </c>
      <c r="F394" s="27">
        <f>ROUND(524.628,3)</f>
        <v>524.628</v>
      </c>
      <c r="G394" s="24"/>
      <c r="H394" s="36"/>
    </row>
    <row r="395" spans="1:8" ht="12.75" customHeight="1">
      <c r="A395" s="22">
        <v>42950</v>
      </c>
      <c r="B395" s="22"/>
      <c r="C395" s="27">
        <f>ROUND(515.367,3)</f>
        <v>515.367</v>
      </c>
      <c r="D395" s="27">
        <f>F395</f>
        <v>534.673</v>
      </c>
      <c r="E395" s="27">
        <f>F395</f>
        <v>534.673</v>
      </c>
      <c r="F395" s="27">
        <f>ROUND(534.673,3)</f>
        <v>534.673</v>
      </c>
      <c r="G395" s="24"/>
      <c r="H395" s="36"/>
    </row>
    <row r="396" spans="1:8" ht="12.75" customHeight="1">
      <c r="A396" s="22">
        <v>43041</v>
      </c>
      <c r="B396" s="22"/>
      <c r="C396" s="27">
        <f>ROUND(515.367,3)</f>
        <v>515.367</v>
      </c>
      <c r="D396" s="27">
        <f>F396</f>
        <v>545.308</v>
      </c>
      <c r="E396" s="27">
        <f>F396</f>
        <v>545.308</v>
      </c>
      <c r="F396" s="27">
        <f>ROUND(545.308,3)</f>
        <v>545.308</v>
      </c>
      <c r="G396" s="24"/>
      <c r="H396" s="36"/>
    </row>
    <row r="397" spans="1:8" ht="12.75" customHeight="1">
      <c r="A397" s="22">
        <v>43132</v>
      </c>
      <c r="B397" s="22"/>
      <c r="C397" s="27">
        <f>ROUND(515.367,3)</f>
        <v>515.367</v>
      </c>
      <c r="D397" s="27">
        <f>F397</f>
        <v>556.172</v>
      </c>
      <c r="E397" s="27">
        <f>F397</f>
        <v>556.172</v>
      </c>
      <c r="F397" s="27">
        <f>ROUND(556.172,3)</f>
        <v>556.172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ROUND(595.028,3)</f>
        <v>595.028</v>
      </c>
      <c r="D399" s="27">
        <f>F399</f>
        <v>605.72</v>
      </c>
      <c r="E399" s="27">
        <f>F399</f>
        <v>605.72</v>
      </c>
      <c r="F399" s="27">
        <f>ROUND(605.72,3)</f>
        <v>605.72</v>
      </c>
      <c r="G399" s="24"/>
      <c r="H399" s="36"/>
    </row>
    <row r="400" spans="1:8" ht="12.75" customHeight="1">
      <c r="A400" s="22">
        <v>42950</v>
      </c>
      <c r="B400" s="22"/>
      <c r="C400" s="27">
        <f>ROUND(595.028,3)</f>
        <v>595.028</v>
      </c>
      <c r="D400" s="27">
        <f>F400</f>
        <v>617.318</v>
      </c>
      <c r="E400" s="27">
        <f>F400</f>
        <v>617.318</v>
      </c>
      <c r="F400" s="27">
        <f>ROUND(617.318,3)</f>
        <v>617.318</v>
      </c>
      <c r="G400" s="24"/>
      <c r="H400" s="36"/>
    </row>
    <row r="401" spans="1:8" ht="12.75" customHeight="1">
      <c r="A401" s="22">
        <v>43041</v>
      </c>
      <c r="B401" s="22"/>
      <c r="C401" s="27">
        <f>ROUND(595.028,3)</f>
        <v>595.028</v>
      </c>
      <c r="D401" s="27">
        <f>F401</f>
        <v>629.597</v>
      </c>
      <c r="E401" s="27">
        <f>F401</f>
        <v>629.597</v>
      </c>
      <c r="F401" s="27">
        <f>ROUND(629.597,3)</f>
        <v>629.597</v>
      </c>
      <c r="G401" s="24"/>
      <c r="H401" s="36"/>
    </row>
    <row r="402" spans="1:8" ht="12.75" customHeight="1">
      <c r="A402" s="22">
        <v>43132</v>
      </c>
      <c r="B402" s="22"/>
      <c r="C402" s="27">
        <f>ROUND(595.028,3)</f>
        <v>595.028</v>
      </c>
      <c r="D402" s="27">
        <f>F402</f>
        <v>642.14</v>
      </c>
      <c r="E402" s="27">
        <f>F402</f>
        <v>642.14</v>
      </c>
      <c r="F402" s="27">
        <f>ROUND(642.14,3)</f>
        <v>642.14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ROUND(539.884,3)</f>
        <v>539.884</v>
      </c>
      <c r="D404" s="27">
        <f>F404</f>
        <v>549.585</v>
      </c>
      <c r="E404" s="27">
        <f>F404</f>
        <v>549.585</v>
      </c>
      <c r="F404" s="27">
        <f>ROUND(549.585,3)</f>
        <v>549.585</v>
      </c>
      <c r="G404" s="24"/>
      <c r="H404" s="36"/>
    </row>
    <row r="405" spans="1:8" ht="12.75" customHeight="1">
      <c r="A405" s="22">
        <v>42950</v>
      </c>
      <c r="B405" s="22"/>
      <c r="C405" s="27">
        <f>ROUND(539.884,3)</f>
        <v>539.884</v>
      </c>
      <c r="D405" s="27">
        <f>F405</f>
        <v>560.109</v>
      </c>
      <c r="E405" s="27">
        <f>F405</f>
        <v>560.109</v>
      </c>
      <c r="F405" s="27">
        <f>ROUND(560.109,3)</f>
        <v>560.109</v>
      </c>
      <c r="G405" s="24"/>
      <c r="H405" s="36"/>
    </row>
    <row r="406" spans="1:8" ht="12.75" customHeight="1">
      <c r="A406" s="22">
        <v>43041</v>
      </c>
      <c r="B406" s="22"/>
      <c r="C406" s="27">
        <f>ROUND(539.884,3)</f>
        <v>539.884</v>
      </c>
      <c r="D406" s="27">
        <f>F406</f>
        <v>571.25</v>
      </c>
      <c r="E406" s="27">
        <f>F406</f>
        <v>571.25</v>
      </c>
      <c r="F406" s="27">
        <f>ROUND(571.25,3)</f>
        <v>571.25</v>
      </c>
      <c r="G406" s="24"/>
      <c r="H406" s="36"/>
    </row>
    <row r="407" spans="1:8" ht="12.75" customHeight="1">
      <c r="A407" s="22">
        <v>43132</v>
      </c>
      <c r="B407" s="22"/>
      <c r="C407" s="27">
        <f>ROUND(539.884,3)</f>
        <v>539.884</v>
      </c>
      <c r="D407" s="27">
        <f>F407</f>
        <v>582.63</v>
      </c>
      <c r="E407" s="27">
        <f>F407</f>
        <v>582.63</v>
      </c>
      <c r="F407" s="27">
        <f>ROUND(582.63,3)</f>
        <v>582.63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42859</v>
      </c>
      <c r="B409" s="22"/>
      <c r="C409" s="27">
        <f>ROUND(249.812832359534,3)</f>
        <v>249.813</v>
      </c>
      <c r="D409" s="27">
        <f>F409</f>
        <v>254.346</v>
      </c>
      <c r="E409" s="27">
        <f>F409</f>
        <v>254.346</v>
      </c>
      <c r="F409" s="27">
        <f>ROUND(254.346,3)</f>
        <v>254.346</v>
      </c>
      <c r="G409" s="24"/>
      <c r="H409" s="36"/>
    </row>
    <row r="410" spans="1:8" ht="12.75" customHeight="1">
      <c r="A410" s="22">
        <v>42950</v>
      </c>
      <c r="B410" s="22"/>
      <c r="C410" s="27">
        <f>ROUND(249.812832359534,3)</f>
        <v>249.813</v>
      </c>
      <c r="D410" s="27">
        <f>F410</f>
        <v>259.277</v>
      </c>
      <c r="E410" s="27">
        <f>F410</f>
        <v>259.277</v>
      </c>
      <c r="F410" s="27">
        <f>ROUND(259.277,3)</f>
        <v>259.277</v>
      </c>
      <c r="G410" s="24"/>
      <c r="H410" s="36"/>
    </row>
    <row r="411" spans="1:8" ht="12.75" customHeight="1">
      <c r="A411" s="22">
        <v>43041</v>
      </c>
      <c r="B411" s="22"/>
      <c r="C411" s="27">
        <f>ROUND(249.812832359534,3)</f>
        <v>249.813</v>
      </c>
      <c r="D411" s="27">
        <f>F411</f>
        <v>264.487</v>
      </c>
      <c r="E411" s="27">
        <f>F411</f>
        <v>264.487</v>
      </c>
      <c r="F411" s="27">
        <f>ROUND(264.487,3)</f>
        <v>264.487</v>
      </c>
      <c r="G411" s="24"/>
      <c r="H411" s="36"/>
    </row>
    <row r="412" spans="1:8" ht="12.75" customHeight="1">
      <c r="A412" s="22">
        <v>43132</v>
      </c>
      <c r="B412" s="22"/>
      <c r="C412" s="27">
        <f>ROUND(249.812832359534,3)</f>
        <v>249.813</v>
      </c>
      <c r="D412" s="27">
        <f>F412</f>
        <v>269.869</v>
      </c>
      <c r="E412" s="27">
        <f>F412</f>
        <v>269.869</v>
      </c>
      <c r="F412" s="27">
        <f>ROUND(269.869,3)</f>
        <v>269.869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42859</v>
      </c>
      <c r="B414" s="22"/>
      <c r="C414" s="27">
        <f>ROUND(675.731,3)</f>
        <v>675.731</v>
      </c>
      <c r="D414" s="27">
        <f>F414</f>
        <v>688.029</v>
      </c>
      <c r="E414" s="27">
        <f>F414</f>
        <v>688.029</v>
      </c>
      <c r="F414" s="27">
        <f>ROUND(688.029,3)</f>
        <v>688.029</v>
      </c>
      <c r="G414" s="24"/>
      <c r="H414" s="36"/>
    </row>
    <row r="415" spans="1:8" ht="12.75" customHeight="1">
      <c r="A415" s="22">
        <v>42950</v>
      </c>
      <c r="B415" s="22"/>
      <c r="C415" s="27">
        <f>ROUND(675.731,3)</f>
        <v>675.731</v>
      </c>
      <c r="D415" s="27">
        <f>F415</f>
        <v>701.077</v>
      </c>
      <c r="E415" s="27">
        <f>F415</f>
        <v>701.077</v>
      </c>
      <c r="F415" s="27">
        <f>ROUND(701.077,3)</f>
        <v>701.077</v>
      </c>
      <c r="G415" s="24"/>
      <c r="H415" s="36"/>
    </row>
    <row r="416" spans="1:8" ht="12.75" customHeight="1">
      <c r="A416" s="22">
        <v>43041</v>
      </c>
      <c r="B416" s="22"/>
      <c r="C416" s="27">
        <f>ROUND(675.731,3)</f>
        <v>675.731</v>
      </c>
      <c r="D416" s="27">
        <f>F416</f>
        <v>715.22</v>
      </c>
      <c r="E416" s="27">
        <f>F416</f>
        <v>715.22</v>
      </c>
      <c r="F416" s="27">
        <f>ROUND(715.22,3)</f>
        <v>715.22</v>
      </c>
      <c r="G416" s="24"/>
      <c r="H416" s="36"/>
    </row>
    <row r="417" spans="1:8" ht="12.75" customHeight="1">
      <c r="A417" s="22">
        <v>43132</v>
      </c>
      <c r="B417" s="22"/>
      <c r="C417" s="27">
        <f>ROUND(675.731,3)</f>
        <v>675.731</v>
      </c>
      <c r="D417" s="27">
        <f>F417</f>
        <v>729.868</v>
      </c>
      <c r="E417" s="27">
        <f>F417</f>
        <v>729.868</v>
      </c>
      <c r="F417" s="27">
        <f>ROUND(729.868,3)</f>
        <v>729.868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42807</v>
      </c>
      <c r="B419" s="22"/>
      <c r="C419" s="24">
        <f>ROUND(22554.14,2)</f>
        <v>22554.14</v>
      </c>
      <c r="D419" s="24">
        <f>F419</f>
        <v>22729.27</v>
      </c>
      <c r="E419" s="24">
        <f>F419</f>
        <v>22729.27</v>
      </c>
      <c r="F419" s="24">
        <f>ROUND(22729.27,2)</f>
        <v>22729.27</v>
      </c>
      <c r="G419" s="24"/>
      <c r="H419" s="36"/>
    </row>
    <row r="420" spans="1:8" ht="12.75" customHeight="1">
      <c r="A420" s="22">
        <v>42905</v>
      </c>
      <c r="B420" s="22"/>
      <c r="C420" s="24">
        <f>ROUND(22554.14,2)</f>
        <v>22554.14</v>
      </c>
      <c r="D420" s="24">
        <f>F420</f>
        <v>23137.59</v>
      </c>
      <c r="E420" s="24">
        <f>F420</f>
        <v>23137.59</v>
      </c>
      <c r="F420" s="24">
        <f>ROUND(23137.59,2)</f>
        <v>23137.59</v>
      </c>
      <c r="G420" s="24"/>
      <c r="H420" s="36"/>
    </row>
    <row r="421" spans="1:8" ht="12.75" customHeight="1">
      <c r="A421" s="22">
        <v>42996</v>
      </c>
      <c r="B421" s="22"/>
      <c r="C421" s="24">
        <f>ROUND(22554.14,2)</f>
        <v>22554.14</v>
      </c>
      <c r="D421" s="24">
        <f>F421</f>
        <v>23529.43</v>
      </c>
      <c r="E421" s="24">
        <f>F421</f>
        <v>23529.43</v>
      </c>
      <c r="F421" s="24">
        <f>ROUND(23529.43,2)</f>
        <v>23529.43</v>
      </c>
      <c r="G421" s="24"/>
      <c r="H421" s="36"/>
    </row>
    <row r="422" spans="1:8" ht="12.75" customHeight="1">
      <c r="A422" s="22" t="s">
        <v>92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42781</v>
      </c>
      <c r="B423" s="22"/>
      <c r="C423" s="27">
        <f>ROUND(7.35,3)</f>
        <v>7.35</v>
      </c>
      <c r="D423" s="27">
        <f>ROUND(7.41,3)</f>
        <v>7.41</v>
      </c>
      <c r="E423" s="27">
        <f>ROUND(7.31,3)</f>
        <v>7.31</v>
      </c>
      <c r="F423" s="27">
        <f>ROUND(7.36,3)</f>
        <v>7.36</v>
      </c>
      <c r="G423" s="24"/>
      <c r="H423" s="36"/>
    </row>
    <row r="424" spans="1:8" ht="12.75" customHeight="1">
      <c r="A424" s="22">
        <v>42809</v>
      </c>
      <c r="B424" s="22"/>
      <c r="C424" s="27">
        <f>ROUND(7.35,3)</f>
        <v>7.35</v>
      </c>
      <c r="D424" s="27">
        <f>ROUND(7.43,3)</f>
        <v>7.43</v>
      </c>
      <c r="E424" s="27">
        <f>ROUND(7.33,3)</f>
        <v>7.33</v>
      </c>
      <c r="F424" s="27">
        <f>ROUND(7.38,3)</f>
        <v>7.38</v>
      </c>
      <c r="G424" s="24"/>
      <c r="H424" s="36"/>
    </row>
    <row r="425" spans="1:8" ht="12.75" customHeight="1">
      <c r="A425" s="22">
        <v>42844</v>
      </c>
      <c r="B425" s="22"/>
      <c r="C425" s="27">
        <f>ROUND(7.35,3)</f>
        <v>7.35</v>
      </c>
      <c r="D425" s="27">
        <f>ROUND(7.45,3)</f>
        <v>7.45</v>
      </c>
      <c r="E425" s="27">
        <f>ROUND(7.35,3)</f>
        <v>7.35</v>
      </c>
      <c r="F425" s="27">
        <f>ROUND(7.4,3)</f>
        <v>7.4</v>
      </c>
      <c r="G425" s="24"/>
      <c r="H425" s="36"/>
    </row>
    <row r="426" spans="1:8" ht="12.75" customHeight="1">
      <c r="A426" s="22">
        <v>42872</v>
      </c>
      <c r="B426" s="22"/>
      <c r="C426" s="27">
        <f>ROUND(7.35,3)</f>
        <v>7.35</v>
      </c>
      <c r="D426" s="27">
        <f>ROUND(7.46,3)</f>
        <v>7.46</v>
      </c>
      <c r="E426" s="27">
        <f>ROUND(7.36,3)</f>
        <v>7.36</v>
      </c>
      <c r="F426" s="27">
        <f>ROUND(7.41,3)</f>
        <v>7.41</v>
      </c>
      <c r="G426" s="24"/>
      <c r="H426" s="36"/>
    </row>
    <row r="427" spans="1:8" ht="12.75" customHeight="1">
      <c r="A427" s="22">
        <v>42907</v>
      </c>
      <c r="B427" s="22"/>
      <c r="C427" s="27">
        <f>ROUND(7.35,3)</f>
        <v>7.35</v>
      </c>
      <c r="D427" s="27">
        <f>ROUND(7.48,3)</f>
        <v>7.48</v>
      </c>
      <c r="E427" s="27">
        <f>ROUND(7.38,3)</f>
        <v>7.38</v>
      </c>
      <c r="F427" s="27">
        <f>ROUND(7.43,3)</f>
        <v>7.43</v>
      </c>
      <c r="G427" s="24"/>
      <c r="H427" s="36"/>
    </row>
    <row r="428" spans="1:8" ht="12.75" customHeight="1">
      <c r="A428" s="22">
        <v>42935</v>
      </c>
      <c r="B428" s="22"/>
      <c r="C428" s="27">
        <f>ROUND(7.35,3)</f>
        <v>7.35</v>
      </c>
      <c r="D428" s="27">
        <f>ROUND(7.5,3)</f>
        <v>7.5</v>
      </c>
      <c r="E428" s="27">
        <f>ROUND(7.4,3)</f>
        <v>7.4</v>
      </c>
      <c r="F428" s="27">
        <f>ROUND(7.45,3)</f>
        <v>7.45</v>
      </c>
      <c r="G428" s="24"/>
      <c r="H428" s="36"/>
    </row>
    <row r="429" spans="1:8" ht="12.75" customHeight="1">
      <c r="A429" s="22">
        <v>42998</v>
      </c>
      <c r="B429" s="22"/>
      <c r="C429" s="27">
        <f>ROUND(7.35,3)</f>
        <v>7.35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 customHeight="1">
      <c r="A430" s="22">
        <v>43089</v>
      </c>
      <c r="B430" s="22"/>
      <c r="C430" s="27">
        <f>ROUND(7.35,3)</f>
        <v>7.35</v>
      </c>
      <c r="D430" s="27">
        <f>ROUND(7.5,3)</f>
        <v>7.5</v>
      </c>
      <c r="E430" s="27">
        <f>ROUND(7.4,3)</f>
        <v>7.4</v>
      </c>
      <c r="F430" s="27">
        <f>ROUND(7.45,3)</f>
        <v>7.45</v>
      </c>
      <c r="G430" s="24"/>
      <c r="H430" s="36"/>
    </row>
    <row r="431" spans="1:8" ht="12.75" customHeight="1">
      <c r="A431" s="22">
        <v>43179</v>
      </c>
      <c r="B431" s="22"/>
      <c r="C431" s="27">
        <f>ROUND(7.35,3)</f>
        <v>7.35</v>
      </c>
      <c r="D431" s="27">
        <f>ROUND(7.51,3)</f>
        <v>7.51</v>
      </c>
      <c r="E431" s="27">
        <f>ROUND(7.41,3)</f>
        <v>7.41</v>
      </c>
      <c r="F431" s="27">
        <f>ROUND(7.46,3)</f>
        <v>7.46</v>
      </c>
      <c r="G431" s="24"/>
      <c r="H431" s="36"/>
    </row>
    <row r="432" spans="1:8" ht="12.75" customHeight="1">
      <c r="A432" s="22">
        <v>43269</v>
      </c>
      <c r="B432" s="22"/>
      <c r="C432" s="27">
        <f>ROUND(7.35,3)</f>
        <v>7.35</v>
      </c>
      <c r="D432" s="27">
        <f>ROUND(7.51,3)</f>
        <v>7.51</v>
      </c>
      <c r="E432" s="27">
        <f>ROUND(7.41,3)</f>
        <v>7.41</v>
      </c>
      <c r="F432" s="27">
        <f>ROUND(7.46,3)</f>
        <v>7.46</v>
      </c>
      <c r="G432" s="24"/>
      <c r="H432" s="36"/>
    </row>
    <row r="433" spans="1:8" ht="12.75" customHeight="1">
      <c r="A433" s="22">
        <v>43271</v>
      </c>
      <c r="B433" s="22"/>
      <c r="C433" s="27">
        <f>ROUND(7.35,3)</f>
        <v>7.35</v>
      </c>
      <c r="D433" s="27">
        <f>ROUND(7.55,3)</f>
        <v>7.55</v>
      </c>
      <c r="E433" s="27">
        <f>ROUND(7.45,3)</f>
        <v>7.45</v>
      </c>
      <c r="F433" s="27">
        <f>ROUND(7.5,3)</f>
        <v>7.5</v>
      </c>
      <c r="G433" s="24"/>
      <c r="H433" s="36"/>
    </row>
    <row r="434" spans="1:8" ht="12.75" customHeight="1">
      <c r="A434" s="22">
        <v>43362</v>
      </c>
      <c r="B434" s="22"/>
      <c r="C434" s="27">
        <f>ROUND(7.35,3)</f>
        <v>7.35</v>
      </c>
      <c r="D434" s="27">
        <f>ROUND(7.58,3)</f>
        <v>7.58</v>
      </c>
      <c r="E434" s="27">
        <f>ROUND(7.48,3)</f>
        <v>7.48</v>
      </c>
      <c r="F434" s="27">
        <f>ROUND(7.53,3)</f>
        <v>7.53</v>
      </c>
      <c r="G434" s="24"/>
      <c r="H434" s="36"/>
    </row>
    <row r="435" spans="1:8" ht="12.75" customHeight="1">
      <c r="A435" s="22">
        <v>43453</v>
      </c>
      <c r="B435" s="22"/>
      <c r="C435" s="27">
        <f>ROUND(7.35,3)</f>
        <v>7.35</v>
      </c>
      <c r="D435" s="27">
        <f>ROUND(7.61,3)</f>
        <v>7.61</v>
      </c>
      <c r="E435" s="27">
        <f>ROUND(7.51,3)</f>
        <v>7.51</v>
      </c>
      <c r="F435" s="27">
        <f>ROUND(7.56,3)</f>
        <v>7.56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42859</v>
      </c>
      <c r="B437" s="22"/>
      <c r="C437" s="27">
        <f>ROUND(537.724,3)</f>
        <v>537.724</v>
      </c>
      <c r="D437" s="27">
        <f>F437</f>
        <v>547.387</v>
      </c>
      <c r="E437" s="27">
        <f>F437</f>
        <v>547.387</v>
      </c>
      <c r="F437" s="27">
        <f>ROUND(547.387,3)</f>
        <v>547.387</v>
      </c>
      <c r="G437" s="24"/>
      <c r="H437" s="36"/>
    </row>
    <row r="438" spans="1:8" ht="12.75" customHeight="1">
      <c r="A438" s="22">
        <v>42950</v>
      </c>
      <c r="B438" s="22"/>
      <c r="C438" s="27">
        <f>ROUND(537.724,3)</f>
        <v>537.724</v>
      </c>
      <c r="D438" s="27">
        <f>F438</f>
        <v>557.868</v>
      </c>
      <c r="E438" s="27">
        <f>F438</f>
        <v>557.868</v>
      </c>
      <c r="F438" s="27">
        <f>ROUND(557.868,3)</f>
        <v>557.868</v>
      </c>
      <c r="G438" s="24"/>
      <c r="H438" s="36"/>
    </row>
    <row r="439" spans="1:8" ht="12.75" customHeight="1">
      <c r="A439" s="22">
        <v>43041</v>
      </c>
      <c r="B439" s="22"/>
      <c r="C439" s="27">
        <f>ROUND(537.724,3)</f>
        <v>537.724</v>
      </c>
      <c r="D439" s="27">
        <f>F439</f>
        <v>568.964</v>
      </c>
      <c r="E439" s="27">
        <f>F439</f>
        <v>568.964</v>
      </c>
      <c r="F439" s="27">
        <f>ROUND(568.964,3)</f>
        <v>568.964</v>
      </c>
      <c r="G439" s="24"/>
      <c r="H439" s="36"/>
    </row>
    <row r="440" spans="1:8" ht="12.75" customHeight="1">
      <c r="A440" s="22">
        <v>43132</v>
      </c>
      <c r="B440" s="22"/>
      <c r="C440" s="27">
        <f>ROUND(537.724,3)</f>
        <v>537.724</v>
      </c>
      <c r="D440" s="27">
        <f>F440</f>
        <v>580.299</v>
      </c>
      <c r="E440" s="27">
        <f>F440</f>
        <v>580.299</v>
      </c>
      <c r="F440" s="27">
        <f>ROUND(580.299,3)</f>
        <v>580.299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42810</v>
      </c>
      <c r="B442" s="22"/>
      <c r="C442" s="26">
        <f>ROUND(99.9506118359442,5)</f>
        <v>99.95061</v>
      </c>
      <c r="D442" s="26">
        <f>F442</f>
        <v>100.00291</v>
      </c>
      <c r="E442" s="26">
        <f>F442</f>
        <v>100.00291</v>
      </c>
      <c r="F442" s="26">
        <f>ROUND(100.002909001591,5)</f>
        <v>100.00291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42901</v>
      </c>
      <c r="B444" s="22"/>
      <c r="C444" s="26">
        <f>ROUND(99.9506118359442,5)</f>
        <v>99.95061</v>
      </c>
      <c r="D444" s="26">
        <f>F444</f>
        <v>99.61319</v>
      </c>
      <c r="E444" s="26">
        <f>F444</f>
        <v>99.61319</v>
      </c>
      <c r="F444" s="26">
        <f>ROUND(99.6131947951022,5)</f>
        <v>99.61319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42999</v>
      </c>
      <c r="B446" s="22"/>
      <c r="C446" s="26">
        <f>ROUND(99.9506118359442,5)</f>
        <v>99.95061</v>
      </c>
      <c r="D446" s="26">
        <f>F446</f>
        <v>99.64721</v>
      </c>
      <c r="E446" s="26">
        <f>F446</f>
        <v>99.64721</v>
      </c>
      <c r="F446" s="26">
        <f>ROUND(99.6472067513818,5)</f>
        <v>99.64721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43090</v>
      </c>
      <c r="B448" s="22"/>
      <c r="C448" s="26">
        <f>ROUND(99.9506118359442,5)</f>
        <v>99.95061</v>
      </c>
      <c r="D448" s="26">
        <f>F448</f>
        <v>99.90879</v>
      </c>
      <c r="E448" s="26">
        <f>F448</f>
        <v>99.90879</v>
      </c>
      <c r="F448" s="26">
        <f>ROUND(99.908785695295,5)</f>
        <v>99.90879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43174</v>
      </c>
      <c r="B450" s="22"/>
      <c r="C450" s="26">
        <f>ROUND(99.9506118359442,5)</f>
        <v>99.95061</v>
      </c>
      <c r="D450" s="26">
        <f>F450</f>
        <v>99.95061</v>
      </c>
      <c r="E450" s="26">
        <f>F450</f>
        <v>99.95061</v>
      </c>
      <c r="F450" s="26">
        <f>ROUND(99.9506118359442,5)</f>
        <v>99.95061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43087</v>
      </c>
      <c r="B452" s="22"/>
      <c r="C452" s="26">
        <f>ROUND(99.9869402440695,5)</f>
        <v>99.98694</v>
      </c>
      <c r="D452" s="26">
        <f>F452</f>
        <v>99.9366</v>
      </c>
      <c r="E452" s="26">
        <f>F452</f>
        <v>99.9366</v>
      </c>
      <c r="F452" s="26">
        <f>ROUND(99.9365985034512,5)</f>
        <v>99.9366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43175</v>
      </c>
      <c r="B454" s="22"/>
      <c r="C454" s="26">
        <f>ROUND(99.9869402440695,5)</f>
        <v>99.98694</v>
      </c>
      <c r="D454" s="26">
        <f>F454</f>
        <v>99.23399</v>
      </c>
      <c r="E454" s="26">
        <f>F454</f>
        <v>99.23399</v>
      </c>
      <c r="F454" s="26">
        <f>ROUND(99.2339894413917,5)</f>
        <v>99.23399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43266</v>
      </c>
      <c r="B456" s="22"/>
      <c r="C456" s="26">
        <f>ROUND(99.9869402440695,5)</f>
        <v>99.98694</v>
      </c>
      <c r="D456" s="26">
        <f>F456</f>
        <v>98.89909</v>
      </c>
      <c r="E456" s="26">
        <f>F456</f>
        <v>98.89909</v>
      </c>
      <c r="F456" s="26">
        <f>ROUND(98.8990857044473,5)</f>
        <v>98.89909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43364</v>
      </c>
      <c r="B458" s="22"/>
      <c r="C458" s="26">
        <f>ROUND(99.9869402440695,5)</f>
        <v>99.98694</v>
      </c>
      <c r="D458" s="26">
        <f>F458</f>
        <v>98.96463</v>
      </c>
      <c r="E458" s="26">
        <f>F458</f>
        <v>98.96463</v>
      </c>
      <c r="F458" s="26">
        <f>ROUND(98.9646305985609,5)</f>
        <v>98.96463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43455</v>
      </c>
      <c r="B460" s="22"/>
      <c r="C460" s="24">
        <f>ROUND(99.9869402440695,2)</f>
        <v>99.99</v>
      </c>
      <c r="D460" s="24">
        <f>F460</f>
        <v>99.47</v>
      </c>
      <c r="E460" s="24">
        <f>F460</f>
        <v>99.47</v>
      </c>
      <c r="F460" s="24">
        <f>ROUND(99.4720933025998,2)</f>
        <v>99.47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43539</v>
      </c>
      <c r="B462" s="22"/>
      <c r="C462" s="26">
        <f>ROUND(99.9869402440695,5)</f>
        <v>99.98694</v>
      </c>
      <c r="D462" s="26">
        <f>F462</f>
        <v>99.98694</v>
      </c>
      <c r="E462" s="26">
        <f>F462</f>
        <v>99.98694</v>
      </c>
      <c r="F462" s="26">
        <f>ROUND(99.9869402440695,5)</f>
        <v>99.98694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6">
        <f>ROUND(99.2487177247244,5)</f>
        <v>99.24872</v>
      </c>
      <c r="D464" s="26">
        <f>F464</f>
        <v>97.86921</v>
      </c>
      <c r="E464" s="26">
        <f>F464</f>
        <v>97.86921</v>
      </c>
      <c r="F464" s="26">
        <f>ROUND(97.8692120345854,5)</f>
        <v>97.86921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6">
        <f>ROUND(99.2487177247244,5)</f>
        <v>99.24872</v>
      </c>
      <c r="D466" s="26">
        <f>F466</f>
        <v>97.20195</v>
      </c>
      <c r="E466" s="26">
        <f>F466</f>
        <v>97.20195</v>
      </c>
      <c r="F466" s="26">
        <f>ROUND(97.2019508539395,5)</f>
        <v>97.20195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6">
        <f>ROUND(99.2487177247244,5)</f>
        <v>99.24872</v>
      </c>
      <c r="D468" s="26">
        <f>F468</f>
        <v>96.49751</v>
      </c>
      <c r="E468" s="26">
        <f>F468</f>
        <v>96.49751</v>
      </c>
      <c r="F468" s="26">
        <f>ROUND(96.497511371301,5)</f>
        <v>96.49751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6">
        <f>ROUND(99.2487177247244,5)</f>
        <v>99.24872</v>
      </c>
      <c r="D470" s="26">
        <f>F470</f>
        <v>96.77142</v>
      </c>
      <c r="E470" s="26">
        <f>F470</f>
        <v>96.77142</v>
      </c>
      <c r="F470" s="26">
        <f>ROUND(96.7714175175728,5)</f>
        <v>96.77142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6">
        <f>ROUND(99.2487177247244,5)</f>
        <v>99.24872</v>
      </c>
      <c r="D472" s="26">
        <f>F472</f>
        <v>99.03573</v>
      </c>
      <c r="E472" s="26">
        <f>F472</f>
        <v>99.03573</v>
      </c>
      <c r="F472" s="26">
        <f>ROUND(99.0357262857667,5)</f>
        <v>99.03573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6">
        <f>ROUND(99.2487177247244,5)</f>
        <v>99.24872</v>
      </c>
      <c r="D474" s="26">
        <f>F474</f>
        <v>99.24872</v>
      </c>
      <c r="E474" s="26">
        <f>F474</f>
        <v>99.24872</v>
      </c>
      <c r="F474" s="26">
        <f>ROUND(99.2487177247244,5)</f>
        <v>99.24872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ROUND(98.545671892028,5)</f>
        <v>98.54567</v>
      </c>
      <c r="D476" s="26">
        <f>F476</f>
        <v>98.13298</v>
      </c>
      <c r="E476" s="26">
        <f>F476</f>
        <v>98.13298</v>
      </c>
      <c r="F476" s="26">
        <f>ROUND(98.1329837110844,5)</f>
        <v>98.13298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6">
        <f>ROUND(98.545671892028,5)</f>
        <v>98.54567</v>
      </c>
      <c r="D478" s="26">
        <f>F478</f>
        <v>95.21988</v>
      </c>
      <c r="E478" s="26">
        <f>F478</f>
        <v>95.21988</v>
      </c>
      <c r="F478" s="26">
        <f>ROUND(95.2198753412946,5)</f>
        <v>95.21988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6">
        <f>ROUND(98.545671892028,5)</f>
        <v>98.54567</v>
      </c>
      <c r="D480" s="26">
        <f>F480</f>
        <v>94.02304</v>
      </c>
      <c r="E480" s="26">
        <f>F480</f>
        <v>94.02304</v>
      </c>
      <c r="F480" s="26">
        <f>ROUND(94.0230368583205,5)</f>
        <v>94.02304</v>
      </c>
      <c r="G480" s="24"/>
      <c r="H480" s="36"/>
    </row>
    <row r="481" spans="1:8" ht="12.75" customHeight="1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6">
        <f>ROUND(98.545671892028,5)</f>
        <v>98.54567</v>
      </c>
      <c r="D482" s="26">
        <f>F482</f>
        <v>96.18368</v>
      </c>
      <c r="E482" s="26">
        <f>F482</f>
        <v>96.18368</v>
      </c>
      <c r="F482" s="26">
        <f>ROUND(96.1836813295917,5)</f>
        <v>96.18368</v>
      </c>
      <c r="G482" s="24"/>
      <c r="H482" s="36"/>
    </row>
    <row r="483" spans="1:8" ht="12.75" customHeight="1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6">
        <f>ROUND(98.545671892028,5)</f>
        <v>98.54567</v>
      </c>
      <c r="D484" s="26">
        <f>F484</f>
        <v>99.92362</v>
      </c>
      <c r="E484" s="26">
        <f>F484</f>
        <v>99.92362</v>
      </c>
      <c r="F484" s="26">
        <f>ROUND(99.9236232429811,5)</f>
        <v>99.92362</v>
      </c>
      <c r="G484" s="24"/>
      <c r="H484" s="36"/>
    </row>
    <row r="485" spans="1:8" ht="12.75" customHeight="1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46461</v>
      </c>
      <c r="B486" s="32"/>
      <c r="C486" s="33">
        <f>ROUND(98.545671892028,5)</f>
        <v>98.54567</v>
      </c>
      <c r="D486" s="33">
        <f>F486</f>
        <v>98.54567</v>
      </c>
      <c r="E486" s="33">
        <f>F486</f>
        <v>98.54567</v>
      </c>
      <c r="F486" s="33">
        <f>ROUND(98.545671892028,5)</f>
        <v>98.54567</v>
      </c>
      <c r="G486" s="34"/>
      <c r="H486" s="37"/>
    </row>
  </sheetData>
  <sheetProtection/>
  <mergeCells count="485">
    <mergeCell ref="A483:B483"/>
    <mergeCell ref="A484:B484"/>
    <mergeCell ref="A485:B485"/>
    <mergeCell ref="A486:B486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2017-02-07T15:41:30Z</dcterms:modified>
  <cp:category/>
  <cp:version/>
  <cp:contentType/>
  <cp:contentStatus/>
</cp:coreProperties>
</file>