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<sst xmlns="http://schemas.openxmlformats.org/spreadsheetml/2006/main" count="116" uniqueCount="116">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</sst>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K16" sqref="K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42780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ROUND(2.08,5)</f>
        <v>2.08</v>
      </c>
      <c r="D6" s="24">
        <f>F6</f>
        <v>2.08</v>
      </c>
      <c r="E6" s="24">
        <f>F6</f>
        <v>2.08</v>
      </c>
      <c r="F6" s="24">
        <f>ROUND(2.08,5)</f>
        <v>2.08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ROUND(2.035,5)</f>
        <v>2.035</v>
      </c>
      <c r="D8" s="24">
        <f>F8</f>
        <v>2.035</v>
      </c>
      <c r="E8" s="24">
        <f>F8</f>
        <v>2.035</v>
      </c>
      <c r="F8" s="24">
        <f>ROUND(2.035,5)</f>
        <v>2.035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ROUND(2.04,5)</f>
        <v>2.04</v>
      </c>
      <c r="D10" s="24">
        <f>F10</f>
        <v>2.04</v>
      </c>
      <c r="E10" s="24">
        <f>F10</f>
        <v>2.04</v>
      </c>
      <c r="F10" s="24">
        <f>ROUND(2.04,5)</f>
        <v>2.04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ROUND(2.69,5)</f>
        <v>2.69</v>
      </c>
      <c r="D12" s="24">
        <f>F12</f>
        <v>2.69</v>
      </c>
      <c r="E12" s="24">
        <f>F12</f>
        <v>2.69</v>
      </c>
      <c r="F12" s="24">
        <f>ROUND(2.69,5)</f>
        <v>2.69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ROUND(10.255,5)</f>
        <v>10.255</v>
      </c>
      <c r="D14" s="24">
        <f>F14</f>
        <v>10.255</v>
      </c>
      <c r="E14" s="24">
        <f>F14</f>
        <v>10.255</v>
      </c>
      <c r="F14" s="24">
        <f>ROUND(10.255,5)</f>
        <v>10.255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ROUND(8.23,5)</f>
        <v>8.23</v>
      </c>
      <c r="D16" s="24">
        <f>F16</f>
        <v>8.23</v>
      </c>
      <c r="E16" s="24">
        <f>F16</f>
        <v>8.23</v>
      </c>
      <c r="F16" s="24">
        <f>ROUND(8.23,5)</f>
        <v>8.23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ROUND(8.61,3)</f>
        <v>8.61</v>
      </c>
      <c r="D18" s="29">
        <f>F18</f>
        <v>8.61</v>
      </c>
      <c r="E18" s="29">
        <f>F18</f>
        <v>8.61</v>
      </c>
      <c r="F18" s="29">
        <f>ROUND(8.61,3)</f>
        <v>8.61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ROUND(2.04,3)</f>
        <v>2.04</v>
      </c>
      <c r="D20" s="29">
        <f>F20</f>
        <v>2.04</v>
      </c>
      <c r="E20" s="29">
        <f>F20</f>
        <v>2.04</v>
      </c>
      <c r="F20" s="29">
        <f>ROUND(2.04,3)</f>
        <v>2.04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ROUND(2.07,3)</f>
        <v>2.07</v>
      </c>
      <c r="D22" s="29">
        <f>F22</f>
        <v>2.07</v>
      </c>
      <c r="E22" s="29">
        <f>F22</f>
        <v>2.07</v>
      </c>
      <c r="F22" s="29">
        <f>ROUND(2.07,3)</f>
        <v>2.07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ROUND(7.52,3)</f>
        <v>7.52</v>
      </c>
      <c r="D24" s="29">
        <f>F24</f>
        <v>7.52</v>
      </c>
      <c r="E24" s="29">
        <f>F24</f>
        <v>7.52</v>
      </c>
      <c r="F24" s="29">
        <f>ROUND(7.52,3)</f>
        <v>7.52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ROUND(7.575,3)</f>
        <v>7.575</v>
      </c>
      <c r="D26" s="29">
        <f>F26</f>
        <v>7.575</v>
      </c>
      <c r="E26" s="29">
        <f>F26</f>
        <v>7.575</v>
      </c>
      <c r="F26" s="29">
        <f>ROUND(7.575,3)</f>
        <v>7.575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ROUND(7.74,3)</f>
        <v>7.74</v>
      </c>
      <c r="D28" s="29">
        <f>F28</f>
        <v>7.74</v>
      </c>
      <c r="E28" s="29">
        <f>F28</f>
        <v>7.74</v>
      </c>
      <c r="F28" s="29">
        <f>ROUND(7.74,3)</f>
        <v>7.74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ROUND(7.91,3)</f>
        <v>7.91</v>
      </c>
      <c r="D30" s="29">
        <f>F30</f>
        <v>7.91</v>
      </c>
      <c r="E30" s="29">
        <f>F30</f>
        <v>7.91</v>
      </c>
      <c r="F30" s="29">
        <f>ROUND(7.91,3)</f>
        <v>7.91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ROUND(9.245,3)</f>
        <v>9.245</v>
      </c>
      <c r="D32" s="29">
        <f>F32</f>
        <v>9.245</v>
      </c>
      <c r="E32" s="29">
        <f>F32</f>
        <v>9.245</v>
      </c>
      <c r="F32" s="29">
        <f>ROUND(9.245,3)</f>
        <v>9.245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ROUND(2.02,3)</f>
        <v>2.02</v>
      </c>
      <c r="D34" s="29">
        <f>F34</f>
        <v>2.02</v>
      </c>
      <c r="E34" s="29">
        <f>F34</f>
        <v>2.02</v>
      </c>
      <c r="F34" s="29">
        <f>ROUND(2.02,3)</f>
        <v>2.02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ROUND(2.02,3)</f>
        <v>2.02</v>
      </c>
      <c r="D36" s="29">
        <f>F36</f>
        <v>2.02</v>
      </c>
      <c r="E36" s="29">
        <f>F36</f>
        <v>2.02</v>
      </c>
      <c r="F36" s="29">
        <f>ROUND(2.02,3)</f>
        <v>2.02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ROUND(9.03,3)</f>
        <v>9.03</v>
      </c>
      <c r="D38" s="29">
        <f>F38</f>
        <v>9.03</v>
      </c>
      <c r="E38" s="29">
        <f>F38</f>
        <v>9.03</v>
      </c>
      <c r="F38" s="29">
        <f>ROUND(9.03,3)</f>
        <v>9.03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ROUND(2.08,5)</f>
        <v>2.08</v>
      </c>
      <c r="D40" s="24">
        <f>F40</f>
        <v>129.67366</v>
      </c>
      <c r="E40" s="24">
        <f>F40</f>
        <v>129.67366</v>
      </c>
      <c r="F40" s="24">
        <f>ROUND(129.67366,5)</f>
        <v>129.67366</v>
      </c>
      <c r="G40" s="25"/>
      <c r="H40" s="26"/>
    </row>
    <row r="41" spans="1:8" ht="12.75" customHeight="1">
      <c r="A41" s="23">
        <v>42950</v>
      </c>
      <c r="B41" s="23"/>
      <c r="C41" s="24">
        <f>ROUND(2.08,5)</f>
        <v>2.08</v>
      </c>
      <c r="D41" s="24">
        <f>F41</f>
        <v>130.84267</v>
      </c>
      <c r="E41" s="24">
        <f>F41</f>
        <v>130.84267</v>
      </c>
      <c r="F41" s="24">
        <f>ROUND(130.84267,5)</f>
        <v>130.84267</v>
      </c>
      <c r="G41" s="25"/>
      <c r="H41" s="26"/>
    </row>
    <row r="42" spans="1:8" ht="12.75" customHeight="1">
      <c r="A42" s="23">
        <v>43041</v>
      </c>
      <c r="B42" s="23"/>
      <c r="C42" s="24">
        <f>ROUND(2.08,5)</f>
        <v>2.08</v>
      </c>
      <c r="D42" s="24">
        <f>F42</f>
        <v>133.46733</v>
      </c>
      <c r="E42" s="24">
        <f>F42</f>
        <v>133.46733</v>
      </c>
      <c r="F42" s="24">
        <f>ROUND(133.46733,5)</f>
        <v>133.46733</v>
      </c>
      <c r="G42" s="25"/>
      <c r="H42" s="26"/>
    </row>
    <row r="43" spans="1:8" ht="12.75" customHeight="1">
      <c r="A43" s="23">
        <v>43132</v>
      </c>
      <c r="B43" s="23"/>
      <c r="C43" s="24">
        <f>ROUND(2.08,5)</f>
        <v>2.08</v>
      </c>
      <c r="D43" s="24">
        <f>F43</f>
        <v>136.13475</v>
      </c>
      <c r="E43" s="24">
        <f>F43</f>
        <v>136.13475</v>
      </c>
      <c r="F43" s="24">
        <f>ROUND(136.13475,5)</f>
        <v>136.13475</v>
      </c>
      <c r="G43" s="25"/>
      <c r="H43" s="26"/>
    </row>
    <row r="44" spans="1:8" ht="12.75" customHeight="1">
      <c r="A44" s="23">
        <v>43223</v>
      </c>
      <c r="B44" s="23"/>
      <c r="C44" s="24">
        <f>ROUND(2.08,5)</f>
        <v>2.08</v>
      </c>
      <c r="D44" s="24">
        <f>F44</f>
        <v>138.71345</v>
      </c>
      <c r="E44" s="24">
        <f>F44</f>
        <v>138.71345</v>
      </c>
      <c r="F44" s="24">
        <f>ROUND(138.71345,5)</f>
        <v>138.71345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ROUND(101.07679,5)</f>
        <v>101.07679</v>
      </c>
      <c r="D46" s="24">
        <f>F46</f>
        <v>101.82808</v>
      </c>
      <c r="E46" s="24">
        <f>F46</f>
        <v>101.82808</v>
      </c>
      <c r="F46" s="24">
        <f>ROUND(101.82808,5)</f>
        <v>101.82808</v>
      </c>
      <c r="G46" s="25"/>
      <c r="H46" s="26"/>
    </row>
    <row r="47" spans="1:8" ht="12.75" customHeight="1">
      <c r="A47" s="23">
        <v>42950</v>
      </c>
      <c r="B47" s="23"/>
      <c r="C47" s="24">
        <f>ROUND(101.07679,5)</f>
        <v>101.07679</v>
      </c>
      <c r="D47" s="24">
        <f>F47</f>
        <v>103.80249</v>
      </c>
      <c r="E47" s="24">
        <f>F47</f>
        <v>103.80249</v>
      </c>
      <c r="F47" s="24">
        <f>ROUND(103.80249,5)</f>
        <v>103.80249</v>
      </c>
      <c r="G47" s="25"/>
      <c r="H47" s="26"/>
    </row>
    <row r="48" spans="1:8" ht="12.75" customHeight="1">
      <c r="A48" s="23">
        <v>43041</v>
      </c>
      <c r="B48" s="23"/>
      <c r="C48" s="24">
        <f>ROUND(101.07679,5)</f>
        <v>101.07679</v>
      </c>
      <c r="D48" s="24">
        <f>F48</f>
        <v>104.86363</v>
      </c>
      <c r="E48" s="24">
        <f>F48</f>
        <v>104.86363</v>
      </c>
      <c r="F48" s="24">
        <f>ROUND(104.86363,5)</f>
        <v>104.86363</v>
      </c>
      <c r="G48" s="25"/>
      <c r="H48" s="26"/>
    </row>
    <row r="49" spans="1:8" ht="12.75" customHeight="1">
      <c r="A49" s="23">
        <v>43132</v>
      </c>
      <c r="B49" s="23"/>
      <c r="C49" s="24">
        <f>ROUND(101.07679,5)</f>
        <v>101.07679</v>
      </c>
      <c r="D49" s="24">
        <f>F49</f>
        <v>106.99401</v>
      </c>
      <c r="E49" s="24">
        <f>F49</f>
        <v>106.99401</v>
      </c>
      <c r="F49" s="24">
        <f>ROUND(106.99401,5)</f>
        <v>106.99401</v>
      </c>
      <c r="G49" s="25"/>
      <c r="H49" s="26"/>
    </row>
    <row r="50" spans="1:8" ht="12.75" customHeight="1">
      <c r="A50" s="23">
        <v>43223</v>
      </c>
      <c r="B50" s="23"/>
      <c r="C50" s="24">
        <f>ROUND(101.07679,5)</f>
        <v>101.07679</v>
      </c>
      <c r="D50" s="24">
        <f>F50</f>
        <v>109.02039</v>
      </c>
      <c r="E50" s="24">
        <f>F50</f>
        <v>109.02039</v>
      </c>
      <c r="F50" s="24">
        <f>ROUND(109.02039,5)</f>
        <v>109.02039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ROUND(9,5)</f>
        <v>9</v>
      </c>
      <c r="D52" s="24">
        <f>F52</f>
        <v>9.0393</v>
      </c>
      <c r="E52" s="24">
        <f>F52</f>
        <v>9.0393</v>
      </c>
      <c r="F52" s="24">
        <f>ROUND(9.0393,5)</f>
        <v>9.0393</v>
      </c>
      <c r="G52" s="25"/>
      <c r="H52" s="26"/>
    </row>
    <row r="53" spans="1:8" ht="12.75" customHeight="1">
      <c r="A53" s="23">
        <v>42950</v>
      </c>
      <c r="B53" s="23"/>
      <c r="C53" s="24">
        <f>ROUND(9,5)</f>
        <v>9</v>
      </c>
      <c r="D53" s="24">
        <f>F53</f>
        <v>9.08355</v>
      </c>
      <c r="E53" s="24">
        <f>F53</f>
        <v>9.08355</v>
      </c>
      <c r="F53" s="24">
        <f>ROUND(9.08355,5)</f>
        <v>9.08355</v>
      </c>
      <c r="G53" s="25"/>
      <c r="H53" s="26"/>
    </row>
    <row r="54" spans="1:8" ht="12.75" customHeight="1">
      <c r="A54" s="23">
        <v>43041</v>
      </c>
      <c r="B54" s="23"/>
      <c r="C54" s="24">
        <f>ROUND(9,5)</f>
        <v>9</v>
      </c>
      <c r="D54" s="24">
        <f>F54</f>
        <v>9.11498</v>
      </c>
      <c r="E54" s="24">
        <f>F54</f>
        <v>9.11498</v>
      </c>
      <c r="F54" s="24">
        <f>ROUND(9.11498,5)</f>
        <v>9.11498</v>
      </c>
      <c r="G54" s="25"/>
      <c r="H54" s="26"/>
    </row>
    <row r="55" spans="1:8" ht="12.75" customHeight="1">
      <c r="A55" s="23">
        <v>43132</v>
      </c>
      <c r="B55" s="23"/>
      <c r="C55" s="24">
        <f>ROUND(9,5)</f>
        <v>9</v>
      </c>
      <c r="D55" s="24">
        <f>F55</f>
        <v>9.14823</v>
      </c>
      <c r="E55" s="24">
        <f>F55</f>
        <v>9.14823</v>
      </c>
      <c r="F55" s="24">
        <f>ROUND(9.14823,5)</f>
        <v>9.14823</v>
      </c>
      <c r="G55" s="25"/>
      <c r="H55" s="26"/>
    </row>
    <row r="56" spans="1:8" ht="12.75" customHeight="1">
      <c r="A56" s="23">
        <v>43223</v>
      </c>
      <c r="B56" s="23"/>
      <c r="C56" s="24">
        <f>ROUND(9,5)</f>
        <v>9</v>
      </c>
      <c r="D56" s="24">
        <f>F56</f>
        <v>9.19889</v>
      </c>
      <c r="E56" s="24">
        <f>F56</f>
        <v>9.19889</v>
      </c>
      <c r="F56" s="24">
        <f>ROUND(9.19889,5)</f>
        <v>9.19889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ROUND(9.14,5)</f>
        <v>9.14</v>
      </c>
      <c r="D58" s="24">
        <f>F58</f>
        <v>9.17877</v>
      </c>
      <c r="E58" s="24">
        <f>F58</f>
        <v>9.17877</v>
      </c>
      <c r="F58" s="24">
        <f>ROUND(9.17877,5)</f>
        <v>9.17877</v>
      </c>
      <c r="G58" s="25"/>
      <c r="H58" s="26"/>
    </row>
    <row r="59" spans="1:8" ht="12.75" customHeight="1">
      <c r="A59" s="23">
        <v>42950</v>
      </c>
      <c r="B59" s="23"/>
      <c r="C59" s="24">
        <f>ROUND(9.14,5)</f>
        <v>9.14</v>
      </c>
      <c r="D59" s="24">
        <f>F59</f>
        <v>9.22108</v>
      </c>
      <c r="E59" s="24">
        <f>F59</f>
        <v>9.22108</v>
      </c>
      <c r="F59" s="24">
        <f>ROUND(9.22108,5)</f>
        <v>9.22108</v>
      </c>
      <c r="G59" s="25"/>
      <c r="H59" s="26"/>
    </row>
    <row r="60" spans="1:8" ht="12.75" customHeight="1">
      <c r="A60" s="23">
        <v>43041</v>
      </c>
      <c r="B60" s="23"/>
      <c r="C60" s="24">
        <f>ROUND(9.14,5)</f>
        <v>9.14</v>
      </c>
      <c r="D60" s="24">
        <f>F60</f>
        <v>9.25706</v>
      </c>
      <c r="E60" s="24">
        <f>F60</f>
        <v>9.25706</v>
      </c>
      <c r="F60" s="24">
        <f>ROUND(9.25706,5)</f>
        <v>9.25706</v>
      </c>
      <c r="G60" s="25"/>
      <c r="H60" s="26"/>
    </row>
    <row r="61" spans="1:8" ht="12.75" customHeight="1">
      <c r="A61" s="23">
        <v>43132</v>
      </c>
      <c r="B61" s="23"/>
      <c r="C61" s="24">
        <f>ROUND(9.14,5)</f>
        <v>9.14</v>
      </c>
      <c r="D61" s="24">
        <f>F61</f>
        <v>9.29477</v>
      </c>
      <c r="E61" s="24">
        <f>F61</f>
        <v>9.29477</v>
      </c>
      <c r="F61" s="24">
        <f>ROUND(9.29477,5)</f>
        <v>9.29477</v>
      </c>
      <c r="G61" s="25"/>
      <c r="H61" s="26"/>
    </row>
    <row r="62" spans="1:8" ht="12.75" customHeight="1">
      <c r="A62" s="23">
        <v>43223</v>
      </c>
      <c r="B62" s="23"/>
      <c r="C62" s="24">
        <f>ROUND(9.14,5)</f>
        <v>9.14</v>
      </c>
      <c r="D62" s="24">
        <f>F62</f>
        <v>9.3443</v>
      </c>
      <c r="E62" s="24">
        <f>F62</f>
        <v>9.3443</v>
      </c>
      <c r="F62" s="24">
        <f>ROUND(9.3443,5)</f>
        <v>9.3443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ROUND(107.51447,5)</f>
        <v>107.51447</v>
      </c>
      <c r="D64" s="24">
        <f>F64</f>
        <v>108.30886</v>
      </c>
      <c r="E64" s="24">
        <f>F64</f>
        <v>108.30886</v>
      </c>
      <c r="F64" s="24">
        <f>ROUND(108.30886,5)</f>
        <v>108.30886</v>
      </c>
      <c r="G64" s="25"/>
      <c r="H64" s="26"/>
    </row>
    <row r="65" spans="1:8" ht="12.75" customHeight="1">
      <c r="A65" s="23">
        <v>42950</v>
      </c>
      <c r="B65" s="23"/>
      <c r="C65" s="24">
        <f>ROUND(107.51447,5)</f>
        <v>107.51447</v>
      </c>
      <c r="D65" s="24">
        <f>F65</f>
        <v>110.40894</v>
      </c>
      <c r="E65" s="24">
        <f>F65</f>
        <v>110.40894</v>
      </c>
      <c r="F65" s="24">
        <f>ROUND(110.40894,5)</f>
        <v>110.40894</v>
      </c>
      <c r="G65" s="25"/>
      <c r="H65" s="26"/>
    </row>
    <row r="66" spans="1:8" ht="12.75" customHeight="1">
      <c r="A66" s="23">
        <v>43041</v>
      </c>
      <c r="B66" s="23"/>
      <c r="C66" s="24">
        <f>ROUND(107.51447,5)</f>
        <v>107.51447</v>
      </c>
      <c r="D66" s="24">
        <f>F66</f>
        <v>111.53321</v>
      </c>
      <c r="E66" s="24">
        <f>F66</f>
        <v>111.53321</v>
      </c>
      <c r="F66" s="24">
        <f>ROUND(111.53321,5)</f>
        <v>111.53321</v>
      </c>
      <c r="G66" s="25"/>
      <c r="H66" s="26"/>
    </row>
    <row r="67" spans="1:8" ht="12.75" customHeight="1">
      <c r="A67" s="23">
        <v>43132</v>
      </c>
      <c r="B67" s="23"/>
      <c r="C67" s="24">
        <f>ROUND(107.51447,5)</f>
        <v>107.51447</v>
      </c>
      <c r="D67" s="24">
        <f>F67</f>
        <v>113.79913</v>
      </c>
      <c r="E67" s="24">
        <f>F67</f>
        <v>113.79913</v>
      </c>
      <c r="F67" s="24">
        <f>ROUND(113.79913,5)</f>
        <v>113.79913</v>
      </c>
      <c r="G67" s="25"/>
      <c r="H67" s="26"/>
    </row>
    <row r="68" spans="1:8" ht="12.75" customHeight="1">
      <c r="A68" s="23">
        <v>43223</v>
      </c>
      <c r="B68" s="23"/>
      <c r="C68" s="24">
        <f>ROUND(107.51447,5)</f>
        <v>107.51447</v>
      </c>
      <c r="D68" s="24">
        <f>F68</f>
        <v>115.95464</v>
      </c>
      <c r="E68" s="24">
        <f>F68</f>
        <v>115.95464</v>
      </c>
      <c r="F68" s="24">
        <f>ROUND(115.95464,5)</f>
        <v>115.95464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ROUND(9.36,5)</f>
        <v>9.36</v>
      </c>
      <c r="D70" s="24">
        <f>F70</f>
        <v>9.40193</v>
      </c>
      <c r="E70" s="24">
        <f>F70</f>
        <v>9.40193</v>
      </c>
      <c r="F70" s="24">
        <f>ROUND(9.40193,5)</f>
        <v>9.40193</v>
      </c>
      <c r="G70" s="25"/>
      <c r="H70" s="26"/>
    </row>
    <row r="71" spans="1:8" ht="12.75" customHeight="1">
      <c r="A71" s="23">
        <v>42950</v>
      </c>
      <c r="B71" s="23"/>
      <c r="C71" s="24">
        <f>ROUND(9.36,5)</f>
        <v>9.36</v>
      </c>
      <c r="D71" s="24">
        <f>F71</f>
        <v>9.44927</v>
      </c>
      <c r="E71" s="24">
        <f>F71</f>
        <v>9.44927</v>
      </c>
      <c r="F71" s="24">
        <f>ROUND(9.44927,5)</f>
        <v>9.44927</v>
      </c>
      <c r="G71" s="25"/>
      <c r="H71" s="26"/>
    </row>
    <row r="72" spans="1:8" ht="12.75" customHeight="1">
      <c r="A72" s="23">
        <v>43041</v>
      </c>
      <c r="B72" s="23"/>
      <c r="C72" s="24">
        <f>ROUND(9.36,5)</f>
        <v>9.36</v>
      </c>
      <c r="D72" s="24">
        <f>F72</f>
        <v>9.48545</v>
      </c>
      <c r="E72" s="24">
        <f>F72</f>
        <v>9.48545</v>
      </c>
      <c r="F72" s="24">
        <f>ROUND(9.48545,5)</f>
        <v>9.48545</v>
      </c>
      <c r="G72" s="25"/>
      <c r="H72" s="26"/>
    </row>
    <row r="73" spans="1:8" ht="12.75" customHeight="1">
      <c r="A73" s="23">
        <v>43132</v>
      </c>
      <c r="B73" s="23"/>
      <c r="C73" s="24">
        <f>ROUND(9.36,5)</f>
        <v>9.36</v>
      </c>
      <c r="D73" s="24">
        <f>F73</f>
        <v>9.52342</v>
      </c>
      <c r="E73" s="24">
        <f>F73</f>
        <v>9.52342</v>
      </c>
      <c r="F73" s="24">
        <f>ROUND(9.52342,5)</f>
        <v>9.52342</v>
      </c>
      <c r="G73" s="25"/>
      <c r="H73" s="26"/>
    </row>
    <row r="74" spans="1:8" ht="12.75" customHeight="1">
      <c r="A74" s="23">
        <v>43223</v>
      </c>
      <c r="B74" s="23"/>
      <c r="C74" s="24">
        <f>ROUND(9.36,5)</f>
        <v>9.36</v>
      </c>
      <c r="D74" s="24">
        <f>F74</f>
        <v>9.57578</v>
      </c>
      <c r="E74" s="24">
        <f>F74</f>
        <v>9.57578</v>
      </c>
      <c r="F74" s="24">
        <f>ROUND(9.57578,5)</f>
        <v>9.57578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ROUND(2.035,5)</f>
        <v>2.035</v>
      </c>
      <c r="D76" s="24">
        <f>F76</f>
        <v>135.2093</v>
      </c>
      <c r="E76" s="24">
        <f>F76</f>
        <v>135.2093</v>
      </c>
      <c r="F76" s="24">
        <f>ROUND(135.2093,5)</f>
        <v>135.2093</v>
      </c>
      <c r="G76" s="25"/>
      <c r="H76" s="26"/>
    </row>
    <row r="77" spans="1:8" ht="12.75" customHeight="1">
      <c r="A77" s="23">
        <v>42950</v>
      </c>
      <c r="B77" s="23"/>
      <c r="C77" s="24">
        <f>ROUND(2.035,5)</f>
        <v>2.035</v>
      </c>
      <c r="D77" s="24">
        <f>F77</f>
        <v>136.31757</v>
      </c>
      <c r="E77" s="24">
        <f>F77</f>
        <v>136.31757</v>
      </c>
      <c r="F77" s="24">
        <f>ROUND(136.31757,5)</f>
        <v>136.31757</v>
      </c>
      <c r="G77" s="25"/>
      <c r="H77" s="26"/>
    </row>
    <row r="78" spans="1:8" ht="12.75" customHeight="1">
      <c r="A78" s="23">
        <v>43041</v>
      </c>
      <c r="B78" s="23"/>
      <c r="C78" s="24">
        <f>ROUND(2.035,5)</f>
        <v>2.035</v>
      </c>
      <c r="D78" s="24">
        <f>F78</f>
        <v>139.05195</v>
      </c>
      <c r="E78" s="24">
        <f>F78</f>
        <v>139.05195</v>
      </c>
      <c r="F78" s="24">
        <f>ROUND(139.05195,5)</f>
        <v>139.05195</v>
      </c>
      <c r="G78" s="25"/>
      <c r="H78" s="26"/>
    </row>
    <row r="79" spans="1:8" ht="12.75" customHeight="1">
      <c r="A79" s="23">
        <v>43132</v>
      </c>
      <c r="B79" s="23"/>
      <c r="C79" s="24">
        <f>ROUND(2.035,5)</f>
        <v>2.035</v>
      </c>
      <c r="D79" s="24">
        <f>F79</f>
        <v>141.82741</v>
      </c>
      <c r="E79" s="24">
        <f>F79</f>
        <v>141.82741</v>
      </c>
      <c r="F79" s="24">
        <f>ROUND(141.82741,5)</f>
        <v>141.82741</v>
      </c>
      <c r="G79" s="25"/>
      <c r="H79" s="26"/>
    </row>
    <row r="80" spans="1:8" ht="12.75" customHeight="1">
      <c r="A80" s="23">
        <v>43223</v>
      </c>
      <c r="B80" s="23"/>
      <c r="C80" s="24">
        <f>ROUND(2.035,5)</f>
        <v>2.035</v>
      </c>
      <c r="D80" s="24">
        <f>F80</f>
        <v>144.51386</v>
      </c>
      <c r="E80" s="24">
        <f>F80</f>
        <v>144.51386</v>
      </c>
      <c r="F80" s="24">
        <f>ROUND(144.51386,5)</f>
        <v>144.51386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ROUND(9.365,5)</f>
        <v>9.365</v>
      </c>
      <c r="D82" s="24">
        <f>F82</f>
        <v>9.40564</v>
      </c>
      <c r="E82" s="24">
        <f>F82</f>
        <v>9.40564</v>
      </c>
      <c r="F82" s="24">
        <f>ROUND(9.40564,5)</f>
        <v>9.40564</v>
      </c>
      <c r="G82" s="25"/>
      <c r="H82" s="26"/>
    </row>
    <row r="83" spans="1:8" ht="12.75" customHeight="1">
      <c r="A83" s="23">
        <v>42950</v>
      </c>
      <c r="B83" s="23"/>
      <c r="C83" s="24">
        <f>ROUND(9.365,5)</f>
        <v>9.365</v>
      </c>
      <c r="D83" s="24">
        <f>F83</f>
        <v>9.45147</v>
      </c>
      <c r="E83" s="24">
        <f>F83</f>
        <v>9.45147</v>
      </c>
      <c r="F83" s="24">
        <f>ROUND(9.45147,5)</f>
        <v>9.45147</v>
      </c>
      <c r="G83" s="25"/>
      <c r="H83" s="26"/>
    </row>
    <row r="84" spans="1:8" ht="12.75" customHeight="1">
      <c r="A84" s="23">
        <v>43041</v>
      </c>
      <c r="B84" s="23"/>
      <c r="C84" s="24">
        <f>ROUND(9.365,5)</f>
        <v>9.365</v>
      </c>
      <c r="D84" s="24">
        <f>F84</f>
        <v>9.48643</v>
      </c>
      <c r="E84" s="24">
        <f>F84</f>
        <v>9.48643</v>
      </c>
      <c r="F84" s="24">
        <f>ROUND(9.48643,5)</f>
        <v>9.48643</v>
      </c>
      <c r="G84" s="25"/>
      <c r="H84" s="26"/>
    </row>
    <row r="85" spans="1:8" ht="12.75" customHeight="1">
      <c r="A85" s="23">
        <v>43132</v>
      </c>
      <c r="B85" s="23"/>
      <c r="C85" s="24">
        <f>ROUND(9.365,5)</f>
        <v>9.365</v>
      </c>
      <c r="D85" s="24">
        <f>F85</f>
        <v>9.52307</v>
      </c>
      <c r="E85" s="24">
        <f>F85</f>
        <v>9.52307</v>
      </c>
      <c r="F85" s="24">
        <f>ROUND(9.52307,5)</f>
        <v>9.52307</v>
      </c>
      <c r="G85" s="25"/>
      <c r="H85" s="26"/>
    </row>
    <row r="86" spans="1:8" ht="12.75" customHeight="1">
      <c r="A86" s="23">
        <v>43223</v>
      </c>
      <c r="B86" s="23"/>
      <c r="C86" s="24">
        <f>ROUND(9.365,5)</f>
        <v>9.365</v>
      </c>
      <c r="D86" s="24">
        <f>F86</f>
        <v>9.57348</v>
      </c>
      <c r="E86" s="24">
        <f>F86</f>
        <v>9.57348</v>
      </c>
      <c r="F86" s="24">
        <f>ROUND(9.57348,5)</f>
        <v>9.57348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ROUND(9.4,5)</f>
        <v>9.4</v>
      </c>
      <c r="D88" s="24">
        <f>F88</f>
        <v>9.4397</v>
      </c>
      <c r="E88" s="24">
        <f>F88</f>
        <v>9.4397</v>
      </c>
      <c r="F88" s="24">
        <f>ROUND(9.4397,5)</f>
        <v>9.4397</v>
      </c>
      <c r="G88" s="25"/>
      <c r="H88" s="26"/>
    </row>
    <row r="89" spans="1:8" ht="12.75" customHeight="1">
      <c r="A89" s="23">
        <v>42950</v>
      </c>
      <c r="B89" s="23"/>
      <c r="C89" s="24">
        <f>ROUND(9.4,5)</f>
        <v>9.4</v>
      </c>
      <c r="D89" s="24">
        <f>F89</f>
        <v>9.48443</v>
      </c>
      <c r="E89" s="24">
        <f>F89</f>
        <v>9.48443</v>
      </c>
      <c r="F89" s="24">
        <f>ROUND(9.48443,5)</f>
        <v>9.48443</v>
      </c>
      <c r="G89" s="25"/>
      <c r="H89" s="26"/>
    </row>
    <row r="90" spans="1:8" ht="12.75" customHeight="1">
      <c r="A90" s="23">
        <v>43041</v>
      </c>
      <c r="B90" s="23"/>
      <c r="C90" s="24">
        <f>ROUND(9.4,5)</f>
        <v>9.4</v>
      </c>
      <c r="D90" s="24">
        <f>F90</f>
        <v>9.51867</v>
      </c>
      <c r="E90" s="24">
        <f>F90</f>
        <v>9.51867</v>
      </c>
      <c r="F90" s="24">
        <f>ROUND(9.51867,5)</f>
        <v>9.51867</v>
      </c>
      <c r="G90" s="25"/>
      <c r="H90" s="26"/>
    </row>
    <row r="91" spans="1:8" ht="12.75" customHeight="1">
      <c r="A91" s="23">
        <v>43132</v>
      </c>
      <c r="B91" s="23"/>
      <c r="C91" s="24">
        <f>ROUND(9.4,5)</f>
        <v>9.4</v>
      </c>
      <c r="D91" s="24">
        <f>F91</f>
        <v>9.55449</v>
      </c>
      <c r="E91" s="24">
        <f>F91</f>
        <v>9.55449</v>
      </c>
      <c r="F91" s="24">
        <f>ROUND(9.55449,5)</f>
        <v>9.55449</v>
      </c>
      <c r="G91" s="25"/>
      <c r="H91" s="26"/>
    </row>
    <row r="92" spans="1:8" ht="12.75" customHeight="1">
      <c r="A92" s="23">
        <v>43223</v>
      </c>
      <c r="B92" s="23"/>
      <c r="C92" s="24">
        <f>ROUND(9.4,5)</f>
        <v>9.4</v>
      </c>
      <c r="D92" s="24">
        <f>F92</f>
        <v>9.6034</v>
      </c>
      <c r="E92" s="24">
        <f>F92</f>
        <v>9.6034</v>
      </c>
      <c r="F92" s="24">
        <f>ROUND(9.6034,5)</f>
        <v>9.6034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ROUND(132.95498,5)</f>
        <v>132.95498</v>
      </c>
      <c r="D94" s="24">
        <f>F94</f>
        <v>133.69411</v>
      </c>
      <c r="E94" s="24">
        <f>F94</f>
        <v>133.69411</v>
      </c>
      <c r="F94" s="24">
        <f>ROUND(133.69411,5)</f>
        <v>133.69411</v>
      </c>
      <c r="G94" s="25"/>
      <c r="H94" s="26"/>
    </row>
    <row r="95" spans="1:8" ht="12.75" customHeight="1">
      <c r="A95" s="23">
        <v>42950</v>
      </c>
      <c r="B95" s="23"/>
      <c r="C95" s="24">
        <f>ROUND(132.95498,5)</f>
        <v>132.95498</v>
      </c>
      <c r="D95" s="24">
        <f>F95</f>
        <v>136.28629</v>
      </c>
      <c r="E95" s="24">
        <f>F95</f>
        <v>136.28629</v>
      </c>
      <c r="F95" s="24">
        <f>ROUND(136.28629,5)</f>
        <v>136.28629</v>
      </c>
      <c r="G95" s="25"/>
      <c r="H95" s="26"/>
    </row>
    <row r="96" spans="1:8" ht="12.75" customHeight="1">
      <c r="A96" s="23">
        <v>43041</v>
      </c>
      <c r="B96" s="23"/>
      <c r="C96" s="24">
        <f>ROUND(132.95498,5)</f>
        <v>132.95498</v>
      </c>
      <c r="D96" s="24">
        <f>F96</f>
        <v>137.41559</v>
      </c>
      <c r="E96" s="24">
        <f>F96</f>
        <v>137.41559</v>
      </c>
      <c r="F96" s="24">
        <f>ROUND(137.41559,5)</f>
        <v>137.41559</v>
      </c>
      <c r="G96" s="25"/>
      <c r="H96" s="26"/>
    </row>
    <row r="97" spans="1:8" ht="12.75" customHeight="1">
      <c r="A97" s="23">
        <v>43132</v>
      </c>
      <c r="B97" s="23"/>
      <c r="C97" s="24">
        <f>ROUND(132.95498,5)</f>
        <v>132.95498</v>
      </c>
      <c r="D97" s="24">
        <f>F97</f>
        <v>140.20742</v>
      </c>
      <c r="E97" s="24">
        <f>F97</f>
        <v>140.20742</v>
      </c>
      <c r="F97" s="24">
        <f>ROUND(140.20742,5)</f>
        <v>140.20742</v>
      </c>
      <c r="G97" s="25"/>
      <c r="H97" s="26"/>
    </row>
    <row r="98" spans="1:8" ht="12.75" customHeight="1">
      <c r="A98" s="23">
        <v>43223</v>
      </c>
      <c r="B98" s="23"/>
      <c r="C98" s="24">
        <f>ROUND(132.95498,5)</f>
        <v>132.95498</v>
      </c>
      <c r="D98" s="24">
        <f>F98</f>
        <v>142.86255</v>
      </c>
      <c r="E98" s="24">
        <f>F98</f>
        <v>142.86255</v>
      </c>
      <c r="F98" s="24">
        <f>ROUND(142.86255,5)</f>
        <v>142.86255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ROUND(2.04,5)</f>
        <v>2.04</v>
      </c>
      <c r="D100" s="24">
        <f>F100</f>
        <v>145.21622</v>
      </c>
      <c r="E100" s="24">
        <f>F100</f>
        <v>145.21622</v>
      </c>
      <c r="F100" s="24">
        <f>ROUND(145.21622,5)</f>
        <v>145.21622</v>
      </c>
      <c r="G100" s="25"/>
      <c r="H100" s="26"/>
    </row>
    <row r="101" spans="1:8" ht="12.75" customHeight="1">
      <c r="A101" s="23">
        <v>42950</v>
      </c>
      <c r="B101" s="23"/>
      <c r="C101" s="24">
        <f>ROUND(2.04,5)</f>
        <v>2.04</v>
      </c>
      <c r="D101" s="24">
        <f>F101</f>
        <v>146.35321</v>
      </c>
      <c r="E101" s="24">
        <f>F101</f>
        <v>146.35321</v>
      </c>
      <c r="F101" s="24">
        <f>ROUND(146.35321,5)</f>
        <v>146.35321</v>
      </c>
      <c r="G101" s="25"/>
      <c r="H101" s="26"/>
    </row>
    <row r="102" spans="1:8" ht="12.75" customHeight="1">
      <c r="A102" s="23">
        <v>43041</v>
      </c>
      <c r="B102" s="23"/>
      <c r="C102" s="24">
        <f>ROUND(2.04,5)</f>
        <v>2.04</v>
      </c>
      <c r="D102" s="24">
        <f>F102</f>
        <v>149.28884</v>
      </c>
      <c r="E102" s="24">
        <f>F102</f>
        <v>149.28884</v>
      </c>
      <c r="F102" s="24">
        <f>ROUND(149.28884,5)</f>
        <v>149.28884</v>
      </c>
      <c r="G102" s="25"/>
      <c r="H102" s="26"/>
    </row>
    <row r="103" spans="1:8" ht="12.75" customHeight="1">
      <c r="A103" s="23">
        <v>43132</v>
      </c>
      <c r="B103" s="23"/>
      <c r="C103" s="24">
        <f>ROUND(2.04,5)</f>
        <v>2.04</v>
      </c>
      <c r="D103" s="24">
        <f>F103</f>
        <v>150.60647</v>
      </c>
      <c r="E103" s="24">
        <f>F103</f>
        <v>150.60647</v>
      </c>
      <c r="F103" s="24">
        <f>ROUND(150.60647,5)</f>
        <v>150.60647</v>
      </c>
      <c r="G103" s="25"/>
      <c r="H103" s="26"/>
    </row>
    <row r="104" spans="1:8" ht="12.75" customHeight="1">
      <c r="A104" s="23">
        <v>43223</v>
      </c>
      <c r="B104" s="23"/>
      <c r="C104" s="24">
        <f>ROUND(2.04,5)</f>
        <v>2.04</v>
      </c>
      <c r="D104" s="24">
        <f>F104</f>
        <v>153.45731</v>
      </c>
      <c r="E104" s="24">
        <f>F104</f>
        <v>153.45731</v>
      </c>
      <c r="F104" s="24">
        <f>ROUND(153.45731,5)</f>
        <v>153.45731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ROUND(2.69,5)</f>
        <v>2.69</v>
      </c>
      <c r="D106" s="24">
        <f>F106</f>
        <v>130.02307</v>
      </c>
      <c r="E106" s="24">
        <f>F106</f>
        <v>130.02307</v>
      </c>
      <c r="F106" s="24">
        <f>ROUND(130.02307,5)</f>
        <v>130.02307</v>
      </c>
      <c r="G106" s="25"/>
      <c r="H106" s="26"/>
    </row>
    <row r="107" spans="1:8" ht="12.75" customHeight="1">
      <c r="A107" s="23">
        <v>42950</v>
      </c>
      <c r="B107" s="23"/>
      <c r="C107" s="24">
        <f>ROUND(2.69,5)</f>
        <v>2.69</v>
      </c>
      <c r="D107" s="24">
        <f>F107</f>
        <v>132.54414</v>
      </c>
      <c r="E107" s="24">
        <f>F107</f>
        <v>132.54414</v>
      </c>
      <c r="F107" s="24">
        <f>ROUND(132.54414,5)</f>
        <v>132.54414</v>
      </c>
      <c r="G107" s="25"/>
      <c r="H107" s="26"/>
    </row>
    <row r="108" spans="1:8" ht="12.75" customHeight="1">
      <c r="A108" s="23">
        <v>43041</v>
      </c>
      <c r="B108" s="23"/>
      <c r="C108" s="24">
        <f>ROUND(2.69,5)</f>
        <v>2.69</v>
      </c>
      <c r="D108" s="24">
        <f>F108</f>
        <v>133.43573</v>
      </c>
      <c r="E108" s="24">
        <f>F108</f>
        <v>133.43573</v>
      </c>
      <c r="F108" s="24">
        <f>ROUND(133.43573,5)</f>
        <v>133.43573</v>
      </c>
      <c r="G108" s="25"/>
      <c r="H108" s="26"/>
    </row>
    <row r="109" spans="1:8" ht="12.75" customHeight="1">
      <c r="A109" s="23">
        <v>43132</v>
      </c>
      <c r="B109" s="23"/>
      <c r="C109" s="24">
        <f>ROUND(2.69,5)</f>
        <v>2.69</v>
      </c>
      <c r="D109" s="24">
        <f>F109</f>
        <v>136.14657</v>
      </c>
      <c r="E109" s="24">
        <f>F109</f>
        <v>136.14657</v>
      </c>
      <c r="F109" s="24">
        <f>ROUND(136.14657,5)</f>
        <v>136.14657</v>
      </c>
      <c r="G109" s="25"/>
      <c r="H109" s="26"/>
    </row>
    <row r="110" spans="1:8" ht="12.75" customHeight="1">
      <c r="A110" s="23">
        <v>43223</v>
      </c>
      <c r="B110" s="23"/>
      <c r="C110" s="24">
        <f>ROUND(2.69,5)</f>
        <v>2.69</v>
      </c>
      <c r="D110" s="24">
        <f>F110</f>
        <v>138.72412</v>
      </c>
      <c r="E110" s="24">
        <f>F110</f>
        <v>138.72412</v>
      </c>
      <c r="F110" s="24">
        <f>ROUND(138.72412,5)</f>
        <v>138.72412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ROUND(10.255,5)</f>
        <v>10.255</v>
      </c>
      <c r="D112" s="24">
        <f>F112</f>
        <v>10.32133</v>
      </c>
      <c r="E112" s="24">
        <f>F112</f>
        <v>10.32133</v>
      </c>
      <c r="F112" s="24">
        <f>ROUND(10.32133,5)</f>
        <v>10.32133</v>
      </c>
      <c r="G112" s="25"/>
      <c r="H112" s="26"/>
    </row>
    <row r="113" spans="1:8" ht="12.75" customHeight="1">
      <c r="A113" s="23">
        <v>42950</v>
      </c>
      <c r="B113" s="23"/>
      <c r="C113" s="24">
        <f>ROUND(10.255,5)</f>
        <v>10.255</v>
      </c>
      <c r="D113" s="24">
        <f>F113</f>
        <v>10.3954</v>
      </c>
      <c r="E113" s="24">
        <f>F113</f>
        <v>10.3954</v>
      </c>
      <c r="F113" s="24">
        <f>ROUND(10.3954,5)</f>
        <v>10.3954</v>
      </c>
      <c r="G113" s="25"/>
      <c r="H113" s="26"/>
    </row>
    <row r="114" spans="1:8" ht="12.75" customHeight="1">
      <c r="A114" s="23">
        <v>43041</v>
      </c>
      <c r="B114" s="23"/>
      <c r="C114" s="24">
        <f>ROUND(10.255,5)</f>
        <v>10.255</v>
      </c>
      <c r="D114" s="24">
        <f>F114</f>
        <v>10.46636</v>
      </c>
      <c r="E114" s="24">
        <f>F114</f>
        <v>10.46636</v>
      </c>
      <c r="F114" s="24">
        <f>ROUND(10.46636,5)</f>
        <v>10.46636</v>
      </c>
      <c r="G114" s="25"/>
      <c r="H114" s="26"/>
    </row>
    <row r="115" spans="1:8" ht="12.75" customHeight="1">
      <c r="A115" s="23">
        <v>43132</v>
      </c>
      <c r="B115" s="23"/>
      <c r="C115" s="24">
        <f>ROUND(10.255,5)</f>
        <v>10.255</v>
      </c>
      <c r="D115" s="24">
        <f>F115</f>
        <v>10.54218</v>
      </c>
      <c r="E115" s="24">
        <f>F115</f>
        <v>10.54218</v>
      </c>
      <c r="F115" s="24">
        <f>ROUND(10.54218,5)</f>
        <v>10.54218</v>
      </c>
      <c r="G115" s="25"/>
      <c r="H115" s="26"/>
    </row>
    <row r="116" spans="1:8" ht="12.75" customHeight="1">
      <c r="A116" s="23">
        <v>43223</v>
      </c>
      <c r="B116" s="23"/>
      <c r="C116" s="24">
        <f>ROUND(10.255,5)</f>
        <v>10.255</v>
      </c>
      <c r="D116" s="24">
        <f>F116</f>
        <v>10.62823</v>
      </c>
      <c r="E116" s="24">
        <f>F116</f>
        <v>10.62823</v>
      </c>
      <c r="F116" s="24">
        <f>ROUND(10.62823,5)</f>
        <v>10.62823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ROUND(10.4,5)</f>
        <v>10.4</v>
      </c>
      <c r="D118" s="24">
        <f>F118</f>
        <v>10.46663</v>
      </c>
      <c r="E118" s="24">
        <f>F118</f>
        <v>10.46663</v>
      </c>
      <c r="F118" s="24">
        <f>ROUND(10.46663,5)</f>
        <v>10.46663</v>
      </c>
      <c r="G118" s="25"/>
      <c r="H118" s="26"/>
    </row>
    <row r="119" spans="1:8" ht="12.75" customHeight="1">
      <c r="A119" s="23">
        <v>42950</v>
      </c>
      <c r="B119" s="23"/>
      <c r="C119" s="24">
        <f>ROUND(10.4,5)</f>
        <v>10.4</v>
      </c>
      <c r="D119" s="24">
        <f>F119</f>
        <v>10.53945</v>
      </c>
      <c r="E119" s="24">
        <f>F119</f>
        <v>10.53945</v>
      </c>
      <c r="F119" s="24">
        <f>ROUND(10.53945,5)</f>
        <v>10.53945</v>
      </c>
      <c r="G119" s="25"/>
      <c r="H119" s="26"/>
    </row>
    <row r="120" spans="1:8" ht="12.75" customHeight="1">
      <c r="A120" s="23">
        <v>43041</v>
      </c>
      <c r="B120" s="23"/>
      <c r="C120" s="24">
        <f>ROUND(10.4,5)</f>
        <v>10.4</v>
      </c>
      <c r="D120" s="24">
        <f>F120</f>
        <v>10.60825</v>
      </c>
      <c r="E120" s="24">
        <f>F120</f>
        <v>10.60825</v>
      </c>
      <c r="F120" s="24">
        <f>ROUND(10.60825,5)</f>
        <v>10.60825</v>
      </c>
      <c r="G120" s="25"/>
      <c r="H120" s="26"/>
    </row>
    <row r="121" spans="1:8" ht="12.75" customHeight="1">
      <c r="A121" s="23">
        <v>43132</v>
      </c>
      <c r="B121" s="23"/>
      <c r="C121" s="24">
        <f>ROUND(10.4,5)</f>
        <v>10.4</v>
      </c>
      <c r="D121" s="24">
        <f>F121</f>
        <v>10.67908</v>
      </c>
      <c r="E121" s="24">
        <f>F121</f>
        <v>10.67908</v>
      </c>
      <c r="F121" s="24">
        <f>ROUND(10.67908,5)</f>
        <v>10.67908</v>
      </c>
      <c r="G121" s="25"/>
      <c r="H121" s="26"/>
    </row>
    <row r="122" spans="1:8" ht="12.75" customHeight="1">
      <c r="A122" s="23">
        <v>43223</v>
      </c>
      <c r="B122" s="23"/>
      <c r="C122" s="24">
        <f>ROUND(10.4,5)</f>
        <v>10.4</v>
      </c>
      <c r="D122" s="24">
        <f>F122</f>
        <v>10.7632</v>
      </c>
      <c r="E122" s="24">
        <f>F122</f>
        <v>10.7632</v>
      </c>
      <c r="F122" s="24">
        <f>ROUND(10.7632,5)</f>
        <v>10.7632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ROUND(8.23,5)</f>
        <v>8.23</v>
      </c>
      <c r="D124" s="24">
        <f>F124</f>
        <v>8.25318</v>
      </c>
      <c r="E124" s="24">
        <f>F124</f>
        <v>8.25318</v>
      </c>
      <c r="F124" s="24">
        <f>ROUND(8.25318,5)</f>
        <v>8.25318</v>
      </c>
      <c r="G124" s="25"/>
      <c r="H124" s="26"/>
    </row>
    <row r="125" spans="1:8" ht="12.75" customHeight="1">
      <c r="A125" s="23">
        <v>42950</v>
      </c>
      <c r="B125" s="23"/>
      <c r="C125" s="24">
        <f>ROUND(8.23,5)</f>
        <v>8.23</v>
      </c>
      <c r="D125" s="24">
        <f>F125</f>
        <v>8.27708</v>
      </c>
      <c r="E125" s="24">
        <f>F125</f>
        <v>8.27708</v>
      </c>
      <c r="F125" s="24">
        <f>ROUND(8.27708,5)</f>
        <v>8.27708</v>
      </c>
      <c r="G125" s="25"/>
      <c r="H125" s="26"/>
    </row>
    <row r="126" spans="1:8" ht="12.75" customHeight="1">
      <c r="A126" s="23">
        <v>43041</v>
      </c>
      <c r="B126" s="23"/>
      <c r="C126" s="24">
        <f>ROUND(8.23,5)</f>
        <v>8.23</v>
      </c>
      <c r="D126" s="24">
        <f>F126</f>
        <v>8.29239</v>
      </c>
      <c r="E126" s="24">
        <f>F126</f>
        <v>8.29239</v>
      </c>
      <c r="F126" s="24">
        <f>ROUND(8.29239,5)</f>
        <v>8.29239</v>
      </c>
      <c r="G126" s="25"/>
      <c r="H126" s="26"/>
    </row>
    <row r="127" spans="1:8" ht="12.75" customHeight="1">
      <c r="A127" s="23">
        <v>43132</v>
      </c>
      <c r="B127" s="23"/>
      <c r="C127" s="24">
        <f>ROUND(8.23,5)</f>
        <v>8.23</v>
      </c>
      <c r="D127" s="24">
        <f>F127</f>
        <v>8.31053</v>
      </c>
      <c r="E127" s="24">
        <f>F127</f>
        <v>8.31053</v>
      </c>
      <c r="F127" s="24">
        <f>ROUND(8.31053,5)</f>
        <v>8.31053</v>
      </c>
      <c r="G127" s="25"/>
      <c r="H127" s="26"/>
    </row>
    <row r="128" spans="1:8" ht="12.75" customHeight="1">
      <c r="A128" s="23">
        <v>43223</v>
      </c>
      <c r="B128" s="23"/>
      <c r="C128" s="24">
        <f>ROUND(8.23,5)</f>
        <v>8.23</v>
      </c>
      <c r="D128" s="24">
        <f>F128</f>
        <v>8.34529</v>
      </c>
      <c r="E128" s="24">
        <f>F128</f>
        <v>8.34529</v>
      </c>
      <c r="F128" s="24">
        <f>ROUND(8.34529,5)</f>
        <v>8.34529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ROUND(9.275,5)</f>
        <v>9.275</v>
      </c>
      <c r="D130" s="24">
        <f>F130</f>
        <v>9.31322</v>
      </c>
      <c r="E130" s="24">
        <f>F130</f>
        <v>9.31322</v>
      </c>
      <c r="F130" s="24">
        <f>ROUND(9.31322,5)</f>
        <v>9.31322</v>
      </c>
      <c r="G130" s="25"/>
      <c r="H130" s="26"/>
    </row>
    <row r="131" spans="1:8" ht="12.75" customHeight="1">
      <c r="A131" s="23">
        <v>42950</v>
      </c>
      <c r="B131" s="23"/>
      <c r="C131" s="24">
        <f>ROUND(9.275,5)</f>
        <v>9.275</v>
      </c>
      <c r="D131" s="24">
        <f>F131</f>
        <v>9.35577</v>
      </c>
      <c r="E131" s="24">
        <f>F131</f>
        <v>9.35577</v>
      </c>
      <c r="F131" s="24">
        <f>ROUND(9.35577,5)</f>
        <v>9.35577</v>
      </c>
      <c r="G131" s="25"/>
      <c r="H131" s="26"/>
    </row>
    <row r="132" spans="1:8" ht="12.75" customHeight="1">
      <c r="A132" s="23">
        <v>43041</v>
      </c>
      <c r="B132" s="23"/>
      <c r="C132" s="24">
        <f>ROUND(9.275,5)</f>
        <v>9.275</v>
      </c>
      <c r="D132" s="24">
        <f>F132</f>
        <v>9.39443</v>
      </c>
      <c r="E132" s="24">
        <f>F132</f>
        <v>9.39443</v>
      </c>
      <c r="F132" s="24">
        <f>ROUND(9.39443,5)</f>
        <v>9.39443</v>
      </c>
      <c r="G132" s="25"/>
      <c r="H132" s="26"/>
    </row>
    <row r="133" spans="1:8" ht="12.75" customHeight="1">
      <c r="A133" s="23">
        <v>43132</v>
      </c>
      <c r="B133" s="23"/>
      <c r="C133" s="24">
        <f>ROUND(9.275,5)</f>
        <v>9.275</v>
      </c>
      <c r="D133" s="24">
        <f>F133</f>
        <v>9.43568</v>
      </c>
      <c r="E133" s="24">
        <f>F133</f>
        <v>9.43568</v>
      </c>
      <c r="F133" s="24">
        <f>ROUND(9.43568,5)</f>
        <v>9.43568</v>
      </c>
      <c r="G133" s="25"/>
      <c r="H133" s="26"/>
    </row>
    <row r="134" spans="1:8" ht="12.75" customHeight="1">
      <c r="A134" s="23">
        <v>43223</v>
      </c>
      <c r="B134" s="23"/>
      <c r="C134" s="24">
        <f>ROUND(9.275,5)</f>
        <v>9.275</v>
      </c>
      <c r="D134" s="24">
        <f>F134</f>
        <v>9.48466</v>
      </c>
      <c r="E134" s="24">
        <f>F134</f>
        <v>9.48466</v>
      </c>
      <c r="F134" s="24">
        <f>ROUND(9.48466,5)</f>
        <v>9.48466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ROUND(8.61,5)</f>
        <v>8.61</v>
      </c>
      <c r="D136" s="24">
        <f>F136</f>
        <v>8.64346</v>
      </c>
      <c r="E136" s="24">
        <f>F136</f>
        <v>8.64346</v>
      </c>
      <c r="F136" s="24">
        <f>ROUND(8.64346,5)</f>
        <v>8.64346</v>
      </c>
      <c r="G136" s="25"/>
      <c r="H136" s="26"/>
    </row>
    <row r="137" spans="1:8" ht="12.75" customHeight="1">
      <c r="A137" s="23">
        <v>42950</v>
      </c>
      <c r="B137" s="23"/>
      <c r="C137" s="24">
        <f>ROUND(8.61,5)</f>
        <v>8.61</v>
      </c>
      <c r="D137" s="24">
        <f>F137</f>
        <v>8.67945</v>
      </c>
      <c r="E137" s="24">
        <f>F137</f>
        <v>8.67945</v>
      </c>
      <c r="F137" s="24">
        <f>ROUND(8.67945,5)</f>
        <v>8.67945</v>
      </c>
      <c r="G137" s="25"/>
      <c r="H137" s="26"/>
    </row>
    <row r="138" spans="1:8" ht="12.75" customHeight="1">
      <c r="A138" s="23">
        <v>43041</v>
      </c>
      <c r="B138" s="23"/>
      <c r="C138" s="24">
        <f>ROUND(8.61,5)</f>
        <v>8.61</v>
      </c>
      <c r="D138" s="24">
        <f>F138</f>
        <v>8.70466</v>
      </c>
      <c r="E138" s="24">
        <f>F138</f>
        <v>8.70466</v>
      </c>
      <c r="F138" s="24">
        <f>ROUND(8.70466,5)</f>
        <v>8.70466</v>
      </c>
      <c r="G138" s="25"/>
      <c r="H138" s="26"/>
    </row>
    <row r="139" spans="1:8" ht="12.75" customHeight="1">
      <c r="A139" s="23">
        <v>43132</v>
      </c>
      <c r="B139" s="23"/>
      <c r="C139" s="24">
        <f>ROUND(8.61,5)</f>
        <v>8.61</v>
      </c>
      <c r="D139" s="24">
        <f>F139</f>
        <v>8.73179</v>
      </c>
      <c r="E139" s="24">
        <f>F139</f>
        <v>8.73179</v>
      </c>
      <c r="F139" s="24">
        <f>ROUND(8.73179,5)</f>
        <v>8.73179</v>
      </c>
      <c r="G139" s="25"/>
      <c r="H139" s="26"/>
    </row>
    <row r="140" spans="1:8" ht="12.75" customHeight="1">
      <c r="A140" s="23">
        <v>43223</v>
      </c>
      <c r="B140" s="23"/>
      <c r="C140" s="24">
        <f>ROUND(8.61,5)</f>
        <v>8.61</v>
      </c>
      <c r="D140" s="24">
        <f>F140</f>
        <v>8.77644</v>
      </c>
      <c r="E140" s="24">
        <f>F140</f>
        <v>8.77644</v>
      </c>
      <c r="F140" s="24">
        <f>ROUND(8.77644,5)</f>
        <v>8.77644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ROUND(2.04,5)</f>
        <v>2.04</v>
      </c>
      <c r="D142" s="24">
        <f>F142</f>
        <v>302.09836</v>
      </c>
      <c r="E142" s="24">
        <f>F142</f>
        <v>302.09836</v>
      </c>
      <c r="F142" s="24">
        <f>ROUND(302.09836,5)</f>
        <v>302.09836</v>
      </c>
      <c r="G142" s="25"/>
      <c r="H142" s="26"/>
    </row>
    <row r="143" spans="1:8" ht="12.75" customHeight="1">
      <c r="A143" s="23">
        <v>42950</v>
      </c>
      <c r="B143" s="23"/>
      <c r="C143" s="24">
        <f>ROUND(2.04,5)</f>
        <v>2.04</v>
      </c>
      <c r="D143" s="24">
        <f>F143</f>
        <v>301.00288</v>
      </c>
      <c r="E143" s="24">
        <f>F143</f>
        <v>301.00288</v>
      </c>
      <c r="F143" s="24">
        <f>ROUND(301.00288,5)</f>
        <v>301.00288</v>
      </c>
      <c r="G143" s="25"/>
      <c r="H143" s="26"/>
    </row>
    <row r="144" spans="1:8" ht="12.75" customHeight="1">
      <c r="A144" s="23">
        <v>43041</v>
      </c>
      <c r="B144" s="23"/>
      <c r="C144" s="24">
        <f>ROUND(2.04,5)</f>
        <v>2.04</v>
      </c>
      <c r="D144" s="24">
        <f>F144</f>
        <v>307.04089</v>
      </c>
      <c r="E144" s="24">
        <f>F144</f>
        <v>307.04089</v>
      </c>
      <c r="F144" s="24">
        <f>ROUND(307.04089,5)</f>
        <v>307.04089</v>
      </c>
      <c r="G144" s="25"/>
      <c r="H144" s="26"/>
    </row>
    <row r="145" spans="1:8" ht="12.75" customHeight="1">
      <c r="A145" s="23">
        <v>43132</v>
      </c>
      <c r="B145" s="23"/>
      <c r="C145" s="24">
        <f>ROUND(2.04,5)</f>
        <v>2.04</v>
      </c>
      <c r="D145" s="24">
        <f>F145</f>
        <v>306.12712</v>
      </c>
      <c r="E145" s="24">
        <f>F145</f>
        <v>306.12712</v>
      </c>
      <c r="F145" s="24">
        <f>ROUND(306.12712,5)</f>
        <v>306.12712</v>
      </c>
      <c r="G145" s="25"/>
      <c r="H145" s="26"/>
    </row>
    <row r="146" spans="1:8" ht="12.75" customHeight="1">
      <c r="A146" s="23">
        <v>43223</v>
      </c>
      <c r="B146" s="23"/>
      <c r="C146" s="24">
        <f>ROUND(2.04,5)</f>
        <v>2.04</v>
      </c>
      <c r="D146" s="24">
        <f>F146</f>
        <v>311.91677</v>
      </c>
      <c r="E146" s="24">
        <f>F146</f>
        <v>311.91677</v>
      </c>
      <c r="F146" s="24">
        <f>ROUND(311.91677,5)</f>
        <v>311.91677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ROUND(2.07,5)</f>
        <v>2.07</v>
      </c>
      <c r="D148" s="24">
        <f>F148</f>
        <v>250.02983</v>
      </c>
      <c r="E148" s="24">
        <f>F148</f>
        <v>250.02983</v>
      </c>
      <c r="F148" s="24">
        <f>ROUND(250.02983,5)</f>
        <v>250.02983</v>
      </c>
      <c r="G148" s="25"/>
      <c r="H148" s="26"/>
    </row>
    <row r="149" spans="1:8" ht="12.75" customHeight="1">
      <c r="A149" s="23">
        <v>42950</v>
      </c>
      <c r="B149" s="23"/>
      <c r="C149" s="24">
        <f>ROUND(2.07,5)</f>
        <v>2.07</v>
      </c>
      <c r="D149" s="24">
        <f>F149</f>
        <v>251.18474</v>
      </c>
      <c r="E149" s="24">
        <f>F149</f>
        <v>251.18474</v>
      </c>
      <c r="F149" s="24">
        <f>ROUND(251.18474,5)</f>
        <v>251.18474</v>
      </c>
      <c r="G149" s="25"/>
      <c r="H149" s="26"/>
    </row>
    <row r="150" spans="1:8" ht="12.75" customHeight="1">
      <c r="A150" s="23">
        <v>43041</v>
      </c>
      <c r="B150" s="23"/>
      <c r="C150" s="24">
        <f>ROUND(2.07,5)</f>
        <v>2.07</v>
      </c>
      <c r="D150" s="24">
        <f>F150</f>
        <v>256.22334</v>
      </c>
      <c r="E150" s="24">
        <f>F150</f>
        <v>256.22334</v>
      </c>
      <c r="F150" s="24">
        <f>ROUND(256.22334,5)</f>
        <v>256.22334</v>
      </c>
      <c r="G150" s="25"/>
      <c r="H150" s="26"/>
    </row>
    <row r="151" spans="1:8" ht="12.75" customHeight="1">
      <c r="A151" s="23">
        <v>43132</v>
      </c>
      <c r="B151" s="23"/>
      <c r="C151" s="24">
        <f>ROUND(2.07,5)</f>
        <v>2.07</v>
      </c>
      <c r="D151" s="24">
        <f>F151</f>
        <v>257.63002</v>
      </c>
      <c r="E151" s="24">
        <f>F151</f>
        <v>257.63002</v>
      </c>
      <c r="F151" s="24">
        <f>ROUND(257.63002,5)</f>
        <v>257.63002</v>
      </c>
      <c r="G151" s="25"/>
      <c r="H151" s="26"/>
    </row>
    <row r="152" spans="1:8" ht="12.75" customHeight="1">
      <c r="A152" s="23">
        <v>43223</v>
      </c>
      <c r="B152" s="23"/>
      <c r="C152" s="24">
        <f>ROUND(2.07,5)</f>
        <v>2.07</v>
      </c>
      <c r="D152" s="24">
        <f>F152</f>
        <v>262.50593</v>
      </c>
      <c r="E152" s="24">
        <f>F152</f>
        <v>262.50593</v>
      </c>
      <c r="F152" s="24">
        <f>ROUND(262.50593,5)</f>
        <v>262.50593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ROUND(7.52,5)</f>
        <v>7.52</v>
      </c>
      <c r="D154" s="24">
        <f>F154</f>
        <v>7.29578</v>
      </c>
      <c r="E154" s="24">
        <f>F154</f>
        <v>7.29578</v>
      </c>
      <c r="F154" s="24">
        <f>ROUND(7.29578,5)</f>
        <v>7.29578</v>
      </c>
      <c r="G154" s="25"/>
      <c r="H154" s="26"/>
    </row>
    <row r="155" spans="1:8" ht="12.75" customHeight="1">
      <c r="A155" s="23">
        <v>42950</v>
      </c>
      <c r="B155" s="23"/>
      <c r="C155" s="24">
        <f>ROUND(7.52,5)</f>
        <v>7.52</v>
      </c>
      <c r="D155" s="24">
        <f>F155</f>
        <v>6.24756</v>
      </c>
      <c r="E155" s="24">
        <f>F155</f>
        <v>6.24756</v>
      </c>
      <c r="F155" s="24">
        <f>ROUND(6.24756,5)</f>
        <v>6.24756</v>
      </c>
      <c r="G155" s="25"/>
      <c r="H155" s="26"/>
    </row>
    <row r="156" spans="1:8" ht="12.75" customHeight="1">
      <c r="A156" s="23">
        <v>43041</v>
      </c>
      <c r="B156" s="23"/>
      <c r="C156" s="24">
        <f>ROUND(7.52,5)</f>
        <v>7.52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ROUND(7.575,5)</f>
        <v>7.575</v>
      </c>
      <c r="D158" s="24">
        <f>F158</f>
        <v>7.56072</v>
      </c>
      <c r="E158" s="24">
        <f>F158</f>
        <v>7.56072</v>
      </c>
      <c r="F158" s="24">
        <f>ROUND(7.56072,5)</f>
        <v>7.56072</v>
      </c>
      <c r="G158" s="25"/>
      <c r="H158" s="26"/>
    </row>
    <row r="159" spans="1:8" ht="12.75" customHeight="1">
      <c r="A159" s="23">
        <v>42950</v>
      </c>
      <c r="B159" s="23"/>
      <c r="C159" s="24">
        <f>ROUND(7.575,5)</f>
        <v>7.575</v>
      </c>
      <c r="D159" s="24">
        <f>F159</f>
        <v>7.5227</v>
      </c>
      <c r="E159" s="24">
        <f>F159</f>
        <v>7.5227</v>
      </c>
      <c r="F159" s="24">
        <f>ROUND(7.5227,5)</f>
        <v>7.5227</v>
      </c>
      <c r="G159" s="25"/>
      <c r="H159" s="26"/>
    </row>
    <row r="160" spans="1:8" ht="12.75" customHeight="1">
      <c r="A160" s="23">
        <v>43041</v>
      </c>
      <c r="B160" s="23"/>
      <c r="C160" s="24">
        <f>ROUND(7.575,5)</f>
        <v>7.575</v>
      </c>
      <c r="D160" s="24">
        <f>F160</f>
        <v>7.39549</v>
      </c>
      <c r="E160" s="24">
        <f>F160</f>
        <v>7.39549</v>
      </c>
      <c r="F160" s="24">
        <f>ROUND(7.39549,5)</f>
        <v>7.39549</v>
      </c>
      <c r="G160" s="25"/>
      <c r="H160" s="26"/>
    </row>
    <row r="161" spans="1:8" ht="12.75" customHeight="1">
      <c r="A161" s="23">
        <v>43132</v>
      </c>
      <c r="B161" s="23"/>
      <c r="C161" s="24">
        <f>ROUND(7.575,5)</f>
        <v>7.575</v>
      </c>
      <c r="D161" s="24">
        <f>F161</f>
        <v>7.19745</v>
      </c>
      <c r="E161" s="24">
        <f>F161</f>
        <v>7.19745</v>
      </c>
      <c r="F161" s="24">
        <f>ROUND(7.19745,5)</f>
        <v>7.19745</v>
      </c>
      <c r="G161" s="25"/>
      <c r="H161" s="26"/>
    </row>
    <row r="162" spans="1:8" ht="12.75" customHeight="1">
      <c r="A162" s="23">
        <v>43223</v>
      </c>
      <c r="B162" s="23"/>
      <c r="C162" s="24">
        <f>ROUND(7.575,5)</f>
        <v>7.575</v>
      </c>
      <c r="D162" s="24">
        <f>F162</f>
        <v>6.98898</v>
      </c>
      <c r="E162" s="24">
        <f>F162</f>
        <v>6.98898</v>
      </c>
      <c r="F162" s="24">
        <f>ROUND(6.98898,5)</f>
        <v>6.98898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ROUND(7.74,5)</f>
        <v>7.74</v>
      </c>
      <c r="D164" s="24">
        <f>F164</f>
        <v>7.75023</v>
      </c>
      <c r="E164" s="24">
        <f>F164</f>
        <v>7.75023</v>
      </c>
      <c r="F164" s="24">
        <f>ROUND(7.75023,5)</f>
        <v>7.75023</v>
      </c>
      <c r="G164" s="25"/>
      <c r="H164" s="26"/>
    </row>
    <row r="165" spans="1:8" ht="12.75" customHeight="1">
      <c r="A165" s="23">
        <v>42950</v>
      </c>
      <c r="B165" s="23"/>
      <c r="C165" s="24">
        <f>ROUND(7.74,5)</f>
        <v>7.74</v>
      </c>
      <c r="D165" s="24">
        <f>F165</f>
        <v>7.75308</v>
      </c>
      <c r="E165" s="24">
        <f>F165</f>
        <v>7.75308</v>
      </c>
      <c r="F165" s="24">
        <f>ROUND(7.75308,5)</f>
        <v>7.75308</v>
      </c>
      <c r="G165" s="25"/>
      <c r="H165" s="26"/>
    </row>
    <row r="166" spans="1:8" ht="12.75" customHeight="1">
      <c r="A166" s="23">
        <v>43041</v>
      </c>
      <c r="B166" s="23"/>
      <c r="C166" s="24">
        <f>ROUND(7.74,5)</f>
        <v>7.74</v>
      </c>
      <c r="D166" s="24">
        <f>F166</f>
        <v>7.70903</v>
      </c>
      <c r="E166" s="24">
        <f>F166</f>
        <v>7.70903</v>
      </c>
      <c r="F166" s="24">
        <f>ROUND(7.70903,5)</f>
        <v>7.70903</v>
      </c>
      <c r="G166" s="25"/>
      <c r="H166" s="26"/>
    </row>
    <row r="167" spans="1:8" ht="12.75" customHeight="1">
      <c r="A167" s="23">
        <v>43132</v>
      </c>
      <c r="B167" s="23"/>
      <c r="C167" s="24">
        <f>ROUND(7.74,5)</f>
        <v>7.74</v>
      </c>
      <c r="D167" s="24">
        <f>F167</f>
        <v>7.65515</v>
      </c>
      <c r="E167" s="24">
        <f>F167</f>
        <v>7.65515</v>
      </c>
      <c r="F167" s="24">
        <f>ROUND(7.65515,5)</f>
        <v>7.65515</v>
      </c>
      <c r="G167" s="25"/>
      <c r="H167" s="26"/>
    </row>
    <row r="168" spans="1:8" ht="12.75" customHeight="1">
      <c r="A168" s="23">
        <v>43223</v>
      </c>
      <c r="B168" s="23"/>
      <c r="C168" s="24">
        <f>ROUND(7.74,5)</f>
        <v>7.74</v>
      </c>
      <c r="D168" s="24">
        <f>F168</f>
        <v>7.65495</v>
      </c>
      <c r="E168" s="24">
        <f>F168</f>
        <v>7.65495</v>
      </c>
      <c r="F168" s="24">
        <f>ROUND(7.65495,5)</f>
        <v>7.65495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ROUND(7.91,5)</f>
        <v>7.91</v>
      </c>
      <c r="D170" s="24">
        <f>F170</f>
        <v>7.92431</v>
      </c>
      <c r="E170" s="24">
        <f>F170</f>
        <v>7.92431</v>
      </c>
      <c r="F170" s="24">
        <f>ROUND(7.92431,5)</f>
        <v>7.92431</v>
      </c>
      <c r="G170" s="25"/>
      <c r="H170" s="26"/>
    </row>
    <row r="171" spans="1:8" ht="12.75" customHeight="1">
      <c r="A171" s="23">
        <v>42950</v>
      </c>
      <c r="B171" s="23"/>
      <c r="C171" s="24">
        <f>ROUND(7.91,5)</f>
        <v>7.91</v>
      </c>
      <c r="D171" s="24">
        <f>F171</f>
        <v>7.93558</v>
      </c>
      <c r="E171" s="24">
        <f>F171</f>
        <v>7.93558</v>
      </c>
      <c r="F171" s="24">
        <f>ROUND(7.93558,5)</f>
        <v>7.93558</v>
      </c>
      <c r="G171" s="25"/>
      <c r="H171" s="26"/>
    </row>
    <row r="172" spans="1:8" ht="12.75" customHeight="1">
      <c r="A172" s="23">
        <v>43041</v>
      </c>
      <c r="B172" s="23"/>
      <c r="C172" s="24">
        <f>ROUND(7.91,5)</f>
        <v>7.91</v>
      </c>
      <c r="D172" s="24">
        <f>F172</f>
        <v>7.92623</v>
      </c>
      <c r="E172" s="24">
        <f>F172</f>
        <v>7.92623</v>
      </c>
      <c r="F172" s="24">
        <f>ROUND(7.92623,5)</f>
        <v>7.92623</v>
      </c>
      <c r="G172" s="25"/>
      <c r="H172" s="26"/>
    </row>
    <row r="173" spans="1:8" ht="12.75" customHeight="1">
      <c r="A173" s="23">
        <v>43132</v>
      </c>
      <c r="B173" s="23"/>
      <c r="C173" s="24">
        <f>ROUND(7.91,5)</f>
        <v>7.91</v>
      </c>
      <c r="D173" s="24">
        <f>F173</f>
        <v>7.91617</v>
      </c>
      <c r="E173" s="24">
        <f>F173</f>
        <v>7.91617</v>
      </c>
      <c r="F173" s="24">
        <f>ROUND(7.91617,5)</f>
        <v>7.91617</v>
      </c>
      <c r="G173" s="25"/>
      <c r="H173" s="26"/>
    </row>
    <row r="174" spans="1:8" ht="12.75" customHeight="1">
      <c r="A174" s="23">
        <v>43223</v>
      </c>
      <c r="B174" s="23"/>
      <c r="C174" s="24">
        <f>ROUND(7.91,5)</f>
        <v>7.91</v>
      </c>
      <c r="D174" s="24">
        <f>F174</f>
        <v>7.93495</v>
      </c>
      <c r="E174" s="24">
        <f>F174</f>
        <v>7.93495</v>
      </c>
      <c r="F174" s="24">
        <f>ROUND(7.93495,5)</f>
        <v>7.93495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ROUND(9.245,5)</f>
        <v>9.245</v>
      </c>
      <c r="D176" s="24">
        <f>F176</f>
        <v>9.2806</v>
      </c>
      <c r="E176" s="24">
        <f>F176</f>
        <v>9.2806</v>
      </c>
      <c r="F176" s="24">
        <f>ROUND(9.2806,5)</f>
        <v>9.2806</v>
      </c>
      <c r="G176" s="25"/>
      <c r="H176" s="26"/>
    </row>
    <row r="177" spans="1:8" ht="12.75" customHeight="1">
      <c r="A177" s="23">
        <v>42950</v>
      </c>
      <c r="B177" s="23"/>
      <c r="C177" s="24">
        <f>ROUND(9.245,5)</f>
        <v>9.245</v>
      </c>
      <c r="D177" s="24">
        <f>F177</f>
        <v>9.31933</v>
      </c>
      <c r="E177" s="24">
        <f>F177</f>
        <v>9.31933</v>
      </c>
      <c r="F177" s="24">
        <f>ROUND(9.31933,5)</f>
        <v>9.31933</v>
      </c>
      <c r="G177" s="25"/>
      <c r="H177" s="26"/>
    </row>
    <row r="178" spans="1:8" ht="12.75" customHeight="1">
      <c r="A178" s="23">
        <v>43041</v>
      </c>
      <c r="B178" s="23"/>
      <c r="C178" s="24">
        <f>ROUND(9.245,5)</f>
        <v>9.245</v>
      </c>
      <c r="D178" s="24">
        <f>F178</f>
        <v>9.3525</v>
      </c>
      <c r="E178" s="24">
        <f>F178</f>
        <v>9.3525</v>
      </c>
      <c r="F178" s="24">
        <f>ROUND(9.3525,5)</f>
        <v>9.3525</v>
      </c>
      <c r="G178" s="25"/>
      <c r="H178" s="26"/>
    </row>
    <row r="179" spans="1:8" ht="12.75" customHeight="1">
      <c r="A179" s="23">
        <v>43132</v>
      </c>
      <c r="B179" s="23"/>
      <c r="C179" s="24">
        <f>ROUND(9.245,5)</f>
        <v>9.245</v>
      </c>
      <c r="D179" s="24">
        <f>F179</f>
        <v>9.38698</v>
      </c>
      <c r="E179" s="24">
        <f>F179</f>
        <v>9.38698</v>
      </c>
      <c r="F179" s="24">
        <f>ROUND(9.38698,5)</f>
        <v>9.38698</v>
      </c>
      <c r="G179" s="25"/>
      <c r="H179" s="26"/>
    </row>
    <row r="180" spans="1:8" ht="12.75" customHeight="1">
      <c r="A180" s="23">
        <v>43223</v>
      </c>
      <c r="B180" s="23"/>
      <c r="C180" s="24">
        <f>ROUND(9.245,5)</f>
        <v>9.245</v>
      </c>
      <c r="D180" s="24">
        <f>F180</f>
        <v>9.43125</v>
      </c>
      <c r="E180" s="24">
        <f>F180</f>
        <v>9.43125</v>
      </c>
      <c r="F180" s="24">
        <f>ROUND(9.43125,5)</f>
        <v>9.43125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ROUND(2.02,5)</f>
        <v>2.02</v>
      </c>
      <c r="D182" s="24">
        <f>F182</f>
        <v>188.78691</v>
      </c>
      <c r="E182" s="24">
        <f>F182</f>
        <v>188.78691</v>
      </c>
      <c r="F182" s="24">
        <f>ROUND(188.78691,5)</f>
        <v>188.78691</v>
      </c>
      <c r="G182" s="25"/>
      <c r="H182" s="26"/>
    </row>
    <row r="183" spans="1:8" ht="12.75" customHeight="1">
      <c r="A183" s="23">
        <v>42950</v>
      </c>
      <c r="B183" s="23"/>
      <c r="C183" s="24">
        <f>ROUND(2.02,5)</f>
        <v>2.02</v>
      </c>
      <c r="D183" s="24">
        <f>F183</f>
        <v>192.44753</v>
      </c>
      <c r="E183" s="24">
        <f>F183</f>
        <v>192.44753</v>
      </c>
      <c r="F183" s="24">
        <f>ROUND(192.44753,5)</f>
        <v>192.44753</v>
      </c>
      <c r="G183" s="25"/>
      <c r="H183" s="26"/>
    </row>
    <row r="184" spans="1:8" ht="12.75" customHeight="1">
      <c r="A184" s="23">
        <v>43041</v>
      </c>
      <c r="B184" s="23"/>
      <c r="C184" s="24">
        <f>ROUND(2.02,5)</f>
        <v>2.02</v>
      </c>
      <c r="D184" s="24">
        <f>F184</f>
        <v>193.8758</v>
      </c>
      <c r="E184" s="24">
        <f>F184</f>
        <v>193.8758</v>
      </c>
      <c r="F184" s="24">
        <f>ROUND(193.8758,5)</f>
        <v>193.8758</v>
      </c>
      <c r="G184" s="25"/>
      <c r="H184" s="26"/>
    </row>
    <row r="185" spans="1:8" ht="12.75" customHeight="1">
      <c r="A185" s="23">
        <v>43132</v>
      </c>
      <c r="B185" s="23"/>
      <c r="C185" s="24">
        <f>ROUND(2.02,5)</f>
        <v>2.02</v>
      </c>
      <c r="D185" s="24">
        <f>F185</f>
        <v>197.81443</v>
      </c>
      <c r="E185" s="24">
        <f>F185</f>
        <v>197.81443</v>
      </c>
      <c r="F185" s="24">
        <f>ROUND(197.81443,5)</f>
        <v>197.81443</v>
      </c>
      <c r="G185" s="25"/>
      <c r="H185" s="26"/>
    </row>
    <row r="186" spans="1:8" ht="12.75" customHeight="1">
      <c r="A186" s="23">
        <v>43223</v>
      </c>
      <c r="B186" s="23"/>
      <c r="C186" s="24">
        <f>ROUND(2.02,5)</f>
        <v>2.02</v>
      </c>
      <c r="D186" s="24">
        <f>F186</f>
        <v>201.5603</v>
      </c>
      <c r="E186" s="24">
        <f>F186</f>
        <v>201.5603</v>
      </c>
      <c r="F186" s="24">
        <f>ROUND(201.5603,5)</f>
        <v>201.5603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ROUND(2.02,5)</f>
        <v>2.02</v>
      </c>
      <c r="D192" s="24">
        <f>F192</f>
        <v>149.5341</v>
      </c>
      <c r="E192" s="24">
        <f>F192</f>
        <v>149.5341</v>
      </c>
      <c r="F192" s="24">
        <f>ROUND(149.5341,5)</f>
        <v>149.5341</v>
      </c>
      <c r="G192" s="25"/>
      <c r="H192" s="26"/>
    </row>
    <row r="193" spans="1:8" ht="12.75" customHeight="1">
      <c r="A193" s="23">
        <v>42950</v>
      </c>
      <c r="B193" s="23"/>
      <c r="C193" s="24">
        <f>ROUND(2.02,5)</f>
        <v>2.02</v>
      </c>
      <c r="D193" s="24">
        <f>F193</f>
        <v>150.38376</v>
      </c>
      <c r="E193" s="24">
        <f>F193</f>
        <v>150.38376</v>
      </c>
      <c r="F193" s="24">
        <f>ROUND(150.38376,5)</f>
        <v>150.38376</v>
      </c>
      <c r="G193" s="25"/>
      <c r="H193" s="26"/>
    </row>
    <row r="194" spans="1:8" ht="12.75" customHeight="1">
      <c r="A194" s="23">
        <v>43041</v>
      </c>
      <c r="B194" s="23"/>
      <c r="C194" s="24">
        <f>ROUND(2.02,5)</f>
        <v>2.02</v>
      </c>
      <c r="D194" s="24">
        <f>F194</f>
        <v>153.40041</v>
      </c>
      <c r="E194" s="24">
        <f>F194</f>
        <v>153.40041</v>
      </c>
      <c r="F194" s="24">
        <f>ROUND(153.40041,5)</f>
        <v>153.40041</v>
      </c>
      <c r="G194" s="25"/>
      <c r="H194" s="26"/>
    </row>
    <row r="195" spans="1:8" ht="12.75" customHeight="1">
      <c r="A195" s="23">
        <v>43132</v>
      </c>
      <c r="B195" s="23"/>
      <c r="C195" s="24">
        <f>ROUND(2.02,5)</f>
        <v>2.02</v>
      </c>
      <c r="D195" s="24">
        <f>F195</f>
        <v>156.44977</v>
      </c>
      <c r="E195" s="24">
        <f>F195</f>
        <v>156.44977</v>
      </c>
      <c r="F195" s="24">
        <f>ROUND(156.44977,5)</f>
        <v>156.44977</v>
      </c>
      <c r="G195" s="25"/>
      <c r="H195" s="26"/>
    </row>
    <row r="196" spans="1:8" ht="12.75" customHeight="1">
      <c r="A196" s="23">
        <v>43223</v>
      </c>
      <c r="B196" s="23"/>
      <c r="C196" s="24">
        <f>ROUND(2.02,5)</f>
        <v>2.02</v>
      </c>
      <c r="D196" s="24">
        <f>F196</f>
        <v>159.41293</v>
      </c>
      <c r="E196" s="24">
        <f>F196</f>
        <v>159.41293</v>
      </c>
      <c r="F196" s="24">
        <f>ROUND(159.41293,5)</f>
        <v>159.41293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ROUND(9.03,5)</f>
        <v>9.03</v>
      </c>
      <c r="D198" s="24">
        <f>F198</f>
        <v>9.06393</v>
      </c>
      <c r="E198" s="24">
        <f>F198</f>
        <v>9.06393</v>
      </c>
      <c r="F198" s="24">
        <f>ROUND(9.06393,5)</f>
        <v>9.06393</v>
      </c>
      <c r="G198" s="25"/>
      <c r="H198" s="26"/>
    </row>
    <row r="199" spans="1:8" ht="12.75" customHeight="1">
      <c r="A199" s="23">
        <v>42950</v>
      </c>
      <c r="B199" s="23"/>
      <c r="C199" s="24">
        <f>ROUND(9.03,5)</f>
        <v>9.03</v>
      </c>
      <c r="D199" s="24">
        <f>F199</f>
        <v>9.10142</v>
      </c>
      <c r="E199" s="24">
        <f>F199</f>
        <v>9.10142</v>
      </c>
      <c r="F199" s="24">
        <f>ROUND(9.10142,5)</f>
        <v>9.10142</v>
      </c>
      <c r="G199" s="25"/>
      <c r="H199" s="26"/>
    </row>
    <row r="200" spans="1:8" ht="12.75" customHeight="1">
      <c r="A200" s="23">
        <v>43041</v>
      </c>
      <c r="B200" s="23"/>
      <c r="C200" s="24">
        <f>ROUND(9.03,5)</f>
        <v>9.03</v>
      </c>
      <c r="D200" s="24">
        <f>F200</f>
        <v>9.13473</v>
      </c>
      <c r="E200" s="24">
        <f>F200</f>
        <v>9.13473</v>
      </c>
      <c r="F200" s="24">
        <f>ROUND(9.13473,5)</f>
        <v>9.13473</v>
      </c>
      <c r="G200" s="25"/>
      <c r="H200" s="26"/>
    </row>
    <row r="201" spans="1:8" ht="12.75" customHeight="1">
      <c r="A201" s="23">
        <v>43132</v>
      </c>
      <c r="B201" s="23"/>
      <c r="C201" s="24">
        <f>ROUND(9.03,5)</f>
        <v>9.03</v>
      </c>
      <c r="D201" s="24">
        <f>F201</f>
        <v>9.1705</v>
      </c>
      <c r="E201" s="24">
        <f>F201</f>
        <v>9.1705</v>
      </c>
      <c r="F201" s="24">
        <f>ROUND(9.1705,5)</f>
        <v>9.1705</v>
      </c>
      <c r="G201" s="25"/>
      <c r="H201" s="26"/>
    </row>
    <row r="202" spans="1:8" ht="12.75" customHeight="1">
      <c r="A202" s="23">
        <v>43223</v>
      </c>
      <c r="B202" s="23"/>
      <c r="C202" s="24">
        <f>ROUND(9.03,5)</f>
        <v>9.03</v>
      </c>
      <c r="D202" s="24">
        <f>F202</f>
        <v>9.21459</v>
      </c>
      <c r="E202" s="24">
        <f>F202</f>
        <v>9.21459</v>
      </c>
      <c r="F202" s="24">
        <f>ROUND(9.21459,5)</f>
        <v>9.21459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ROUND(9.325,5)</f>
        <v>9.325</v>
      </c>
      <c r="D204" s="24">
        <f>F204</f>
        <v>9.35893</v>
      </c>
      <c r="E204" s="24">
        <f>F204</f>
        <v>9.35893</v>
      </c>
      <c r="F204" s="24">
        <f>ROUND(9.35893,5)</f>
        <v>9.35893</v>
      </c>
      <c r="G204" s="25"/>
      <c r="H204" s="26"/>
    </row>
    <row r="205" spans="1:8" ht="12.75" customHeight="1">
      <c r="A205" s="23">
        <v>42950</v>
      </c>
      <c r="B205" s="23"/>
      <c r="C205" s="24">
        <f>ROUND(9.325,5)</f>
        <v>9.325</v>
      </c>
      <c r="D205" s="24">
        <f>F205</f>
        <v>9.39651</v>
      </c>
      <c r="E205" s="24">
        <f>F205</f>
        <v>9.39651</v>
      </c>
      <c r="F205" s="24">
        <f>ROUND(9.39651,5)</f>
        <v>9.39651</v>
      </c>
      <c r="G205" s="25"/>
      <c r="H205" s="26"/>
    </row>
    <row r="206" spans="1:8" ht="12.75" customHeight="1">
      <c r="A206" s="23">
        <v>43041</v>
      </c>
      <c r="B206" s="23"/>
      <c r="C206" s="24">
        <f>ROUND(9.325,5)</f>
        <v>9.325</v>
      </c>
      <c r="D206" s="24">
        <f>F206</f>
        <v>9.43056</v>
      </c>
      <c r="E206" s="24">
        <f>F206</f>
        <v>9.43056</v>
      </c>
      <c r="F206" s="24">
        <f>ROUND(9.43056,5)</f>
        <v>9.43056</v>
      </c>
      <c r="G206" s="25"/>
      <c r="H206" s="26"/>
    </row>
    <row r="207" spans="1:8" ht="12.75" customHeight="1">
      <c r="A207" s="23">
        <v>43132</v>
      </c>
      <c r="B207" s="23"/>
      <c r="C207" s="24">
        <f>ROUND(9.325,5)</f>
        <v>9.325</v>
      </c>
      <c r="D207" s="24">
        <f>F207</f>
        <v>9.4666</v>
      </c>
      <c r="E207" s="24">
        <f>F207</f>
        <v>9.4666</v>
      </c>
      <c r="F207" s="24">
        <f>ROUND(9.4666,5)</f>
        <v>9.4666</v>
      </c>
      <c r="G207" s="25"/>
      <c r="H207" s="26"/>
    </row>
    <row r="208" spans="1:8" ht="12.75" customHeight="1">
      <c r="A208" s="23">
        <v>43223</v>
      </c>
      <c r="B208" s="23"/>
      <c r="C208" s="24">
        <f>ROUND(9.325,5)</f>
        <v>9.325</v>
      </c>
      <c r="D208" s="24">
        <f>F208</f>
        <v>9.50895</v>
      </c>
      <c r="E208" s="24">
        <f>F208</f>
        <v>9.50895</v>
      </c>
      <c r="F208" s="24">
        <f>ROUND(9.50895,5)</f>
        <v>9.50895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ROUND(9.4,5)</f>
        <v>9.4</v>
      </c>
      <c r="D210" s="24">
        <f>F210</f>
        <v>9.43569</v>
      </c>
      <c r="E210" s="24">
        <f>F210</f>
        <v>9.43569</v>
      </c>
      <c r="F210" s="24">
        <f>ROUND(9.43569,5)</f>
        <v>9.43569</v>
      </c>
      <c r="G210" s="25"/>
      <c r="H210" s="26"/>
    </row>
    <row r="211" spans="1:8" ht="12.75" customHeight="1">
      <c r="A211" s="23">
        <v>42950</v>
      </c>
      <c r="B211" s="23"/>
      <c r="C211" s="24">
        <f>ROUND(9.4,5)</f>
        <v>9.4</v>
      </c>
      <c r="D211" s="24">
        <f>F211</f>
        <v>9.47533</v>
      </c>
      <c r="E211" s="24">
        <f>F211</f>
        <v>9.47533</v>
      </c>
      <c r="F211" s="24">
        <f>ROUND(9.47533,5)</f>
        <v>9.47533</v>
      </c>
      <c r="G211" s="25"/>
      <c r="H211" s="26"/>
    </row>
    <row r="212" spans="1:8" ht="12.75" customHeight="1">
      <c r="A212" s="23">
        <v>43041</v>
      </c>
      <c r="B212" s="23"/>
      <c r="C212" s="24">
        <f>ROUND(9.4,5)</f>
        <v>9.4</v>
      </c>
      <c r="D212" s="24">
        <f>F212</f>
        <v>9.51145</v>
      </c>
      <c r="E212" s="24">
        <f>F212</f>
        <v>9.51145</v>
      </c>
      <c r="F212" s="24">
        <f>ROUND(9.51145,5)</f>
        <v>9.51145</v>
      </c>
      <c r="G212" s="25"/>
      <c r="H212" s="26"/>
    </row>
    <row r="213" spans="1:8" ht="12.75" customHeight="1">
      <c r="A213" s="23">
        <v>43132</v>
      </c>
      <c r="B213" s="23"/>
      <c r="C213" s="24">
        <f>ROUND(9.4,5)</f>
        <v>9.4</v>
      </c>
      <c r="D213" s="24">
        <f>F213</f>
        <v>9.54967</v>
      </c>
      <c r="E213" s="24">
        <f>F213</f>
        <v>9.54967</v>
      </c>
      <c r="F213" s="24">
        <f>ROUND(9.54967,5)</f>
        <v>9.54967</v>
      </c>
      <c r="G213" s="25"/>
      <c r="H213" s="26"/>
    </row>
    <row r="214" spans="1:8" ht="12.75" customHeight="1">
      <c r="A214" s="23">
        <v>43223</v>
      </c>
      <c r="B214" s="23"/>
      <c r="C214" s="24">
        <f>ROUND(9.4,5)</f>
        <v>9.4</v>
      </c>
      <c r="D214" s="24">
        <f>F214</f>
        <v>9.59424</v>
      </c>
      <c r="E214" s="24">
        <f>F214</f>
        <v>9.59424</v>
      </c>
      <c r="F214" s="24">
        <f>ROUND(9.59424,5)</f>
        <v>9.59424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ROUND(1.92688087316874,4)</f>
        <v>1.9269</v>
      </c>
      <c r="D216" s="28">
        <f>F216</f>
        <v>1.9323</v>
      </c>
      <c r="E216" s="28">
        <f>F216</f>
        <v>1.9323</v>
      </c>
      <c r="F216" s="28">
        <f>ROUND(1.9323,4)</f>
        <v>1.9323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42786</v>
      </c>
      <c r="B218" s="23"/>
      <c r="C218" s="28">
        <f>ROUND(13.95344175,4)</f>
        <v>13.9534</v>
      </c>
      <c r="D218" s="28">
        <f>F218</f>
        <v>13.9639</v>
      </c>
      <c r="E218" s="28">
        <f>F218</f>
        <v>13.9639</v>
      </c>
      <c r="F218" s="28">
        <f>ROUND(13.9639,4)</f>
        <v>13.9639</v>
      </c>
      <c r="G218" s="25"/>
      <c r="H218" s="26"/>
    </row>
    <row r="219" spans="1:8" ht="12.75" customHeight="1">
      <c r="A219" s="23">
        <v>42790</v>
      </c>
      <c r="B219" s="23"/>
      <c r="C219" s="28">
        <f>ROUND(13.95344175,4)</f>
        <v>13.9534</v>
      </c>
      <c r="D219" s="28">
        <f>F219</f>
        <v>13.974</v>
      </c>
      <c r="E219" s="28">
        <f>F219</f>
        <v>13.974</v>
      </c>
      <c r="F219" s="28">
        <f>ROUND(13.974,4)</f>
        <v>13.974</v>
      </c>
      <c r="G219" s="25"/>
      <c r="H219" s="26"/>
    </row>
    <row r="220" spans="1:8" ht="12.75" customHeight="1">
      <c r="A220" s="23">
        <v>42794</v>
      </c>
      <c r="B220" s="23"/>
      <c r="C220" s="28">
        <f>ROUND(13.95344175,4)</f>
        <v>13.9534</v>
      </c>
      <c r="D220" s="28">
        <f>F220</f>
        <v>13.9865</v>
      </c>
      <c r="E220" s="28">
        <f>F220</f>
        <v>13.9865</v>
      </c>
      <c r="F220" s="28">
        <f>ROUND(13.9865,4)</f>
        <v>13.9865</v>
      </c>
      <c r="G220" s="25"/>
      <c r="H220" s="26"/>
    </row>
    <row r="221" spans="1:8" ht="12.75" customHeight="1">
      <c r="A221" s="23">
        <v>42809</v>
      </c>
      <c r="B221" s="23"/>
      <c r="C221" s="28">
        <f>ROUND(13.95344175,4)</f>
        <v>13.9534</v>
      </c>
      <c r="D221" s="28">
        <f>F221</f>
        <v>14.0335</v>
      </c>
      <c r="E221" s="28">
        <f>F221</f>
        <v>14.0335</v>
      </c>
      <c r="F221" s="28">
        <f>ROUND(14.0335,4)</f>
        <v>14.0335</v>
      </c>
      <c r="G221" s="25"/>
      <c r="H221" s="26"/>
    </row>
    <row r="222" spans="1:8" ht="12.75" customHeight="1">
      <c r="A222" s="23">
        <v>42825</v>
      </c>
      <c r="B222" s="23"/>
      <c r="C222" s="28">
        <f>ROUND(13.95344175,4)</f>
        <v>13.9534</v>
      </c>
      <c r="D222" s="28">
        <f>F222</f>
        <v>14.086</v>
      </c>
      <c r="E222" s="28">
        <f>F222</f>
        <v>14.086</v>
      </c>
      <c r="F222" s="28">
        <f>ROUND(14.086,4)</f>
        <v>14.086</v>
      </c>
      <c r="G222" s="25"/>
      <c r="H222" s="26"/>
    </row>
    <row r="223" spans="1:8" ht="12.75" customHeight="1">
      <c r="A223" s="23">
        <v>42838</v>
      </c>
      <c r="B223" s="23"/>
      <c r="C223" s="28">
        <f>ROUND(13.95344175,4)</f>
        <v>13.9534</v>
      </c>
      <c r="D223" s="28">
        <f>F223</f>
        <v>14.1287</v>
      </c>
      <c r="E223" s="28">
        <f>F223</f>
        <v>14.1287</v>
      </c>
      <c r="F223" s="28">
        <f>ROUND(14.1287,4)</f>
        <v>14.1287</v>
      </c>
      <c r="G223" s="25"/>
      <c r="H223" s="26"/>
    </row>
    <row r="224" spans="1:8" ht="12.75" customHeight="1">
      <c r="A224" s="23" t="s">
        <v>61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42794</v>
      </c>
      <c r="B225" s="23"/>
      <c r="C225" s="28">
        <f>ROUND(16.4001915,4)</f>
        <v>16.4002</v>
      </c>
      <c r="D225" s="28">
        <f>F225</f>
        <v>16.4356</v>
      </c>
      <c r="E225" s="28">
        <f>F225</f>
        <v>16.4356</v>
      </c>
      <c r="F225" s="28">
        <f>ROUND(16.4356,4)</f>
        <v>16.4356</v>
      </c>
      <c r="G225" s="25"/>
      <c r="H225" s="26"/>
    </row>
    <row r="226" spans="1:8" ht="12.75" customHeight="1">
      <c r="A226" s="23">
        <v>42825</v>
      </c>
      <c r="B226" s="23"/>
      <c r="C226" s="28">
        <f>ROUND(16.4001915,4)</f>
        <v>16.4002</v>
      </c>
      <c r="D226" s="28">
        <f>F226</f>
        <v>16.5408</v>
      </c>
      <c r="E226" s="28">
        <f>F226</f>
        <v>16.5408</v>
      </c>
      <c r="F226" s="28">
        <f>ROUND(16.5408,4)</f>
        <v>16.5408</v>
      </c>
      <c r="G226" s="25"/>
      <c r="H226" s="26"/>
    </row>
    <row r="227" spans="1:8" ht="12.75" customHeight="1">
      <c r="A227" s="23">
        <v>42838</v>
      </c>
      <c r="B227" s="23"/>
      <c r="C227" s="28">
        <f>ROUND(16.4001915,4)</f>
        <v>16.4002</v>
      </c>
      <c r="D227" s="28">
        <f>F227</f>
        <v>16.5855</v>
      </c>
      <c r="E227" s="28">
        <f>F227</f>
        <v>16.5855</v>
      </c>
      <c r="F227" s="28">
        <f>ROUND(16.5855,4)</f>
        <v>16.5855</v>
      </c>
      <c r="G227" s="25"/>
      <c r="H227" s="26"/>
    </row>
    <row r="228" spans="1:8" ht="12.75" customHeight="1">
      <c r="A228" s="23">
        <v>42850</v>
      </c>
      <c r="B228" s="23"/>
      <c r="C228" s="28">
        <f>ROUND(16.4001915,4)</f>
        <v>16.4002</v>
      </c>
      <c r="D228" s="28">
        <f>F228</f>
        <v>16.6264</v>
      </c>
      <c r="E228" s="28">
        <f>F228</f>
        <v>16.6264</v>
      </c>
      <c r="F228" s="28">
        <f>ROUND(16.6264,4)</f>
        <v>16.6264</v>
      </c>
      <c r="G228" s="25"/>
      <c r="H228" s="26"/>
    </row>
    <row r="229" spans="1:8" ht="12.75" customHeight="1">
      <c r="A229" s="23">
        <v>42853</v>
      </c>
      <c r="B229" s="23"/>
      <c r="C229" s="28">
        <f>ROUND(16.4001915,4)</f>
        <v>16.4002</v>
      </c>
      <c r="D229" s="28">
        <f>F229</f>
        <v>16.6365</v>
      </c>
      <c r="E229" s="28">
        <f>F229</f>
        <v>16.6365</v>
      </c>
      <c r="F229" s="28">
        <f>ROUND(16.6365,4)</f>
        <v>16.6365</v>
      </c>
      <c r="G229" s="25"/>
      <c r="H229" s="26"/>
    </row>
    <row r="230" spans="1:8" ht="12.75" customHeight="1">
      <c r="A230" s="23" t="s">
        <v>62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42782</v>
      </c>
      <c r="B231" s="23"/>
      <c r="C231" s="28">
        <f>ROUND(13.1475,4)</f>
        <v>13.1475</v>
      </c>
      <c r="D231" s="28">
        <f>F231</f>
        <v>13.1498</v>
      </c>
      <c r="E231" s="28">
        <f>F231</f>
        <v>13.1498</v>
      </c>
      <c r="F231" s="28">
        <f>ROUND(13.1498,4)</f>
        <v>13.1498</v>
      </c>
      <c r="G231" s="25"/>
      <c r="H231" s="26"/>
    </row>
    <row r="232" spans="1:8" ht="12.75" customHeight="1">
      <c r="A232" s="23">
        <v>42783</v>
      </c>
      <c r="B232" s="23"/>
      <c r="C232" s="28">
        <f>ROUND(13.1475,4)</f>
        <v>13.1475</v>
      </c>
      <c r="D232" s="28">
        <f>F232</f>
        <v>13.1499</v>
      </c>
      <c r="E232" s="28">
        <f>F232</f>
        <v>13.1499</v>
      </c>
      <c r="F232" s="28">
        <f>ROUND(13.1499,4)</f>
        <v>13.1499</v>
      </c>
      <c r="G232" s="25"/>
      <c r="H232" s="26"/>
    </row>
    <row r="233" spans="1:8" ht="12.75" customHeight="1">
      <c r="A233" s="23">
        <v>42788</v>
      </c>
      <c r="B233" s="23"/>
      <c r="C233" s="28">
        <f>ROUND(13.1475,4)</f>
        <v>13.1475</v>
      </c>
      <c r="D233" s="28">
        <f>F233</f>
        <v>13.1597</v>
      </c>
      <c r="E233" s="28">
        <f>F233</f>
        <v>13.1597</v>
      </c>
      <c r="F233" s="28">
        <f>ROUND(13.1597,4)</f>
        <v>13.1597</v>
      </c>
      <c r="G233" s="25"/>
      <c r="H233" s="26"/>
    </row>
    <row r="234" spans="1:8" ht="12.75" customHeight="1">
      <c r="A234" s="23">
        <v>42789</v>
      </c>
      <c r="B234" s="23"/>
      <c r="C234" s="28">
        <f>ROUND(13.1475,4)</f>
        <v>13.1475</v>
      </c>
      <c r="D234" s="28">
        <f>F234</f>
        <v>13.1617</v>
      </c>
      <c r="E234" s="28">
        <f>F234</f>
        <v>13.1617</v>
      </c>
      <c r="F234" s="28">
        <f>ROUND(13.1617,4)</f>
        <v>13.1617</v>
      </c>
      <c r="G234" s="25"/>
      <c r="H234" s="26"/>
    </row>
    <row r="235" spans="1:8" ht="12.75" customHeight="1">
      <c r="A235" s="23">
        <v>42790</v>
      </c>
      <c r="B235" s="23"/>
      <c r="C235" s="28">
        <f>ROUND(13.1475,4)</f>
        <v>13.1475</v>
      </c>
      <c r="D235" s="28">
        <f>F235</f>
        <v>13.1637</v>
      </c>
      <c r="E235" s="28">
        <f>F235</f>
        <v>13.1637</v>
      </c>
      <c r="F235" s="28">
        <f>ROUND(13.1637,4)</f>
        <v>13.1637</v>
      </c>
      <c r="G235" s="25"/>
      <c r="H235" s="26"/>
    </row>
    <row r="236" spans="1:8" ht="12.75" customHeight="1">
      <c r="A236" s="23">
        <v>42793</v>
      </c>
      <c r="B236" s="23"/>
      <c r="C236" s="28">
        <f>ROUND(13.1475,4)</f>
        <v>13.1475</v>
      </c>
      <c r="D236" s="28">
        <f>F236</f>
        <v>13.171</v>
      </c>
      <c r="E236" s="28">
        <f>F236</f>
        <v>13.171</v>
      </c>
      <c r="F236" s="28">
        <f>ROUND(13.171,4)</f>
        <v>13.171</v>
      </c>
      <c r="G236" s="25"/>
      <c r="H236" s="26"/>
    </row>
    <row r="237" spans="1:8" ht="12.75" customHeight="1">
      <c r="A237" s="23">
        <v>42794</v>
      </c>
      <c r="B237" s="23"/>
      <c r="C237" s="28">
        <f>ROUND(13.1475,4)</f>
        <v>13.1475</v>
      </c>
      <c r="D237" s="28">
        <f>F237</f>
        <v>13.1735</v>
      </c>
      <c r="E237" s="28">
        <f>F237</f>
        <v>13.1735</v>
      </c>
      <c r="F237" s="28">
        <f>ROUND(13.1735,4)</f>
        <v>13.1735</v>
      </c>
      <c r="G237" s="25"/>
      <c r="H237" s="26"/>
    </row>
    <row r="238" spans="1:8" ht="12.75" customHeight="1">
      <c r="A238" s="23">
        <v>42795</v>
      </c>
      <c r="B238" s="23"/>
      <c r="C238" s="28">
        <f>ROUND(13.1475,4)</f>
        <v>13.1475</v>
      </c>
      <c r="D238" s="28">
        <f>F238</f>
        <v>13.1759</v>
      </c>
      <c r="E238" s="28">
        <f>F238</f>
        <v>13.1759</v>
      </c>
      <c r="F238" s="28">
        <f>ROUND(13.1759,4)</f>
        <v>13.1759</v>
      </c>
      <c r="G238" s="25"/>
      <c r="H238" s="26"/>
    </row>
    <row r="239" spans="1:8" ht="12.75" customHeight="1">
      <c r="A239" s="23">
        <v>42823</v>
      </c>
      <c r="B239" s="23"/>
      <c r="C239" s="28">
        <f>ROUND(13.1475,4)</f>
        <v>13.1475</v>
      </c>
      <c r="D239" s="28">
        <f>F239</f>
        <v>13.2435</v>
      </c>
      <c r="E239" s="28">
        <f>F239</f>
        <v>13.2435</v>
      </c>
      <c r="F239" s="28">
        <f>ROUND(13.2435,4)</f>
        <v>13.2435</v>
      </c>
      <c r="G239" s="25"/>
      <c r="H239" s="26"/>
    </row>
    <row r="240" spans="1:8" ht="12.75" customHeight="1">
      <c r="A240" s="23">
        <v>42825</v>
      </c>
      <c r="B240" s="23"/>
      <c r="C240" s="28">
        <f>ROUND(13.1475,4)</f>
        <v>13.1475</v>
      </c>
      <c r="D240" s="28">
        <f>F240</f>
        <v>13.2482</v>
      </c>
      <c r="E240" s="28">
        <f>F240</f>
        <v>13.2482</v>
      </c>
      <c r="F240" s="28">
        <f>ROUND(13.2482,4)</f>
        <v>13.2482</v>
      </c>
      <c r="G240" s="25"/>
      <c r="H240" s="26"/>
    </row>
    <row r="241" spans="1:8" ht="12.75" customHeight="1">
      <c r="A241" s="23">
        <v>42836</v>
      </c>
      <c r="B241" s="23"/>
      <c r="C241" s="28">
        <f>ROUND(13.1475,4)</f>
        <v>13.1475</v>
      </c>
      <c r="D241" s="28">
        <f>F241</f>
        <v>13.2742</v>
      </c>
      <c r="E241" s="28">
        <f>F241</f>
        <v>13.2742</v>
      </c>
      <c r="F241" s="28">
        <f>ROUND(13.2742,4)</f>
        <v>13.2742</v>
      </c>
      <c r="G241" s="25"/>
      <c r="H241" s="26"/>
    </row>
    <row r="242" spans="1:8" ht="12.75" customHeight="1">
      <c r="A242" s="23">
        <v>42837</v>
      </c>
      <c r="B242" s="23"/>
      <c r="C242" s="28">
        <f>ROUND(13.1475,4)</f>
        <v>13.1475</v>
      </c>
      <c r="D242" s="28">
        <f>F242</f>
        <v>13.2766</v>
      </c>
      <c r="E242" s="28">
        <f>F242</f>
        <v>13.2766</v>
      </c>
      <c r="F242" s="28">
        <f>ROUND(13.2766,4)</f>
        <v>13.2766</v>
      </c>
      <c r="G242" s="25"/>
      <c r="H242" s="26"/>
    </row>
    <row r="243" spans="1:8" ht="12.75" customHeight="1">
      <c r="A243" s="23">
        <v>42838</v>
      </c>
      <c r="B243" s="23"/>
      <c r="C243" s="28">
        <f>ROUND(13.1475,4)</f>
        <v>13.1475</v>
      </c>
      <c r="D243" s="28">
        <f>F243</f>
        <v>13.279</v>
      </c>
      <c r="E243" s="28">
        <f>F243</f>
        <v>13.279</v>
      </c>
      <c r="F243" s="28">
        <f>ROUND(13.279,4)</f>
        <v>13.279</v>
      </c>
      <c r="G243" s="25"/>
      <c r="H243" s="26"/>
    </row>
    <row r="244" spans="1:8" ht="12.75" customHeight="1">
      <c r="A244" s="23">
        <v>42843</v>
      </c>
      <c r="B244" s="23"/>
      <c r="C244" s="28">
        <f>ROUND(13.1475,4)</f>
        <v>13.1475</v>
      </c>
      <c r="D244" s="28">
        <f>F244</f>
        <v>13.2908</v>
      </c>
      <c r="E244" s="28">
        <f>F244</f>
        <v>13.2908</v>
      </c>
      <c r="F244" s="28">
        <f>ROUND(13.2908,4)</f>
        <v>13.2908</v>
      </c>
      <c r="G244" s="25"/>
      <c r="H244" s="26"/>
    </row>
    <row r="245" spans="1:8" ht="12.75" customHeight="1">
      <c r="A245" s="23">
        <v>42846</v>
      </c>
      <c r="B245" s="23"/>
      <c r="C245" s="28">
        <f>ROUND(13.1475,4)</f>
        <v>13.1475</v>
      </c>
      <c r="D245" s="28">
        <f>F245</f>
        <v>13.2981</v>
      </c>
      <c r="E245" s="28">
        <f>F245</f>
        <v>13.2981</v>
      </c>
      <c r="F245" s="28">
        <f>ROUND(13.2981,4)</f>
        <v>13.2981</v>
      </c>
      <c r="G245" s="25"/>
      <c r="H245" s="26"/>
    </row>
    <row r="246" spans="1:8" ht="12.75" customHeight="1">
      <c r="A246" s="23">
        <v>42850</v>
      </c>
      <c r="B246" s="23"/>
      <c r="C246" s="28">
        <f>ROUND(13.1475,4)</f>
        <v>13.1475</v>
      </c>
      <c r="D246" s="28">
        <f>F246</f>
        <v>13.3078</v>
      </c>
      <c r="E246" s="28">
        <f>F246</f>
        <v>13.3078</v>
      </c>
      <c r="F246" s="28">
        <f>ROUND(13.3078,4)</f>
        <v>13.3078</v>
      </c>
      <c r="G246" s="25"/>
      <c r="H246" s="26"/>
    </row>
    <row r="247" spans="1:8" ht="12.75" customHeight="1">
      <c r="A247" s="23">
        <v>42853</v>
      </c>
      <c r="B247" s="23"/>
      <c r="C247" s="28">
        <f>ROUND(13.1475,4)</f>
        <v>13.1475</v>
      </c>
      <c r="D247" s="28">
        <f>F247</f>
        <v>13.3151</v>
      </c>
      <c r="E247" s="28">
        <f>F247</f>
        <v>13.3151</v>
      </c>
      <c r="F247" s="28">
        <f>ROUND(13.3151,4)</f>
        <v>13.3151</v>
      </c>
      <c r="G247" s="25"/>
      <c r="H247" s="26"/>
    </row>
    <row r="248" spans="1:8" ht="12.75" customHeight="1">
      <c r="A248" s="23">
        <v>42859</v>
      </c>
      <c r="B248" s="23"/>
      <c r="C248" s="28">
        <f>ROUND(13.1475,4)</f>
        <v>13.1475</v>
      </c>
      <c r="D248" s="28">
        <f>F248</f>
        <v>13.3296</v>
      </c>
      <c r="E248" s="28">
        <f>F248</f>
        <v>13.3296</v>
      </c>
      <c r="F248" s="28">
        <f>ROUND(13.3296,4)</f>
        <v>13.3296</v>
      </c>
      <c r="G248" s="25"/>
      <c r="H248" s="26"/>
    </row>
    <row r="249" spans="1:8" ht="12.75" customHeight="1">
      <c r="A249" s="23">
        <v>42866</v>
      </c>
      <c r="B249" s="23"/>
      <c r="C249" s="28">
        <f>ROUND(13.1475,4)</f>
        <v>13.1475</v>
      </c>
      <c r="D249" s="28">
        <f>F249</f>
        <v>13.3465</v>
      </c>
      <c r="E249" s="28">
        <f>F249</f>
        <v>13.3465</v>
      </c>
      <c r="F249" s="28">
        <f>ROUND(13.3465,4)</f>
        <v>13.3465</v>
      </c>
      <c r="G249" s="25"/>
      <c r="H249" s="26"/>
    </row>
    <row r="250" spans="1:8" ht="12.75" customHeight="1">
      <c r="A250" s="23">
        <v>42881</v>
      </c>
      <c r="B250" s="23"/>
      <c r="C250" s="28">
        <f>ROUND(13.1475,4)</f>
        <v>13.1475</v>
      </c>
      <c r="D250" s="28">
        <f>F250</f>
        <v>13.3827</v>
      </c>
      <c r="E250" s="28">
        <f>F250</f>
        <v>13.3827</v>
      </c>
      <c r="F250" s="28">
        <f>ROUND(13.3827,4)</f>
        <v>13.3827</v>
      </c>
      <c r="G250" s="25"/>
      <c r="H250" s="26"/>
    </row>
    <row r="251" spans="1:8" ht="12.75" customHeight="1">
      <c r="A251" s="23">
        <v>42914</v>
      </c>
      <c r="B251" s="23"/>
      <c r="C251" s="28">
        <f>ROUND(13.1475,4)</f>
        <v>13.1475</v>
      </c>
      <c r="D251" s="28">
        <f>F251</f>
        <v>13.4622</v>
      </c>
      <c r="E251" s="28">
        <f>F251</f>
        <v>13.4622</v>
      </c>
      <c r="F251" s="28">
        <f>ROUND(13.4622,4)</f>
        <v>13.4622</v>
      </c>
      <c r="G251" s="25"/>
      <c r="H251" s="26"/>
    </row>
    <row r="252" spans="1:8" ht="12.75" customHeight="1">
      <c r="A252" s="23">
        <v>42916</v>
      </c>
      <c r="B252" s="23"/>
      <c r="C252" s="28">
        <f>ROUND(13.1475,4)</f>
        <v>13.1475</v>
      </c>
      <c r="D252" s="28">
        <f>F252</f>
        <v>13.467</v>
      </c>
      <c r="E252" s="28">
        <f>F252</f>
        <v>13.467</v>
      </c>
      <c r="F252" s="28">
        <f>ROUND(13.467,4)</f>
        <v>13.467</v>
      </c>
      <c r="G252" s="25"/>
      <c r="H252" s="26"/>
    </row>
    <row r="253" spans="1:8" ht="12.75" customHeight="1">
      <c r="A253" s="23">
        <v>42928</v>
      </c>
      <c r="B253" s="23"/>
      <c r="C253" s="28">
        <f>ROUND(13.1475,4)</f>
        <v>13.1475</v>
      </c>
      <c r="D253" s="28">
        <f>F253</f>
        <v>13.4959</v>
      </c>
      <c r="E253" s="28">
        <f>F253</f>
        <v>13.4959</v>
      </c>
      <c r="F253" s="28">
        <f>ROUND(13.4959,4)</f>
        <v>13.4959</v>
      </c>
      <c r="G253" s="25"/>
      <c r="H253" s="26"/>
    </row>
    <row r="254" spans="1:8" ht="12.75" customHeight="1">
      <c r="A254" s="23">
        <v>42937</v>
      </c>
      <c r="B254" s="23"/>
      <c r="C254" s="28">
        <f>ROUND(13.1475,4)</f>
        <v>13.1475</v>
      </c>
      <c r="D254" s="28">
        <f>F254</f>
        <v>13.5176</v>
      </c>
      <c r="E254" s="28">
        <f>F254</f>
        <v>13.5176</v>
      </c>
      <c r="F254" s="28">
        <f>ROUND(13.5176,4)</f>
        <v>13.5176</v>
      </c>
      <c r="G254" s="25"/>
      <c r="H254" s="26"/>
    </row>
    <row r="255" spans="1:8" ht="12.75" customHeight="1">
      <c r="A255" s="23">
        <v>42941</v>
      </c>
      <c r="B255" s="23"/>
      <c r="C255" s="28">
        <f>ROUND(13.1475,4)</f>
        <v>13.1475</v>
      </c>
      <c r="D255" s="28">
        <f>F255</f>
        <v>13.5273</v>
      </c>
      <c r="E255" s="28">
        <f>F255</f>
        <v>13.5273</v>
      </c>
      <c r="F255" s="28">
        <f>ROUND(13.5273,4)</f>
        <v>13.5273</v>
      </c>
      <c r="G255" s="25"/>
      <c r="H255" s="26"/>
    </row>
    <row r="256" spans="1:8" ht="12.75" customHeight="1">
      <c r="A256" s="23">
        <v>42943</v>
      </c>
      <c r="B256" s="23"/>
      <c r="C256" s="28">
        <f>ROUND(13.1475,4)</f>
        <v>13.1475</v>
      </c>
      <c r="D256" s="28">
        <f>F256</f>
        <v>13.5321</v>
      </c>
      <c r="E256" s="28">
        <f>F256</f>
        <v>13.5321</v>
      </c>
      <c r="F256" s="28">
        <f>ROUND(13.5321,4)</f>
        <v>13.5321</v>
      </c>
      <c r="G256" s="25"/>
      <c r="H256" s="26"/>
    </row>
    <row r="257" spans="1:8" ht="12.75" customHeight="1">
      <c r="A257" s="23">
        <v>42947</v>
      </c>
      <c r="B257" s="23"/>
      <c r="C257" s="28">
        <f>ROUND(13.1475,4)</f>
        <v>13.1475</v>
      </c>
      <c r="D257" s="28">
        <f>F257</f>
        <v>13.5417</v>
      </c>
      <c r="E257" s="28">
        <f>F257</f>
        <v>13.5417</v>
      </c>
      <c r="F257" s="28">
        <f>ROUND(13.5417,4)</f>
        <v>13.5417</v>
      </c>
      <c r="G257" s="25"/>
      <c r="H257" s="26"/>
    </row>
    <row r="258" spans="1:8" ht="12.75" customHeight="1">
      <c r="A258" s="23">
        <v>42958</v>
      </c>
      <c r="B258" s="23"/>
      <c r="C258" s="28">
        <f>ROUND(13.1475,4)</f>
        <v>13.1475</v>
      </c>
      <c r="D258" s="28">
        <f>F258</f>
        <v>13.5682</v>
      </c>
      <c r="E258" s="28">
        <f>F258</f>
        <v>13.5682</v>
      </c>
      <c r="F258" s="28">
        <f>ROUND(13.5682,4)</f>
        <v>13.5682</v>
      </c>
      <c r="G258" s="25"/>
      <c r="H258" s="26"/>
    </row>
    <row r="259" spans="1:8" ht="12.75" customHeight="1">
      <c r="A259" s="23">
        <v>42976</v>
      </c>
      <c r="B259" s="23"/>
      <c r="C259" s="28">
        <f>ROUND(13.1475,4)</f>
        <v>13.1475</v>
      </c>
      <c r="D259" s="28">
        <f>F259</f>
        <v>13.6112</v>
      </c>
      <c r="E259" s="28">
        <f>F259</f>
        <v>13.6112</v>
      </c>
      <c r="F259" s="28">
        <f>ROUND(13.6112,4)</f>
        <v>13.6112</v>
      </c>
      <c r="G259" s="25"/>
      <c r="H259" s="26"/>
    </row>
    <row r="260" spans="1:8" ht="12.75" customHeight="1">
      <c r="A260" s="23">
        <v>43005</v>
      </c>
      <c r="B260" s="23"/>
      <c r="C260" s="28">
        <f>ROUND(13.1475,4)</f>
        <v>13.1475</v>
      </c>
      <c r="D260" s="28">
        <f>F260</f>
        <v>13.6802</v>
      </c>
      <c r="E260" s="28">
        <f>F260</f>
        <v>13.6802</v>
      </c>
      <c r="F260" s="28">
        <f>ROUND(13.6802,4)</f>
        <v>13.6802</v>
      </c>
      <c r="G260" s="25"/>
      <c r="H260" s="26"/>
    </row>
    <row r="261" spans="1:8" ht="12.75" customHeight="1">
      <c r="A261" s="23">
        <v>43031</v>
      </c>
      <c r="B261" s="23"/>
      <c r="C261" s="28">
        <f>ROUND(13.1475,4)</f>
        <v>13.1475</v>
      </c>
      <c r="D261" s="28">
        <f>F261</f>
        <v>13.7421</v>
      </c>
      <c r="E261" s="28">
        <f>F261</f>
        <v>13.7421</v>
      </c>
      <c r="F261" s="28">
        <f>ROUND(13.7421,4)</f>
        <v>13.7421</v>
      </c>
      <c r="G261" s="25"/>
      <c r="H261" s="26"/>
    </row>
    <row r="262" spans="1:8" ht="12.75" customHeight="1">
      <c r="A262" s="23">
        <v>43035</v>
      </c>
      <c r="B262" s="23"/>
      <c r="C262" s="28">
        <f>ROUND(13.1475,4)</f>
        <v>13.1475</v>
      </c>
      <c r="D262" s="28">
        <f>F262</f>
        <v>13.7517</v>
      </c>
      <c r="E262" s="28">
        <f>F262</f>
        <v>13.7517</v>
      </c>
      <c r="F262" s="28">
        <f>ROUND(13.7517,4)</f>
        <v>13.7517</v>
      </c>
      <c r="G262" s="25"/>
      <c r="H262" s="26"/>
    </row>
    <row r="263" spans="1:8" ht="12.75" customHeight="1">
      <c r="A263" s="23">
        <v>43052</v>
      </c>
      <c r="B263" s="23"/>
      <c r="C263" s="28">
        <f>ROUND(13.1475,4)</f>
        <v>13.1475</v>
      </c>
      <c r="D263" s="28">
        <f>F263</f>
        <v>13.7921</v>
      </c>
      <c r="E263" s="28">
        <f>F263</f>
        <v>13.7921</v>
      </c>
      <c r="F263" s="28">
        <f>ROUND(13.7921,4)</f>
        <v>13.7921</v>
      </c>
      <c r="G263" s="25"/>
      <c r="H263" s="26"/>
    </row>
    <row r="264" spans="1:8" ht="12.75" customHeight="1">
      <c r="A264" s="23">
        <v>43067</v>
      </c>
      <c r="B264" s="23"/>
      <c r="C264" s="28">
        <f>ROUND(13.1475,4)</f>
        <v>13.1475</v>
      </c>
      <c r="D264" s="28">
        <f>F264</f>
        <v>13.828</v>
      </c>
      <c r="E264" s="28">
        <f>F264</f>
        <v>13.828</v>
      </c>
      <c r="F264" s="28">
        <f>ROUND(13.828,4)</f>
        <v>13.828</v>
      </c>
      <c r="G264" s="25"/>
      <c r="H264" s="26"/>
    </row>
    <row r="265" spans="1:8" ht="12.75" customHeight="1">
      <c r="A265" s="23">
        <v>43091</v>
      </c>
      <c r="B265" s="23"/>
      <c r="C265" s="28">
        <f>ROUND(13.1475,4)</f>
        <v>13.1475</v>
      </c>
      <c r="D265" s="28">
        <f>F265</f>
        <v>13.8855</v>
      </c>
      <c r="E265" s="28">
        <f>F265</f>
        <v>13.8855</v>
      </c>
      <c r="F265" s="28">
        <f>ROUND(13.8855,4)</f>
        <v>13.8855</v>
      </c>
      <c r="G265" s="25"/>
      <c r="H265" s="26"/>
    </row>
    <row r="266" spans="1:8" ht="12.75" customHeight="1">
      <c r="A266" s="23">
        <v>43144</v>
      </c>
      <c r="B266" s="23"/>
      <c r="C266" s="28">
        <f>ROUND(13.1475,4)</f>
        <v>13.1475</v>
      </c>
      <c r="D266" s="28">
        <f>F266</f>
        <v>14.0125</v>
      </c>
      <c r="E266" s="28">
        <f>F266</f>
        <v>14.0125</v>
      </c>
      <c r="F266" s="28">
        <f>ROUND(14.0125,4)</f>
        <v>14.0125</v>
      </c>
      <c r="G266" s="25"/>
      <c r="H266" s="26"/>
    </row>
    <row r="267" spans="1:8" ht="12.75" customHeight="1">
      <c r="A267" s="23">
        <v>43146</v>
      </c>
      <c r="B267" s="23"/>
      <c r="C267" s="28">
        <f>ROUND(13.1475,4)</f>
        <v>13.1475</v>
      </c>
      <c r="D267" s="28">
        <f>F267</f>
        <v>14.0173</v>
      </c>
      <c r="E267" s="28">
        <f>F267</f>
        <v>14.0173</v>
      </c>
      <c r="F267" s="28">
        <f>ROUND(14.0173,4)</f>
        <v>14.0173</v>
      </c>
      <c r="G267" s="25"/>
      <c r="H267" s="26"/>
    </row>
    <row r="268" spans="1:8" ht="12.75" customHeight="1">
      <c r="A268" s="23">
        <v>43215</v>
      </c>
      <c r="B268" s="23"/>
      <c r="C268" s="28">
        <f>ROUND(13.1475,4)</f>
        <v>13.1475</v>
      </c>
      <c r="D268" s="28">
        <f>F268</f>
        <v>14.183</v>
      </c>
      <c r="E268" s="28">
        <f>F268</f>
        <v>14.183</v>
      </c>
      <c r="F268" s="28">
        <f>ROUND(14.183,4)</f>
        <v>14.183</v>
      </c>
      <c r="G268" s="25"/>
      <c r="H268" s="26"/>
    </row>
    <row r="269" spans="1:8" ht="12.75" customHeight="1">
      <c r="A269" s="23">
        <v>43231</v>
      </c>
      <c r="B269" s="23"/>
      <c r="C269" s="28">
        <f>ROUND(13.1475,4)</f>
        <v>13.1475</v>
      </c>
      <c r="D269" s="28">
        <f>F269</f>
        <v>14.2214</v>
      </c>
      <c r="E269" s="28">
        <f>F269</f>
        <v>14.2214</v>
      </c>
      <c r="F269" s="28">
        <f>ROUND(14.2214,4)</f>
        <v>14.2214</v>
      </c>
      <c r="G269" s="25"/>
      <c r="H269" s="26"/>
    </row>
    <row r="270" spans="1:8" ht="12.75" customHeight="1">
      <c r="A270" s="23">
        <v>43235</v>
      </c>
      <c r="B270" s="23"/>
      <c r="C270" s="28">
        <f>ROUND(13.1475,4)</f>
        <v>13.1475</v>
      </c>
      <c r="D270" s="28">
        <f>F270</f>
        <v>14.231</v>
      </c>
      <c r="E270" s="28">
        <f>F270</f>
        <v>14.231</v>
      </c>
      <c r="F270" s="28">
        <f>ROUND(14.231,4)</f>
        <v>14.231</v>
      </c>
      <c r="G270" s="25"/>
      <c r="H270" s="26"/>
    </row>
    <row r="271" spans="1:8" ht="12.75" customHeight="1">
      <c r="A271" s="23">
        <v>43325</v>
      </c>
      <c r="B271" s="23"/>
      <c r="C271" s="28">
        <f>ROUND(13.1475,4)</f>
        <v>13.1475</v>
      </c>
      <c r="D271" s="28">
        <f>F271</f>
        <v>14.4472</v>
      </c>
      <c r="E271" s="28">
        <f>F271</f>
        <v>14.4472</v>
      </c>
      <c r="F271" s="28">
        <f>ROUND(14.4472,4)</f>
        <v>14.4472</v>
      </c>
      <c r="G271" s="25"/>
      <c r="H271" s="26"/>
    </row>
    <row r="272" spans="1:8" ht="12.75" customHeight="1">
      <c r="A272" s="23">
        <v>43417</v>
      </c>
      <c r="B272" s="23"/>
      <c r="C272" s="28">
        <f>ROUND(13.1475,4)</f>
        <v>13.1475</v>
      </c>
      <c r="D272" s="28">
        <f>F272</f>
        <v>14.6681</v>
      </c>
      <c r="E272" s="28">
        <f>F272</f>
        <v>14.6681</v>
      </c>
      <c r="F272" s="28">
        <f>ROUND(14.6681,4)</f>
        <v>14.6681</v>
      </c>
      <c r="G272" s="25"/>
      <c r="H272" s="26"/>
    </row>
    <row r="273" spans="1:8" ht="12.75" customHeight="1">
      <c r="A273" s="23">
        <v>43509</v>
      </c>
      <c r="B273" s="23"/>
      <c r="C273" s="28">
        <f>ROUND(13.1475,4)</f>
        <v>13.1475</v>
      </c>
      <c r="D273" s="28">
        <f>F273</f>
        <v>14.8891</v>
      </c>
      <c r="E273" s="28">
        <f>F273</f>
        <v>14.8891</v>
      </c>
      <c r="F273" s="28">
        <f>ROUND(14.8891,4)</f>
        <v>14.8891</v>
      </c>
      <c r="G273" s="25"/>
      <c r="H273" s="26"/>
    </row>
    <row r="274" spans="1:8" ht="12.75" customHeight="1">
      <c r="A274" s="23" t="s">
        <v>63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42807</v>
      </c>
      <c r="B275" s="23"/>
      <c r="C275" s="28">
        <f>ROUND(1.0613,4)</f>
        <v>1.0613</v>
      </c>
      <c r="D275" s="28">
        <f>F275</f>
        <v>1.0622</v>
      </c>
      <c r="E275" s="28">
        <f>F275</f>
        <v>1.0622</v>
      </c>
      <c r="F275" s="28">
        <f>ROUND(1.0622,4)</f>
        <v>1.0622</v>
      </c>
      <c r="G275" s="25"/>
      <c r="H275" s="26"/>
    </row>
    <row r="276" spans="1:8" ht="12.75" customHeight="1">
      <c r="A276" s="23">
        <v>42905</v>
      </c>
      <c r="B276" s="23"/>
      <c r="C276" s="28">
        <f>ROUND(1.0613,4)</f>
        <v>1.0613</v>
      </c>
      <c r="D276" s="28">
        <f>F276</f>
        <v>1.0673</v>
      </c>
      <c r="E276" s="28">
        <f>F276</f>
        <v>1.0673</v>
      </c>
      <c r="F276" s="28">
        <f>ROUND(1.0673,4)</f>
        <v>1.0673</v>
      </c>
      <c r="G276" s="25"/>
      <c r="H276" s="26"/>
    </row>
    <row r="277" spans="1:8" ht="12.75" customHeight="1">
      <c r="A277" s="23">
        <v>42996</v>
      </c>
      <c r="B277" s="23"/>
      <c r="C277" s="28">
        <f>ROUND(1.0613,4)</f>
        <v>1.0613</v>
      </c>
      <c r="D277" s="28">
        <f>F277</f>
        <v>1.0724</v>
      </c>
      <c r="E277" s="28">
        <f>F277</f>
        <v>1.0724</v>
      </c>
      <c r="F277" s="28">
        <f>ROUND(1.0724,4)</f>
        <v>1.0724</v>
      </c>
      <c r="G277" s="25"/>
      <c r="H277" s="26"/>
    </row>
    <row r="278" spans="1:8" ht="12.75" customHeight="1">
      <c r="A278" s="23">
        <v>43087</v>
      </c>
      <c r="B278" s="23"/>
      <c r="C278" s="28">
        <f>ROUND(1.0613,4)</f>
        <v>1.0613</v>
      </c>
      <c r="D278" s="28">
        <f>F278</f>
        <v>1.0781</v>
      </c>
      <c r="E278" s="28">
        <f>F278</f>
        <v>1.0781</v>
      </c>
      <c r="F278" s="28">
        <f>ROUND(1.0781,4)</f>
        <v>1.0781</v>
      </c>
      <c r="G278" s="25"/>
      <c r="H278" s="26"/>
    </row>
    <row r="279" spans="1:8" ht="12.75" customHeight="1">
      <c r="A279" s="23" t="s">
        <v>64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42807</v>
      </c>
      <c r="B280" s="23"/>
      <c r="C280" s="28">
        <f>ROUND(1.2474,4)</f>
        <v>1.2474</v>
      </c>
      <c r="D280" s="28">
        <f>F280</f>
        <v>1.2479</v>
      </c>
      <c r="E280" s="28">
        <f>F280</f>
        <v>1.2479</v>
      </c>
      <c r="F280" s="28">
        <f>ROUND(1.2479,4)</f>
        <v>1.2479</v>
      </c>
      <c r="G280" s="25"/>
      <c r="H280" s="26"/>
    </row>
    <row r="281" spans="1:8" ht="12.75" customHeight="1">
      <c r="A281" s="23">
        <v>42905</v>
      </c>
      <c r="B281" s="23"/>
      <c r="C281" s="28">
        <f>ROUND(1.2474,4)</f>
        <v>1.2474</v>
      </c>
      <c r="D281" s="28">
        <f>F281</f>
        <v>1.2509</v>
      </c>
      <c r="E281" s="28">
        <f>F281</f>
        <v>1.2509</v>
      </c>
      <c r="F281" s="28">
        <f>ROUND(1.2509,4)</f>
        <v>1.2509</v>
      </c>
      <c r="G281" s="25"/>
      <c r="H281" s="26"/>
    </row>
    <row r="282" spans="1:8" ht="12.75" customHeight="1">
      <c r="A282" s="23">
        <v>42996</v>
      </c>
      <c r="B282" s="23"/>
      <c r="C282" s="28">
        <f>ROUND(1.2474,4)</f>
        <v>1.2474</v>
      </c>
      <c r="D282" s="28">
        <f>F282</f>
        <v>1.2542</v>
      </c>
      <c r="E282" s="28">
        <f>F282</f>
        <v>1.2542</v>
      </c>
      <c r="F282" s="28">
        <f>ROUND(1.2542,4)</f>
        <v>1.2542</v>
      </c>
      <c r="G282" s="25"/>
      <c r="H282" s="26"/>
    </row>
    <row r="283" spans="1:8" ht="12.75" customHeight="1">
      <c r="A283" s="23">
        <v>43087</v>
      </c>
      <c r="B283" s="23"/>
      <c r="C283" s="28">
        <f>ROUND(1.2474,4)</f>
        <v>1.2474</v>
      </c>
      <c r="D283" s="28">
        <f>F283</f>
        <v>1.2577</v>
      </c>
      <c r="E283" s="28">
        <f>F283</f>
        <v>1.2577</v>
      </c>
      <c r="F283" s="28">
        <f>ROUND(1.2577,4)</f>
        <v>1.2577</v>
      </c>
      <c r="G283" s="25"/>
      <c r="H283" s="26"/>
    </row>
    <row r="284" spans="1:8" ht="12.75" customHeight="1">
      <c r="A284" s="23" t="s">
        <v>65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42807</v>
      </c>
      <c r="B285" s="23"/>
      <c r="C285" s="28">
        <f>ROUND(10.09596525,4)</f>
        <v>10.096</v>
      </c>
      <c r="D285" s="28">
        <f>F285</f>
        <v>10.1343</v>
      </c>
      <c r="E285" s="28">
        <f>F285</f>
        <v>10.1343</v>
      </c>
      <c r="F285" s="28">
        <f>ROUND(10.1343,4)</f>
        <v>10.1343</v>
      </c>
      <c r="G285" s="25"/>
      <c r="H285" s="26"/>
    </row>
    <row r="286" spans="1:8" ht="12.75" customHeight="1">
      <c r="A286" s="23">
        <v>42905</v>
      </c>
      <c r="B286" s="23"/>
      <c r="C286" s="28">
        <f>ROUND(10.09596525,4)</f>
        <v>10.096</v>
      </c>
      <c r="D286" s="28">
        <f>F286</f>
        <v>10.2926</v>
      </c>
      <c r="E286" s="28">
        <f>F286</f>
        <v>10.2926</v>
      </c>
      <c r="F286" s="28">
        <f>ROUND(10.2926,4)</f>
        <v>10.2926</v>
      </c>
      <c r="G286" s="25"/>
      <c r="H286" s="26"/>
    </row>
    <row r="287" spans="1:8" ht="12.75" customHeight="1">
      <c r="A287" s="23">
        <v>42996</v>
      </c>
      <c r="B287" s="23"/>
      <c r="C287" s="28">
        <f>ROUND(10.09596525,4)</f>
        <v>10.096</v>
      </c>
      <c r="D287" s="28">
        <f>F287</f>
        <v>10.4433</v>
      </c>
      <c r="E287" s="28">
        <f>F287</f>
        <v>10.4433</v>
      </c>
      <c r="F287" s="28">
        <f>ROUND(10.4433,4)</f>
        <v>10.4433</v>
      </c>
      <c r="G287" s="25"/>
      <c r="H287" s="26"/>
    </row>
    <row r="288" spans="1:8" ht="12.75" customHeight="1">
      <c r="A288" s="23">
        <v>43087</v>
      </c>
      <c r="B288" s="23"/>
      <c r="C288" s="28">
        <f>ROUND(10.09596525,4)</f>
        <v>10.096</v>
      </c>
      <c r="D288" s="28">
        <f>F288</f>
        <v>10.5949</v>
      </c>
      <c r="E288" s="28">
        <f>F288</f>
        <v>10.5949</v>
      </c>
      <c r="F288" s="28">
        <f>ROUND(10.5949,4)</f>
        <v>10.5949</v>
      </c>
      <c r="G288" s="25"/>
      <c r="H288" s="26"/>
    </row>
    <row r="289" spans="1:8" ht="12.75" customHeight="1">
      <c r="A289" s="23">
        <v>43178</v>
      </c>
      <c r="B289" s="23"/>
      <c r="C289" s="28">
        <f>ROUND(10.09596525,4)</f>
        <v>10.096</v>
      </c>
      <c r="D289" s="28">
        <f>F289</f>
        <v>10.7495</v>
      </c>
      <c r="E289" s="28">
        <f>F289</f>
        <v>10.7495</v>
      </c>
      <c r="F289" s="28">
        <f>ROUND(10.7495,4)</f>
        <v>10.7495</v>
      </c>
      <c r="G289" s="25"/>
      <c r="H289" s="26"/>
    </row>
    <row r="290" spans="1:8" ht="12.75" customHeight="1">
      <c r="A290" s="23">
        <v>43269</v>
      </c>
      <c r="B290" s="23"/>
      <c r="C290" s="28">
        <f>ROUND(10.09596525,4)</f>
        <v>10.096</v>
      </c>
      <c r="D290" s="28">
        <f>F290</f>
        <v>10.9037</v>
      </c>
      <c r="E290" s="28">
        <f>F290</f>
        <v>10.9037</v>
      </c>
      <c r="F290" s="28">
        <f>ROUND(10.9037,4)</f>
        <v>10.9037</v>
      </c>
      <c r="G290" s="25"/>
      <c r="H290" s="26"/>
    </row>
    <row r="291" spans="1:8" ht="12.75" customHeight="1">
      <c r="A291" s="23">
        <v>43360</v>
      </c>
      <c r="B291" s="23"/>
      <c r="C291" s="28">
        <f>ROUND(10.09596525,4)</f>
        <v>10.096</v>
      </c>
      <c r="D291" s="28">
        <f>F291</f>
        <v>11.0581</v>
      </c>
      <c r="E291" s="28">
        <f>F291</f>
        <v>11.0581</v>
      </c>
      <c r="F291" s="28">
        <f>ROUND(11.0581,4)</f>
        <v>11.0581</v>
      </c>
      <c r="G291" s="25"/>
      <c r="H291" s="26"/>
    </row>
    <row r="292" spans="1:8" ht="12.75" customHeight="1">
      <c r="A292" s="23" t="s">
        <v>66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42807</v>
      </c>
      <c r="B293" s="23"/>
      <c r="C293" s="28">
        <f>ROUND(3.57949904710046,4)</f>
        <v>3.5795</v>
      </c>
      <c r="D293" s="28">
        <f>F293</f>
        <v>3.9562</v>
      </c>
      <c r="E293" s="28">
        <f>F293</f>
        <v>3.9562</v>
      </c>
      <c r="F293" s="28">
        <f>ROUND(3.9562,4)</f>
        <v>3.9562</v>
      </c>
      <c r="G293" s="25"/>
      <c r="H293" s="26"/>
    </row>
    <row r="294" spans="1:8" ht="12.75" customHeight="1">
      <c r="A294" s="23">
        <v>42905</v>
      </c>
      <c r="B294" s="23"/>
      <c r="C294" s="28">
        <f>ROUND(3.57949904710046,4)</f>
        <v>3.5795</v>
      </c>
      <c r="D294" s="28">
        <f>F294</f>
        <v>4.0138</v>
      </c>
      <c r="E294" s="28">
        <f>F294</f>
        <v>4.0138</v>
      </c>
      <c r="F294" s="28">
        <f>ROUND(4.0138,4)</f>
        <v>4.0138</v>
      </c>
      <c r="G294" s="25"/>
      <c r="H294" s="26"/>
    </row>
    <row r="295" spans="1:8" ht="12.75" customHeight="1">
      <c r="A295" s="23">
        <v>42996</v>
      </c>
      <c r="B295" s="23"/>
      <c r="C295" s="28">
        <f>ROUND(3.57949904710046,4)</f>
        <v>3.5795</v>
      </c>
      <c r="D295" s="28">
        <f>F295</f>
        <v>4.0755</v>
      </c>
      <c r="E295" s="28">
        <f>F295</f>
        <v>4.0755</v>
      </c>
      <c r="F295" s="28">
        <f>ROUND(4.0755,4)</f>
        <v>4.0755</v>
      </c>
      <c r="G295" s="25"/>
      <c r="H295" s="26"/>
    </row>
    <row r="296" spans="1:8" ht="12.75" customHeight="1">
      <c r="A296" s="23" t="s">
        <v>67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42807</v>
      </c>
      <c r="B297" s="23"/>
      <c r="C297" s="28">
        <f>ROUND(1.261502625,4)</f>
        <v>1.2615</v>
      </c>
      <c r="D297" s="28">
        <f>F297</f>
        <v>1.2656</v>
      </c>
      <c r="E297" s="28">
        <f>F297</f>
        <v>1.2656</v>
      </c>
      <c r="F297" s="28">
        <f>ROUND(1.2656,4)</f>
        <v>1.2656</v>
      </c>
      <c r="G297" s="25"/>
      <c r="H297" s="26"/>
    </row>
    <row r="298" spans="1:8" ht="12.75" customHeight="1">
      <c r="A298" s="23">
        <v>42905</v>
      </c>
      <c r="B298" s="23"/>
      <c r="C298" s="28">
        <f>ROUND(1.261502625,4)</f>
        <v>1.2615</v>
      </c>
      <c r="D298" s="28">
        <f>F298</f>
        <v>1.2842</v>
      </c>
      <c r="E298" s="28">
        <f>F298</f>
        <v>1.2842</v>
      </c>
      <c r="F298" s="28">
        <f>ROUND(1.2842,4)</f>
        <v>1.2842</v>
      </c>
      <c r="G298" s="25"/>
      <c r="H298" s="26"/>
    </row>
    <row r="299" spans="1:8" ht="12.75" customHeight="1">
      <c r="A299" s="23">
        <v>42996</v>
      </c>
      <c r="B299" s="23"/>
      <c r="C299" s="28">
        <f>ROUND(1.261502625,4)</f>
        <v>1.2615</v>
      </c>
      <c r="D299" s="28">
        <f>F299</f>
        <v>1.3005</v>
      </c>
      <c r="E299" s="28">
        <f>F299</f>
        <v>1.3005</v>
      </c>
      <c r="F299" s="28">
        <f>ROUND(1.3005,4)</f>
        <v>1.3005</v>
      </c>
      <c r="G299" s="25"/>
      <c r="H299" s="26"/>
    </row>
    <row r="300" spans="1:8" ht="12.75" customHeight="1">
      <c r="A300" s="23">
        <v>43087</v>
      </c>
      <c r="B300" s="23"/>
      <c r="C300" s="28">
        <f>ROUND(1.261502625,4)</f>
        <v>1.2615</v>
      </c>
      <c r="D300" s="28">
        <f>F300</f>
        <v>1.3153</v>
      </c>
      <c r="E300" s="28">
        <f>F300</f>
        <v>1.3153</v>
      </c>
      <c r="F300" s="28">
        <f>ROUND(1.3153,4)</f>
        <v>1.3153</v>
      </c>
      <c r="G300" s="25"/>
      <c r="H300" s="26"/>
    </row>
    <row r="301" spans="1:8" ht="12.75" customHeight="1">
      <c r="A301" s="23" t="s">
        <v>68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42807</v>
      </c>
      <c r="B302" s="23"/>
      <c r="C302" s="28">
        <f>ROUND(10.083985273815,4)</f>
        <v>10.084</v>
      </c>
      <c r="D302" s="28">
        <f>F302</f>
        <v>10.1299</v>
      </c>
      <c r="E302" s="28">
        <f>F302</f>
        <v>10.1299</v>
      </c>
      <c r="F302" s="28">
        <f>ROUND(10.1299,4)</f>
        <v>10.1299</v>
      </c>
      <c r="G302" s="25"/>
      <c r="H302" s="26"/>
    </row>
    <row r="303" spans="1:8" ht="12.75" customHeight="1">
      <c r="A303" s="23">
        <v>42905</v>
      </c>
      <c r="B303" s="23"/>
      <c r="C303" s="28">
        <f>ROUND(10.083985273815,4)</f>
        <v>10.084</v>
      </c>
      <c r="D303" s="28">
        <f>F303</f>
        <v>10.3199</v>
      </c>
      <c r="E303" s="28">
        <f>F303</f>
        <v>10.3199</v>
      </c>
      <c r="F303" s="28">
        <f>ROUND(10.3199,4)</f>
        <v>10.3199</v>
      </c>
      <c r="G303" s="25"/>
      <c r="H303" s="26"/>
    </row>
    <row r="304" spans="1:8" ht="12.75" customHeight="1">
      <c r="A304" s="23">
        <v>42996</v>
      </c>
      <c r="B304" s="23"/>
      <c r="C304" s="28">
        <f>ROUND(10.083985273815,4)</f>
        <v>10.084</v>
      </c>
      <c r="D304" s="28">
        <f>F304</f>
        <v>10.4997</v>
      </c>
      <c r="E304" s="28">
        <f>F304</f>
        <v>10.4997</v>
      </c>
      <c r="F304" s="28">
        <f>ROUND(10.4997,4)</f>
        <v>10.4997</v>
      </c>
      <c r="G304" s="25"/>
      <c r="H304" s="26"/>
    </row>
    <row r="305" spans="1:8" ht="12.75" customHeight="1">
      <c r="A305" s="23">
        <v>43087</v>
      </c>
      <c r="B305" s="23"/>
      <c r="C305" s="28">
        <f>ROUND(10.083985273815,4)</f>
        <v>10.084</v>
      </c>
      <c r="D305" s="28">
        <f>F305</f>
        <v>10.6822</v>
      </c>
      <c r="E305" s="28">
        <f>F305</f>
        <v>10.6822</v>
      </c>
      <c r="F305" s="28">
        <f>ROUND(10.6822,4)</f>
        <v>10.6822</v>
      </c>
      <c r="G305" s="25"/>
      <c r="H305" s="26"/>
    </row>
    <row r="306" spans="1:8" ht="12.75" customHeight="1">
      <c r="A306" s="23" t="s">
        <v>69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42807</v>
      </c>
      <c r="B307" s="23"/>
      <c r="C307" s="28">
        <f>ROUND(1.92688087316874,4)</f>
        <v>1.9269</v>
      </c>
      <c r="D307" s="28">
        <f>F307</f>
        <v>1.9231</v>
      </c>
      <c r="E307" s="28">
        <f>F307</f>
        <v>1.9231</v>
      </c>
      <c r="F307" s="28">
        <f>ROUND(1.9231,4)</f>
        <v>1.9231</v>
      </c>
      <c r="G307" s="25"/>
      <c r="H307" s="26"/>
    </row>
    <row r="308" spans="1:8" ht="12.75" customHeight="1">
      <c r="A308" s="23">
        <v>42905</v>
      </c>
      <c r="B308" s="23"/>
      <c r="C308" s="28">
        <f>ROUND(1.92688087316874,4)</f>
        <v>1.9269</v>
      </c>
      <c r="D308" s="28">
        <f>F308</f>
        <v>1.9416</v>
      </c>
      <c r="E308" s="28">
        <f>F308</f>
        <v>1.9416</v>
      </c>
      <c r="F308" s="28">
        <f>ROUND(1.9416,4)</f>
        <v>1.9416</v>
      </c>
      <c r="G308" s="25"/>
      <c r="H308" s="26"/>
    </row>
    <row r="309" spans="1:8" ht="12.75" customHeight="1">
      <c r="A309" s="23">
        <v>42996</v>
      </c>
      <c r="B309" s="23"/>
      <c r="C309" s="28">
        <f>ROUND(1.92688087316874,4)</f>
        <v>1.9269</v>
      </c>
      <c r="D309" s="28">
        <f>F309</f>
        <v>1.9587</v>
      </c>
      <c r="E309" s="28">
        <f>F309</f>
        <v>1.9587</v>
      </c>
      <c r="F309" s="28">
        <f>ROUND(1.9587,4)</f>
        <v>1.9587</v>
      </c>
      <c r="G309" s="25"/>
      <c r="H309" s="26"/>
    </row>
    <row r="310" spans="1:8" ht="12.75" customHeight="1">
      <c r="A310" s="23">
        <v>43087</v>
      </c>
      <c r="B310" s="23"/>
      <c r="C310" s="28">
        <f>ROUND(1.92688087316874,4)</f>
        <v>1.9269</v>
      </c>
      <c r="D310" s="28">
        <f>F310</f>
        <v>1.9752</v>
      </c>
      <c r="E310" s="28">
        <f>F310</f>
        <v>1.9752</v>
      </c>
      <c r="F310" s="28">
        <f>ROUND(1.9752,4)</f>
        <v>1.9752</v>
      </c>
      <c r="G310" s="25"/>
      <c r="H310" s="26"/>
    </row>
    <row r="311" spans="1:8" ht="12.75" customHeight="1">
      <c r="A311" s="23" t="s">
        <v>70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42807</v>
      </c>
      <c r="B312" s="23"/>
      <c r="C312" s="28">
        <f>ROUND(1.87655219662585,4)</f>
        <v>1.8766</v>
      </c>
      <c r="D312" s="28">
        <f>F312</f>
        <v>1.8895</v>
      </c>
      <c r="E312" s="28">
        <f>F312</f>
        <v>1.8895</v>
      </c>
      <c r="F312" s="28">
        <f>ROUND(1.8895,4)</f>
        <v>1.8895</v>
      </c>
      <c r="G312" s="25"/>
      <c r="H312" s="26"/>
    </row>
    <row r="313" spans="1:8" ht="12.75" customHeight="1">
      <c r="A313" s="23">
        <v>42905</v>
      </c>
      <c r="B313" s="23"/>
      <c r="C313" s="28">
        <f>ROUND(1.87655219662585,4)</f>
        <v>1.8766</v>
      </c>
      <c r="D313" s="28">
        <f>F313</f>
        <v>1.9335</v>
      </c>
      <c r="E313" s="28">
        <f>F313</f>
        <v>1.9335</v>
      </c>
      <c r="F313" s="28">
        <f>ROUND(1.9335,4)</f>
        <v>1.9335</v>
      </c>
      <c r="G313" s="25"/>
      <c r="H313" s="26"/>
    </row>
    <row r="314" spans="1:8" ht="12.75" customHeight="1">
      <c r="A314" s="23">
        <v>42996</v>
      </c>
      <c r="B314" s="23"/>
      <c r="C314" s="28">
        <f>ROUND(1.87655219662585,4)</f>
        <v>1.8766</v>
      </c>
      <c r="D314" s="28">
        <f>F314</f>
        <v>1.9753</v>
      </c>
      <c r="E314" s="28">
        <f>F314</f>
        <v>1.9753</v>
      </c>
      <c r="F314" s="28">
        <f>ROUND(1.9753,4)</f>
        <v>1.9753</v>
      </c>
      <c r="G314" s="25"/>
      <c r="H314" s="26"/>
    </row>
    <row r="315" spans="1:8" ht="12.75" customHeight="1">
      <c r="A315" s="23">
        <v>43087</v>
      </c>
      <c r="B315" s="23"/>
      <c r="C315" s="28">
        <f>ROUND(1.87655219662585,4)</f>
        <v>1.8766</v>
      </c>
      <c r="D315" s="28">
        <f>F315</f>
        <v>2.0193</v>
      </c>
      <c r="E315" s="28">
        <f>F315</f>
        <v>2.0193</v>
      </c>
      <c r="F315" s="28">
        <f>ROUND(2.0193,4)</f>
        <v>2.0193</v>
      </c>
      <c r="G315" s="25"/>
      <c r="H315" s="26"/>
    </row>
    <row r="316" spans="1:8" ht="12.75" customHeight="1">
      <c r="A316" s="23" t="s">
        <v>71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42807</v>
      </c>
      <c r="B317" s="23"/>
      <c r="C317" s="28">
        <f>ROUND(13.95344175,4)</f>
        <v>13.9534</v>
      </c>
      <c r="D317" s="28">
        <f>F317</f>
        <v>14.0271</v>
      </c>
      <c r="E317" s="28">
        <f>F317</f>
        <v>14.0271</v>
      </c>
      <c r="F317" s="28">
        <f>ROUND(14.0271,4)</f>
        <v>14.0271</v>
      </c>
      <c r="G317" s="25"/>
      <c r="H317" s="26"/>
    </row>
    <row r="318" spans="1:8" ht="12.75" customHeight="1">
      <c r="A318" s="23">
        <v>42905</v>
      </c>
      <c r="B318" s="23"/>
      <c r="C318" s="28">
        <f>ROUND(13.95344175,4)</f>
        <v>13.9534</v>
      </c>
      <c r="D318" s="28">
        <f>F318</f>
        <v>14.3447</v>
      </c>
      <c r="E318" s="28">
        <f>F318</f>
        <v>14.3447</v>
      </c>
      <c r="F318" s="28">
        <f>ROUND(14.3447,4)</f>
        <v>14.3447</v>
      </c>
      <c r="G318" s="25"/>
      <c r="H318" s="26"/>
    </row>
    <row r="319" spans="1:8" ht="12.75" customHeight="1">
      <c r="A319" s="23">
        <v>42996</v>
      </c>
      <c r="B319" s="23"/>
      <c r="C319" s="28">
        <f>ROUND(13.95344175,4)</f>
        <v>13.9534</v>
      </c>
      <c r="D319" s="28">
        <f>F319</f>
        <v>14.6483</v>
      </c>
      <c r="E319" s="28">
        <f>F319</f>
        <v>14.6483</v>
      </c>
      <c r="F319" s="28">
        <f>ROUND(14.6483,4)</f>
        <v>14.6483</v>
      </c>
      <c r="G319" s="25"/>
      <c r="H319" s="26"/>
    </row>
    <row r="320" spans="1:8" ht="12.75" customHeight="1">
      <c r="A320" s="23">
        <v>43087</v>
      </c>
      <c r="B320" s="23"/>
      <c r="C320" s="28">
        <f>ROUND(13.95344175,4)</f>
        <v>13.9534</v>
      </c>
      <c r="D320" s="28">
        <f>F320</f>
        <v>14.9597</v>
      </c>
      <c r="E320" s="28">
        <f>F320</f>
        <v>14.9597</v>
      </c>
      <c r="F320" s="28">
        <f>ROUND(14.9597,4)</f>
        <v>14.9597</v>
      </c>
      <c r="G320" s="25"/>
      <c r="H320" s="26"/>
    </row>
    <row r="321" spans="1:8" ht="12.75" customHeight="1">
      <c r="A321" s="23">
        <v>43178</v>
      </c>
      <c r="B321" s="23"/>
      <c r="C321" s="28">
        <f>ROUND(13.95344175,4)</f>
        <v>13.9534</v>
      </c>
      <c r="D321" s="28">
        <f>F321</f>
        <v>15.2741</v>
      </c>
      <c r="E321" s="28">
        <f>F321</f>
        <v>15.2741</v>
      </c>
      <c r="F321" s="28">
        <f>ROUND(15.2741,4)</f>
        <v>15.2741</v>
      </c>
      <c r="G321" s="25"/>
      <c r="H321" s="26"/>
    </row>
    <row r="322" spans="1:8" ht="12.75" customHeight="1">
      <c r="A322" s="23">
        <v>43269</v>
      </c>
      <c r="B322" s="23"/>
      <c r="C322" s="28">
        <f>ROUND(13.95344175,4)</f>
        <v>13.9534</v>
      </c>
      <c r="D322" s="28">
        <f>F322</f>
        <v>15.5893</v>
      </c>
      <c r="E322" s="28">
        <f>F322</f>
        <v>15.5893</v>
      </c>
      <c r="F322" s="28">
        <f>ROUND(15.5893,4)</f>
        <v>15.5893</v>
      </c>
      <c r="G322" s="25"/>
      <c r="H322" s="26"/>
    </row>
    <row r="323" spans="1:8" ht="12.75" customHeight="1">
      <c r="A323" s="23">
        <v>43360</v>
      </c>
      <c r="B323" s="23"/>
      <c r="C323" s="28">
        <f>ROUND(13.95344175,4)</f>
        <v>13.9534</v>
      </c>
      <c r="D323" s="28">
        <f>F323</f>
        <v>15.9657</v>
      </c>
      <c r="E323" s="28">
        <f>F323</f>
        <v>15.9657</v>
      </c>
      <c r="F323" s="28">
        <f>ROUND(15.9657,4)</f>
        <v>15.9657</v>
      </c>
      <c r="G323" s="25"/>
      <c r="H323" s="26"/>
    </row>
    <row r="324" spans="1:8" ht="12.75" customHeight="1">
      <c r="A324" s="23" t="s">
        <v>72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42807</v>
      </c>
      <c r="B325" s="23"/>
      <c r="C325" s="28">
        <f>ROUND(13.0912078064323,4)</f>
        <v>13.0912</v>
      </c>
      <c r="D325" s="28">
        <f>F325</f>
        <v>13.164</v>
      </c>
      <c r="E325" s="28">
        <f>F325</f>
        <v>13.164</v>
      </c>
      <c r="F325" s="28">
        <f>ROUND(13.164,4)</f>
        <v>13.164</v>
      </c>
      <c r="G325" s="25"/>
      <c r="H325" s="26"/>
    </row>
    <row r="326" spans="1:8" ht="12.75" customHeight="1">
      <c r="A326" s="23">
        <v>42905</v>
      </c>
      <c r="B326" s="23"/>
      <c r="C326" s="28">
        <f>ROUND(13.0912078064323,4)</f>
        <v>13.0912</v>
      </c>
      <c r="D326" s="28">
        <f>F326</f>
        <v>13.4786</v>
      </c>
      <c r="E326" s="28">
        <f>F326</f>
        <v>13.4786</v>
      </c>
      <c r="F326" s="28">
        <f>ROUND(13.4786,4)</f>
        <v>13.4786</v>
      </c>
      <c r="G326" s="25"/>
      <c r="H326" s="26"/>
    </row>
    <row r="327" spans="1:8" ht="12.75" customHeight="1">
      <c r="A327" s="23">
        <v>42996</v>
      </c>
      <c r="B327" s="23"/>
      <c r="C327" s="28">
        <f>ROUND(13.0912078064323,4)</f>
        <v>13.0912</v>
      </c>
      <c r="D327" s="28">
        <f>F327</f>
        <v>13.7835</v>
      </c>
      <c r="E327" s="28">
        <f>F327</f>
        <v>13.7835</v>
      </c>
      <c r="F327" s="28">
        <f>ROUND(13.7835,4)</f>
        <v>13.7835</v>
      </c>
      <c r="G327" s="25"/>
      <c r="H327" s="26"/>
    </row>
    <row r="328" spans="1:8" ht="12.75" customHeight="1">
      <c r="A328" s="23">
        <v>43087</v>
      </c>
      <c r="B328" s="23"/>
      <c r="C328" s="28">
        <f>ROUND(13.0912078064323,4)</f>
        <v>13.0912</v>
      </c>
      <c r="D328" s="28">
        <f>F328</f>
        <v>14.0965</v>
      </c>
      <c r="E328" s="28">
        <f>F328</f>
        <v>14.0965</v>
      </c>
      <c r="F328" s="28">
        <f>ROUND(14.0965,4)</f>
        <v>14.0965</v>
      </c>
      <c r="G328" s="25"/>
      <c r="H328" s="26"/>
    </row>
    <row r="329" spans="1:8" ht="12.75" customHeight="1">
      <c r="A329" s="23">
        <v>43178</v>
      </c>
      <c r="B329" s="23"/>
      <c r="C329" s="28">
        <f>ROUND(13.0912078064323,4)</f>
        <v>13.0912</v>
      </c>
      <c r="D329" s="28">
        <f>F329</f>
        <v>14.4061</v>
      </c>
      <c r="E329" s="28">
        <f>F329</f>
        <v>14.4061</v>
      </c>
      <c r="F329" s="28">
        <f>ROUND(14.4061,4)</f>
        <v>14.4061</v>
      </c>
      <c r="G329" s="25"/>
      <c r="H329" s="26"/>
    </row>
    <row r="330" spans="1:8" ht="12.75" customHeight="1">
      <c r="A330" s="23" t="s">
        <v>73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42807</v>
      </c>
      <c r="B331" s="23"/>
      <c r="C331" s="28">
        <f>ROUND(16.4001915,4)</f>
        <v>16.4002</v>
      </c>
      <c r="D331" s="28">
        <f>F331</f>
        <v>16.4791</v>
      </c>
      <c r="E331" s="28">
        <f>F331</f>
        <v>16.4791</v>
      </c>
      <c r="F331" s="28">
        <f>ROUND(16.4791,4)</f>
        <v>16.4791</v>
      </c>
      <c r="G331" s="25"/>
      <c r="H331" s="26"/>
    </row>
    <row r="332" spans="1:8" ht="12.75" customHeight="1">
      <c r="A332" s="23">
        <v>42905</v>
      </c>
      <c r="B332" s="23"/>
      <c r="C332" s="28">
        <f>ROUND(16.4001915,4)</f>
        <v>16.4002</v>
      </c>
      <c r="D332" s="28">
        <f>F332</f>
        <v>16.8127</v>
      </c>
      <c r="E332" s="28">
        <f>F332</f>
        <v>16.8127</v>
      </c>
      <c r="F332" s="28">
        <f>ROUND(16.8127,4)</f>
        <v>16.8127</v>
      </c>
      <c r="G332" s="25"/>
      <c r="H332" s="26"/>
    </row>
    <row r="333" spans="1:8" ht="12.75" customHeight="1">
      <c r="A333" s="23">
        <v>42996</v>
      </c>
      <c r="B333" s="23"/>
      <c r="C333" s="28">
        <f>ROUND(16.4001915,4)</f>
        <v>16.4002</v>
      </c>
      <c r="D333" s="28">
        <f>F333</f>
        <v>17.1305</v>
      </c>
      <c r="E333" s="28">
        <f>F333</f>
        <v>17.1305</v>
      </c>
      <c r="F333" s="28">
        <f>ROUND(17.1305,4)</f>
        <v>17.1305</v>
      </c>
      <c r="G333" s="25"/>
      <c r="H333" s="26"/>
    </row>
    <row r="334" spans="1:8" ht="12.75" customHeight="1">
      <c r="A334" s="23">
        <v>43087</v>
      </c>
      <c r="B334" s="23"/>
      <c r="C334" s="28">
        <f>ROUND(16.4001915,4)</f>
        <v>16.4002</v>
      </c>
      <c r="D334" s="28">
        <f>F334</f>
        <v>17.4523</v>
      </c>
      <c r="E334" s="28">
        <f>F334</f>
        <v>17.4523</v>
      </c>
      <c r="F334" s="28">
        <f>ROUND(17.4523,4)</f>
        <v>17.4523</v>
      </c>
      <c r="G334" s="25"/>
      <c r="H334" s="26"/>
    </row>
    <row r="335" spans="1:8" ht="12.75" customHeight="1">
      <c r="A335" s="23">
        <v>43178</v>
      </c>
      <c r="B335" s="23"/>
      <c r="C335" s="28">
        <f>ROUND(16.4001915,4)</f>
        <v>16.4002</v>
      </c>
      <c r="D335" s="28">
        <f>F335</f>
        <v>17.7889</v>
      </c>
      <c r="E335" s="28">
        <f>F335</f>
        <v>17.7889</v>
      </c>
      <c r="F335" s="28">
        <f>ROUND(17.7889,4)</f>
        <v>17.7889</v>
      </c>
      <c r="G335" s="25"/>
      <c r="H335" s="26"/>
    </row>
    <row r="336" spans="1:8" ht="12.75" customHeight="1">
      <c r="A336" s="23">
        <v>43269</v>
      </c>
      <c r="B336" s="23"/>
      <c r="C336" s="28">
        <f>ROUND(16.4001915,4)</f>
        <v>16.4002</v>
      </c>
      <c r="D336" s="28">
        <f>F336</f>
        <v>18.1227</v>
      </c>
      <c r="E336" s="28">
        <f>F336</f>
        <v>18.1227</v>
      </c>
      <c r="F336" s="28">
        <f>ROUND(18.1227,4)</f>
        <v>18.1227</v>
      </c>
      <c r="G336" s="25"/>
      <c r="H336" s="26"/>
    </row>
    <row r="337" spans="1:8" ht="12.75" customHeight="1">
      <c r="A337" s="23">
        <v>43360</v>
      </c>
      <c r="B337" s="23"/>
      <c r="C337" s="28">
        <f>ROUND(16.4001915,4)</f>
        <v>16.4002</v>
      </c>
      <c r="D337" s="28">
        <f>F337</f>
        <v>18.1834</v>
      </c>
      <c r="E337" s="28">
        <f>F337</f>
        <v>18.1834</v>
      </c>
      <c r="F337" s="28">
        <f>ROUND(18.1834,4)</f>
        <v>18.1834</v>
      </c>
      <c r="G337" s="25"/>
      <c r="H337" s="26"/>
    </row>
    <row r="338" spans="1:8" ht="12.75" customHeight="1">
      <c r="A338" s="23" t="s">
        <v>74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42807</v>
      </c>
      <c r="B339" s="23"/>
      <c r="C339" s="28">
        <f>ROUND(1.69452750425324,4)</f>
        <v>1.6945</v>
      </c>
      <c r="D339" s="28">
        <f>F339</f>
        <v>1.7026</v>
      </c>
      <c r="E339" s="28">
        <f>F339</f>
        <v>1.7026</v>
      </c>
      <c r="F339" s="28">
        <f>ROUND(1.7026,4)</f>
        <v>1.7026</v>
      </c>
      <c r="G339" s="25"/>
      <c r="H339" s="26"/>
    </row>
    <row r="340" spans="1:8" ht="12.75" customHeight="1">
      <c r="A340" s="23">
        <v>42905</v>
      </c>
      <c r="B340" s="23"/>
      <c r="C340" s="28">
        <f>ROUND(1.69452750425324,4)</f>
        <v>1.6945</v>
      </c>
      <c r="D340" s="28">
        <f>F340</f>
        <v>1.7346</v>
      </c>
      <c r="E340" s="28">
        <f>F340</f>
        <v>1.7346</v>
      </c>
      <c r="F340" s="28">
        <f>ROUND(1.7346,4)</f>
        <v>1.7346</v>
      </c>
      <c r="G340" s="25"/>
      <c r="H340" s="26"/>
    </row>
    <row r="341" spans="1:8" ht="12.75" customHeight="1">
      <c r="A341" s="23">
        <v>42996</v>
      </c>
      <c r="B341" s="23"/>
      <c r="C341" s="28">
        <f>ROUND(1.69452750425324,4)</f>
        <v>1.6945</v>
      </c>
      <c r="D341" s="28">
        <f>F341</f>
        <v>1.7637</v>
      </c>
      <c r="E341" s="28">
        <f>F341</f>
        <v>1.7637</v>
      </c>
      <c r="F341" s="28">
        <f>ROUND(1.7637,4)</f>
        <v>1.7637</v>
      </c>
      <c r="G341" s="25"/>
      <c r="H341" s="26"/>
    </row>
    <row r="342" spans="1:8" ht="12.75" customHeight="1">
      <c r="A342" s="23">
        <v>43087</v>
      </c>
      <c r="B342" s="23"/>
      <c r="C342" s="28">
        <f>ROUND(1.69452750425324,4)</f>
        <v>1.6945</v>
      </c>
      <c r="D342" s="28">
        <f>F342</f>
        <v>1.7918</v>
      </c>
      <c r="E342" s="28">
        <f>F342</f>
        <v>1.7918</v>
      </c>
      <c r="F342" s="28">
        <f>ROUND(1.7918,4)</f>
        <v>1.7918</v>
      </c>
      <c r="G342" s="25"/>
      <c r="H342" s="26"/>
    </row>
    <row r="343" spans="1:8" ht="12.75" customHeight="1">
      <c r="A343" s="23" t="s">
        <v>75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42807</v>
      </c>
      <c r="B344" s="23"/>
      <c r="C344" s="30">
        <f>ROUND(0.11573605401456,6)</f>
        <v>0.115736</v>
      </c>
      <c r="D344" s="30">
        <f>F344</f>
        <v>0.116321</v>
      </c>
      <c r="E344" s="30">
        <f>F344</f>
        <v>0.116321</v>
      </c>
      <c r="F344" s="30">
        <f>ROUND(0.116321,6)</f>
        <v>0.116321</v>
      </c>
      <c r="G344" s="25"/>
      <c r="H344" s="26"/>
    </row>
    <row r="345" spans="1:8" ht="12.75" customHeight="1">
      <c r="A345" s="23">
        <v>42905</v>
      </c>
      <c r="B345" s="23"/>
      <c r="C345" s="30">
        <f>ROUND(0.11573605401456,6)</f>
        <v>0.115736</v>
      </c>
      <c r="D345" s="30">
        <f>F345</f>
        <v>0.118918</v>
      </c>
      <c r="E345" s="30">
        <f>F345</f>
        <v>0.118918</v>
      </c>
      <c r="F345" s="30">
        <f>ROUND(0.118918,6)</f>
        <v>0.118918</v>
      </c>
      <c r="G345" s="25"/>
      <c r="H345" s="26"/>
    </row>
    <row r="346" spans="1:8" ht="12.75" customHeight="1">
      <c r="A346" s="23">
        <v>42996</v>
      </c>
      <c r="B346" s="23"/>
      <c r="C346" s="30">
        <f>ROUND(0.11573605401456,6)</f>
        <v>0.115736</v>
      </c>
      <c r="D346" s="30">
        <f>F346</f>
        <v>0.121414</v>
      </c>
      <c r="E346" s="30">
        <f>F346</f>
        <v>0.121414</v>
      </c>
      <c r="F346" s="30">
        <f>ROUND(0.121414,6)</f>
        <v>0.121414</v>
      </c>
      <c r="G346" s="25"/>
      <c r="H346" s="26"/>
    </row>
    <row r="347" spans="1:8" ht="12.75" customHeight="1">
      <c r="A347" s="23">
        <v>43087</v>
      </c>
      <c r="B347" s="23"/>
      <c r="C347" s="30">
        <f>ROUND(0.11573605401456,6)</f>
        <v>0.115736</v>
      </c>
      <c r="D347" s="30">
        <f>F347</f>
        <v>0.123992</v>
      </c>
      <c r="E347" s="30">
        <f>F347</f>
        <v>0.123992</v>
      </c>
      <c r="F347" s="30">
        <f>ROUND(0.123992,6)</f>
        <v>0.123992</v>
      </c>
      <c r="G347" s="25"/>
      <c r="H347" s="26"/>
    </row>
    <row r="348" spans="1:8" ht="12.75" customHeight="1">
      <c r="A348" s="23">
        <v>43178</v>
      </c>
      <c r="B348" s="23"/>
      <c r="C348" s="30">
        <f>ROUND(0.11573605401456,6)</f>
        <v>0.115736</v>
      </c>
      <c r="D348" s="30">
        <f>F348</f>
        <v>0.12673</v>
      </c>
      <c r="E348" s="30">
        <f>F348</f>
        <v>0.12673</v>
      </c>
      <c r="F348" s="30">
        <f>ROUND(0.12673,6)</f>
        <v>0.12673</v>
      </c>
      <c r="G348" s="25"/>
      <c r="H348" s="26"/>
    </row>
    <row r="349" spans="1:8" ht="12.75" customHeight="1">
      <c r="A349" s="23" t="s">
        <v>76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42807</v>
      </c>
      <c r="B350" s="23"/>
      <c r="C350" s="28">
        <f>ROUND(0.126831691764502,4)</f>
        <v>0.1268</v>
      </c>
      <c r="D350" s="28">
        <f>F350</f>
        <v>0.1267</v>
      </c>
      <c r="E350" s="28">
        <f>F350</f>
        <v>0.1267</v>
      </c>
      <c r="F350" s="28">
        <f>ROUND(0.1267,4)</f>
        <v>0.1267</v>
      </c>
      <c r="G350" s="25"/>
      <c r="H350" s="26"/>
    </row>
    <row r="351" spans="1:8" ht="12.75" customHeight="1">
      <c r="A351" s="23">
        <v>42905</v>
      </c>
      <c r="B351" s="23"/>
      <c r="C351" s="28">
        <f>ROUND(0.126831691764502,4)</f>
        <v>0.1268</v>
      </c>
      <c r="D351" s="28">
        <f>F351</f>
        <v>0.1268</v>
      </c>
      <c r="E351" s="28">
        <f>F351</f>
        <v>0.1268</v>
      </c>
      <c r="F351" s="28">
        <f>ROUND(0.1268,4)</f>
        <v>0.1268</v>
      </c>
      <c r="G351" s="25"/>
      <c r="H351" s="26"/>
    </row>
    <row r="352" spans="1:8" ht="12.75" customHeight="1">
      <c r="A352" s="23">
        <v>42996</v>
      </c>
      <c r="B352" s="23"/>
      <c r="C352" s="28">
        <f>ROUND(0.126831691764502,4)</f>
        <v>0.1268</v>
      </c>
      <c r="D352" s="28">
        <f>F352</f>
        <v>0.1266</v>
      </c>
      <c r="E352" s="28">
        <f>F352</f>
        <v>0.1266</v>
      </c>
      <c r="F352" s="28">
        <f>ROUND(0.1266,4)</f>
        <v>0.1266</v>
      </c>
      <c r="G352" s="25"/>
      <c r="H352" s="26"/>
    </row>
    <row r="353" spans="1:8" ht="12.75" customHeight="1">
      <c r="A353" s="23">
        <v>43087</v>
      </c>
      <c r="B353" s="23"/>
      <c r="C353" s="28">
        <f>ROUND(0.126831691764502,4)</f>
        <v>0.1268</v>
      </c>
      <c r="D353" s="28">
        <f>F353</f>
        <v>0.1267</v>
      </c>
      <c r="E353" s="28">
        <f>F353</f>
        <v>0.1267</v>
      </c>
      <c r="F353" s="28">
        <f>ROUND(0.1267,4)</f>
        <v>0.1267</v>
      </c>
      <c r="G353" s="25"/>
      <c r="H353" s="26"/>
    </row>
    <row r="354" spans="1:8" ht="12.75" customHeight="1">
      <c r="A354" s="23" t="s">
        <v>77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42807</v>
      </c>
      <c r="B355" s="23"/>
      <c r="C355" s="28">
        <f>ROUND(0.0892261001517451,4)</f>
        <v>0.0892</v>
      </c>
      <c r="D355" s="28">
        <f>F355</f>
        <v>0.0404</v>
      </c>
      <c r="E355" s="28">
        <f>F355</f>
        <v>0.0404</v>
      </c>
      <c r="F355" s="28">
        <f>ROUND(0.0404,4)</f>
        <v>0.0404</v>
      </c>
      <c r="G355" s="25"/>
      <c r="H355" s="26"/>
    </row>
    <row r="356" spans="1:8" ht="12.75" customHeight="1">
      <c r="A356" s="23">
        <v>42905</v>
      </c>
      <c r="B356" s="23"/>
      <c r="C356" s="28">
        <f>ROUND(0.0892261001517451,4)</f>
        <v>0.0892</v>
      </c>
      <c r="D356" s="28">
        <f>F356</f>
        <v>0.0391</v>
      </c>
      <c r="E356" s="28">
        <f>F356</f>
        <v>0.0391</v>
      </c>
      <c r="F356" s="28">
        <f>ROUND(0.0391,4)</f>
        <v>0.0391</v>
      </c>
      <c r="G356" s="25"/>
      <c r="H356" s="26"/>
    </row>
    <row r="357" spans="1:8" ht="12.75" customHeight="1">
      <c r="A357" s="23">
        <v>42996</v>
      </c>
      <c r="B357" s="23"/>
      <c r="C357" s="28">
        <f>ROUND(0.0892261001517451,4)</f>
        <v>0.0892</v>
      </c>
      <c r="D357" s="28">
        <f>F357</f>
        <v>0.0383</v>
      </c>
      <c r="E357" s="28">
        <f>F357</f>
        <v>0.0383</v>
      </c>
      <c r="F357" s="28">
        <f>ROUND(0.0383,4)</f>
        <v>0.0383</v>
      </c>
      <c r="G357" s="25"/>
      <c r="H357" s="26"/>
    </row>
    <row r="358" spans="1:8" ht="12.75" customHeight="1">
      <c r="A358" s="23" t="s">
        <v>78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42807</v>
      </c>
      <c r="B359" s="23"/>
      <c r="C359" s="28">
        <f>ROUND(9.44647875,4)</f>
        <v>9.4465</v>
      </c>
      <c r="D359" s="28">
        <f>F359</f>
        <v>9.4805</v>
      </c>
      <c r="E359" s="28">
        <f>F359</f>
        <v>9.4805</v>
      </c>
      <c r="F359" s="28">
        <f>ROUND(9.4805,4)</f>
        <v>9.4805</v>
      </c>
      <c r="G359" s="25"/>
      <c r="H359" s="26"/>
    </row>
    <row r="360" spans="1:8" ht="12.75" customHeight="1">
      <c r="A360" s="23">
        <v>42905</v>
      </c>
      <c r="B360" s="23"/>
      <c r="C360" s="28">
        <f>ROUND(9.44647875,4)</f>
        <v>9.4465</v>
      </c>
      <c r="D360" s="28">
        <f>F360</f>
        <v>9.6217</v>
      </c>
      <c r="E360" s="28">
        <f>F360</f>
        <v>9.6217</v>
      </c>
      <c r="F360" s="28">
        <f>ROUND(9.6217,4)</f>
        <v>9.6217</v>
      </c>
      <c r="G360" s="25"/>
      <c r="H360" s="26"/>
    </row>
    <row r="361" spans="1:8" ht="12.75" customHeight="1">
      <c r="A361" s="23">
        <v>42996</v>
      </c>
      <c r="B361" s="23"/>
      <c r="C361" s="28">
        <f>ROUND(9.44647875,4)</f>
        <v>9.4465</v>
      </c>
      <c r="D361" s="28">
        <f>F361</f>
        <v>9.7555</v>
      </c>
      <c r="E361" s="28">
        <f>F361</f>
        <v>9.7555</v>
      </c>
      <c r="F361" s="28">
        <f>ROUND(9.7555,4)</f>
        <v>9.7555</v>
      </c>
      <c r="G361" s="25"/>
      <c r="H361" s="26"/>
    </row>
    <row r="362" spans="1:8" ht="12.75" customHeight="1">
      <c r="A362" s="23">
        <v>43087</v>
      </c>
      <c r="B362" s="23"/>
      <c r="C362" s="28">
        <f>ROUND(9.44647875,4)</f>
        <v>9.4465</v>
      </c>
      <c r="D362" s="28">
        <f>F362</f>
        <v>9.8894</v>
      </c>
      <c r="E362" s="28">
        <f>F362</f>
        <v>9.8894</v>
      </c>
      <c r="F362" s="28">
        <f>ROUND(9.8894,4)</f>
        <v>9.8894</v>
      </c>
      <c r="G362" s="25"/>
      <c r="H362" s="26"/>
    </row>
    <row r="363" spans="1:8" ht="12.75" customHeight="1">
      <c r="A363" s="23" t="s">
        <v>79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42807</v>
      </c>
      <c r="B364" s="23"/>
      <c r="C364" s="28">
        <f>ROUND(9.27905991954266,4)</f>
        <v>9.2791</v>
      </c>
      <c r="D364" s="28">
        <f>F364</f>
        <v>9.3215</v>
      </c>
      <c r="E364" s="28">
        <f>F364</f>
        <v>9.3215</v>
      </c>
      <c r="F364" s="28">
        <f>ROUND(9.3215,4)</f>
        <v>9.3215</v>
      </c>
      <c r="G364" s="25"/>
      <c r="H364" s="26"/>
    </row>
    <row r="365" spans="1:8" ht="12.75" customHeight="1">
      <c r="A365" s="23">
        <v>42905</v>
      </c>
      <c r="B365" s="23"/>
      <c r="C365" s="28">
        <f>ROUND(9.27905991954266,4)</f>
        <v>9.2791</v>
      </c>
      <c r="D365" s="28">
        <f>F365</f>
        <v>9.4928</v>
      </c>
      <c r="E365" s="28">
        <f>F365</f>
        <v>9.4928</v>
      </c>
      <c r="F365" s="28">
        <f>ROUND(9.4928,4)</f>
        <v>9.4928</v>
      </c>
      <c r="G365" s="25"/>
      <c r="H365" s="26"/>
    </row>
    <row r="366" spans="1:8" ht="12.75" customHeight="1">
      <c r="A366" s="23">
        <v>42996</v>
      </c>
      <c r="B366" s="23"/>
      <c r="C366" s="28">
        <f>ROUND(9.27905991954266,4)</f>
        <v>9.2791</v>
      </c>
      <c r="D366" s="28">
        <f>F366</f>
        <v>9.6498</v>
      </c>
      <c r="E366" s="28">
        <f>F366</f>
        <v>9.6498</v>
      </c>
      <c r="F366" s="28">
        <f>ROUND(9.6498,4)</f>
        <v>9.6498</v>
      </c>
      <c r="G366" s="25"/>
      <c r="H366" s="26"/>
    </row>
    <row r="367" spans="1:8" ht="12.75" customHeight="1">
      <c r="A367" s="23">
        <v>43087</v>
      </c>
      <c r="B367" s="23"/>
      <c r="C367" s="28">
        <f>ROUND(9.27905991954266,4)</f>
        <v>9.2791</v>
      </c>
      <c r="D367" s="28">
        <f>F367</f>
        <v>9.8059</v>
      </c>
      <c r="E367" s="28">
        <f>F367</f>
        <v>9.8059</v>
      </c>
      <c r="F367" s="28">
        <f>ROUND(9.8059,4)</f>
        <v>9.8059</v>
      </c>
      <c r="G367" s="25"/>
      <c r="H367" s="26"/>
    </row>
    <row r="368" spans="1:8" ht="12.75" customHeight="1">
      <c r="A368" s="23" t="s">
        <v>80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42807</v>
      </c>
      <c r="B369" s="23"/>
      <c r="C369" s="28">
        <f>ROUND(3.60294319147187,4)</f>
        <v>3.6029</v>
      </c>
      <c r="D369" s="28">
        <f>F369</f>
        <v>3.5941</v>
      </c>
      <c r="E369" s="28">
        <f>F369</f>
        <v>3.5941</v>
      </c>
      <c r="F369" s="28">
        <f>ROUND(3.5941,4)</f>
        <v>3.5941</v>
      </c>
      <c r="G369" s="25"/>
      <c r="H369" s="26"/>
    </row>
    <row r="370" spans="1:8" ht="12.75" customHeight="1">
      <c r="A370" s="23">
        <v>42905</v>
      </c>
      <c r="B370" s="23"/>
      <c r="C370" s="28">
        <f>ROUND(3.60294319147187,4)</f>
        <v>3.6029</v>
      </c>
      <c r="D370" s="28">
        <f>F370</f>
        <v>3.5626</v>
      </c>
      <c r="E370" s="28">
        <f>F370</f>
        <v>3.5626</v>
      </c>
      <c r="F370" s="28">
        <f>ROUND(3.5626,4)</f>
        <v>3.5626</v>
      </c>
      <c r="G370" s="25"/>
      <c r="H370" s="26"/>
    </row>
    <row r="371" spans="1:8" ht="12.75" customHeight="1">
      <c r="A371" s="23">
        <v>42996</v>
      </c>
      <c r="B371" s="23"/>
      <c r="C371" s="28">
        <f>ROUND(3.60294319147187,4)</f>
        <v>3.6029</v>
      </c>
      <c r="D371" s="28">
        <f>F371</f>
        <v>3.536</v>
      </c>
      <c r="E371" s="28">
        <f>F371</f>
        <v>3.536</v>
      </c>
      <c r="F371" s="28">
        <f>ROUND(3.536,4)</f>
        <v>3.536</v>
      </c>
      <c r="G371" s="25"/>
      <c r="H371" s="26"/>
    </row>
    <row r="372" spans="1:8" ht="12.75" customHeight="1">
      <c r="A372" s="23" t="s">
        <v>81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42807</v>
      </c>
      <c r="B373" s="23"/>
      <c r="C373" s="28">
        <f>ROUND(13.1475,4)</f>
        <v>13.1475</v>
      </c>
      <c r="D373" s="28">
        <f>F373</f>
        <v>13.2053</v>
      </c>
      <c r="E373" s="28">
        <f>F373</f>
        <v>13.2053</v>
      </c>
      <c r="F373" s="28">
        <f>ROUND(13.2053,4)</f>
        <v>13.2053</v>
      </c>
      <c r="G373" s="25"/>
      <c r="H373" s="26"/>
    </row>
    <row r="374" spans="1:8" ht="12.75" customHeight="1">
      <c r="A374" s="23">
        <v>42905</v>
      </c>
      <c r="B374" s="23"/>
      <c r="C374" s="28">
        <f>ROUND(13.1475,4)</f>
        <v>13.1475</v>
      </c>
      <c r="D374" s="28">
        <f>F374</f>
        <v>13.4405</v>
      </c>
      <c r="E374" s="28">
        <f>F374</f>
        <v>13.4405</v>
      </c>
      <c r="F374" s="28">
        <f>ROUND(13.4405,4)</f>
        <v>13.4405</v>
      </c>
      <c r="G374" s="25"/>
      <c r="H374" s="26"/>
    </row>
    <row r="375" spans="1:8" ht="12.75" customHeight="1">
      <c r="A375" s="23">
        <v>42996</v>
      </c>
      <c r="B375" s="23"/>
      <c r="C375" s="28">
        <f>ROUND(13.1475,4)</f>
        <v>13.1475</v>
      </c>
      <c r="D375" s="28">
        <f>F375</f>
        <v>13.6588</v>
      </c>
      <c r="E375" s="28">
        <f>F375</f>
        <v>13.6588</v>
      </c>
      <c r="F375" s="28">
        <f>ROUND(13.6588,4)</f>
        <v>13.6588</v>
      </c>
      <c r="G375" s="25"/>
      <c r="H375" s="26"/>
    </row>
    <row r="376" spans="1:8" ht="12.75" customHeight="1">
      <c r="A376" s="23">
        <v>43087</v>
      </c>
      <c r="B376" s="23"/>
      <c r="C376" s="28">
        <f>ROUND(13.1475,4)</f>
        <v>13.1475</v>
      </c>
      <c r="D376" s="28">
        <f>F376</f>
        <v>13.8759</v>
      </c>
      <c r="E376" s="28">
        <f>F376</f>
        <v>13.8759</v>
      </c>
      <c r="F376" s="28">
        <f>ROUND(13.8759,4)</f>
        <v>13.8759</v>
      </c>
      <c r="G376" s="25"/>
      <c r="H376" s="26"/>
    </row>
    <row r="377" spans="1:8" ht="12.75" customHeight="1">
      <c r="A377" s="23">
        <v>43178</v>
      </c>
      <c r="B377" s="23"/>
      <c r="C377" s="28">
        <f>ROUND(13.1475,4)</f>
        <v>13.1475</v>
      </c>
      <c r="D377" s="28">
        <f>F377</f>
        <v>14.0942</v>
      </c>
      <c r="E377" s="28">
        <f>F377</f>
        <v>14.0942</v>
      </c>
      <c r="F377" s="28">
        <f>ROUND(14.0942,4)</f>
        <v>14.0942</v>
      </c>
      <c r="G377" s="25"/>
      <c r="H377" s="26"/>
    </row>
    <row r="378" spans="1:8" ht="12.75" customHeight="1">
      <c r="A378" s="23" t="s">
        <v>82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42807</v>
      </c>
      <c r="B379" s="23"/>
      <c r="C379" s="28">
        <f>ROUND(13.1475,4)</f>
        <v>13.1475</v>
      </c>
      <c r="D379" s="28">
        <f>F379</f>
        <v>13.2053</v>
      </c>
      <c r="E379" s="28">
        <f>F379</f>
        <v>13.2053</v>
      </c>
      <c r="F379" s="28">
        <f>ROUND(13.2053,4)</f>
        <v>13.2053</v>
      </c>
      <c r="G379" s="25"/>
      <c r="H379" s="26"/>
    </row>
    <row r="380" spans="1:8" ht="12.75" customHeight="1">
      <c r="A380" s="23">
        <v>42905</v>
      </c>
      <c r="B380" s="23"/>
      <c r="C380" s="28">
        <f>ROUND(13.1475,4)</f>
        <v>13.1475</v>
      </c>
      <c r="D380" s="28">
        <f>F380</f>
        <v>13.4405</v>
      </c>
      <c r="E380" s="28">
        <f>F380</f>
        <v>13.4405</v>
      </c>
      <c r="F380" s="28">
        <f>ROUND(13.4405,4)</f>
        <v>13.4405</v>
      </c>
      <c r="G380" s="25"/>
      <c r="H380" s="26"/>
    </row>
    <row r="381" spans="1:8" ht="12.75" customHeight="1">
      <c r="A381" s="23">
        <v>42996</v>
      </c>
      <c r="B381" s="23"/>
      <c r="C381" s="28">
        <f>ROUND(13.1475,4)</f>
        <v>13.1475</v>
      </c>
      <c r="D381" s="28">
        <f>F381</f>
        <v>13.6588</v>
      </c>
      <c r="E381" s="28">
        <f>F381</f>
        <v>13.6588</v>
      </c>
      <c r="F381" s="28">
        <f>ROUND(13.6588,4)</f>
        <v>13.6588</v>
      </c>
      <c r="G381" s="25"/>
      <c r="H381" s="26"/>
    </row>
    <row r="382" spans="1:8" ht="12.75" customHeight="1">
      <c r="A382" s="23">
        <v>43087</v>
      </c>
      <c r="B382" s="23"/>
      <c r="C382" s="28">
        <f>ROUND(13.1475,4)</f>
        <v>13.1475</v>
      </c>
      <c r="D382" s="28">
        <f>F382</f>
        <v>13.8759</v>
      </c>
      <c r="E382" s="28">
        <f>F382</f>
        <v>13.8759</v>
      </c>
      <c r="F382" s="28">
        <f>ROUND(13.8759,4)</f>
        <v>13.8759</v>
      </c>
      <c r="G382" s="25"/>
      <c r="H382" s="26"/>
    </row>
    <row r="383" spans="1:8" ht="12.75" customHeight="1">
      <c r="A383" s="23">
        <v>43175</v>
      </c>
      <c r="B383" s="23"/>
      <c r="C383" s="28">
        <f>ROUND(13.1475,4)</f>
        <v>13.1475</v>
      </c>
      <c r="D383" s="28">
        <f>F383</f>
        <v>17.5004</v>
      </c>
      <c r="E383" s="28">
        <f>F383</f>
        <v>17.5004</v>
      </c>
      <c r="F383" s="28">
        <f>ROUND(17.5004,4)</f>
        <v>17.5004</v>
      </c>
      <c r="G383" s="25"/>
      <c r="H383" s="26"/>
    </row>
    <row r="384" spans="1:8" ht="12.75" customHeight="1">
      <c r="A384" s="23">
        <v>43178</v>
      </c>
      <c r="B384" s="23"/>
      <c r="C384" s="28">
        <f>ROUND(13.1475,4)</f>
        <v>13.1475</v>
      </c>
      <c r="D384" s="28">
        <f>F384</f>
        <v>14.0942</v>
      </c>
      <c r="E384" s="28">
        <f>F384</f>
        <v>14.0942</v>
      </c>
      <c r="F384" s="28">
        <f>ROUND(14.0942,4)</f>
        <v>14.0942</v>
      </c>
      <c r="G384" s="25"/>
      <c r="H384" s="26"/>
    </row>
    <row r="385" spans="1:8" ht="12.75" customHeight="1">
      <c r="A385" s="23">
        <v>43269</v>
      </c>
      <c r="B385" s="23"/>
      <c r="C385" s="28">
        <f>ROUND(13.1475,4)</f>
        <v>13.1475</v>
      </c>
      <c r="D385" s="28">
        <f>F385</f>
        <v>14.3127</v>
      </c>
      <c r="E385" s="28">
        <f>F385</f>
        <v>14.3127</v>
      </c>
      <c r="F385" s="28">
        <f>ROUND(14.3127,4)</f>
        <v>14.3127</v>
      </c>
      <c r="G385" s="25"/>
      <c r="H385" s="26"/>
    </row>
    <row r="386" spans="1:8" ht="12.75" customHeight="1">
      <c r="A386" s="23">
        <v>43360</v>
      </c>
      <c r="B386" s="23"/>
      <c r="C386" s="28">
        <f>ROUND(13.1475,4)</f>
        <v>13.1475</v>
      </c>
      <c r="D386" s="28">
        <f>F386</f>
        <v>14.5312</v>
      </c>
      <c r="E386" s="28">
        <f>F386</f>
        <v>14.5312</v>
      </c>
      <c r="F386" s="28">
        <f>ROUND(14.5312,4)</f>
        <v>14.5312</v>
      </c>
      <c r="G386" s="25"/>
      <c r="H386" s="26"/>
    </row>
    <row r="387" spans="1:8" ht="12.75" customHeight="1">
      <c r="A387" s="23">
        <v>43448</v>
      </c>
      <c r="B387" s="23"/>
      <c r="C387" s="28">
        <f>ROUND(13.1475,4)</f>
        <v>13.1475</v>
      </c>
      <c r="D387" s="28">
        <f>F387</f>
        <v>14.7426</v>
      </c>
      <c r="E387" s="28">
        <f>F387</f>
        <v>14.7426</v>
      </c>
      <c r="F387" s="28">
        <f>ROUND(14.7426,4)</f>
        <v>14.7426</v>
      </c>
      <c r="G387" s="25"/>
      <c r="H387" s="26"/>
    </row>
    <row r="388" spans="1:8" ht="12.75" customHeight="1">
      <c r="A388" s="23">
        <v>43542</v>
      </c>
      <c r="B388" s="23"/>
      <c r="C388" s="28">
        <f>ROUND(13.1475,4)</f>
        <v>13.1475</v>
      </c>
      <c r="D388" s="28">
        <f>F388</f>
        <v>14.9694</v>
      </c>
      <c r="E388" s="28">
        <f>F388</f>
        <v>14.9694</v>
      </c>
      <c r="F388" s="28">
        <f>ROUND(14.9694,4)</f>
        <v>14.9694</v>
      </c>
      <c r="G388" s="25"/>
      <c r="H388" s="26"/>
    </row>
    <row r="389" spans="1:8" ht="12.75" customHeight="1">
      <c r="A389" s="23">
        <v>43630</v>
      </c>
      <c r="B389" s="23"/>
      <c r="C389" s="28">
        <f>ROUND(13.1475,4)</f>
        <v>13.1475</v>
      </c>
      <c r="D389" s="28">
        <f>F389</f>
        <v>15.1843</v>
      </c>
      <c r="E389" s="28">
        <f>F389</f>
        <v>15.1843</v>
      </c>
      <c r="F389" s="28">
        <f>ROUND(15.1843,4)</f>
        <v>15.1843</v>
      </c>
      <c r="G389" s="25"/>
      <c r="H389" s="26"/>
    </row>
    <row r="390" spans="1:8" ht="12.75" customHeight="1">
      <c r="A390" s="23">
        <v>43724</v>
      </c>
      <c r="B390" s="23"/>
      <c r="C390" s="28">
        <f>ROUND(13.1475,4)</f>
        <v>13.1475</v>
      </c>
      <c r="D390" s="28">
        <f>F390</f>
        <v>15.4139</v>
      </c>
      <c r="E390" s="28">
        <f>F390</f>
        <v>15.4139</v>
      </c>
      <c r="F390" s="28">
        <f>ROUND(15.4139,4)</f>
        <v>15.4139</v>
      </c>
      <c r="G390" s="25"/>
      <c r="H390" s="26"/>
    </row>
    <row r="391" spans="1:8" ht="12.75" customHeight="1">
      <c r="A391" s="23">
        <v>43812</v>
      </c>
      <c r="B391" s="23"/>
      <c r="C391" s="28">
        <f>ROUND(13.1475,4)</f>
        <v>13.1475</v>
      </c>
      <c r="D391" s="28">
        <f>F391</f>
        <v>15.6288</v>
      </c>
      <c r="E391" s="28">
        <f>F391</f>
        <v>15.6288</v>
      </c>
      <c r="F391" s="28">
        <f>ROUND(15.6288,4)</f>
        <v>15.6288</v>
      </c>
      <c r="G391" s="25"/>
      <c r="H391" s="26"/>
    </row>
    <row r="392" spans="1:8" ht="12.75" customHeight="1">
      <c r="A392" s="23">
        <v>43906</v>
      </c>
      <c r="B392" s="23"/>
      <c r="C392" s="28">
        <f>ROUND(13.1475,4)</f>
        <v>13.1475</v>
      </c>
      <c r="D392" s="28">
        <f>F392</f>
        <v>15.8584</v>
      </c>
      <c r="E392" s="28">
        <f>F392</f>
        <v>15.8584</v>
      </c>
      <c r="F392" s="28">
        <f>ROUND(15.8584,4)</f>
        <v>15.8584</v>
      </c>
      <c r="G392" s="25"/>
      <c r="H392" s="26"/>
    </row>
    <row r="393" spans="1:8" ht="12.75" customHeight="1">
      <c r="A393" s="23" t="s">
        <v>83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42807</v>
      </c>
      <c r="B394" s="23"/>
      <c r="C394" s="28">
        <f>ROUND(1.33572081682414,4)</f>
        <v>1.3357</v>
      </c>
      <c r="D394" s="28">
        <f>F394</f>
        <v>1.3265</v>
      </c>
      <c r="E394" s="28">
        <f>F394</f>
        <v>1.3265</v>
      </c>
      <c r="F394" s="28">
        <f>ROUND(1.3265,4)</f>
        <v>1.3265</v>
      </c>
      <c r="G394" s="25"/>
      <c r="H394" s="26"/>
    </row>
    <row r="395" spans="1:8" ht="12.75" customHeight="1">
      <c r="A395" s="23">
        <v>42905</v>
      </c>
      <c r="B395" s="23"/>
      <c r="C395" s="28">
        <f>ROUND(1.33572081682414,4)</f>
        <v>1.3357</v>
      </c>
      <c r="D395" s="28">
        <f>F395</f>
        <v>1.2976</v>
      </c>
      <c r="E395" s="28">
        <f>F395</f>
        <v>1.2976</v>
      </c>
      <c r="F395" s="28">
        <f>ROUND(1.2976,4)</f>
        <v>1.2976</v>
      </c>
      <c r="G395" s="25"/>
      <c r="H395" s="26"/>
    </row>
    <row r="396" spans="1:8" ht="12.75" customHeight="1">
      <c r="A396" s="23">
        <v>42996</v>
      </c>
      <c r="B396" s="23"/>
      <c r="C396" s="28">
        <f>ROUND(1.33572081682414,4)</f>
        <v>1.3357</v>
      </c>
      <c r="D396" s="28">
        <f>F396</f>
        <v>1.2733</v>
      </c>
      <c r="E396" s="28">
        <f>F396</f>
        <v>1.2733</v>
      </c>
      <c r="F396" s="28">
        <f>ROUND(1.2733,4)</f>
        <v>1.2733</v>
      </c>
      <c r="G396" s="25"/>
      <c r="H396" s="26"/>
    </row>
    <row r="397" spans="1:8" ht="12.75" customHeight="1">
      <c r="A397" s="23">
        <v>43087</v>
      </c>
      <c r="B397" s="23"/>
      <c r="C397" s="28">
        <f>ROUND(1.33572081682414,4)</f>
        <v>1.3357</v>
      </c>
      <c r="D397" s="28">
        <f>F397</f>
        <v>1.2488</v>
      </c>
      <c r="E397" s="28">
        <f>F397</f>
        <v>1.2488</v>
      </c>
      <c r="F397" s="28">
        <f>ROUND(1.2488,4)</f>
        <v>1.2488</v>
      </c>
      <c r="G397" s="25"/>
      <c r="H397" s="26"/>
    </row>
    <row r="398" spans="1:8" ht="12.75" customHeight="1">
      <c r="A398" s="23" t="s">
        <v>84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42859</v>
      </c>
      <c r="B399" s="23"/>
      <c r="C399" s="29">
        <f>ROUND(603.841,3)</f>
        <v>603.841</v>
      </c>
      <c r="D399" s="29">
        <f>F399</f>
        <v>613.79</v>
      </c>
      <c r="E399" s="29">
        <f>F399</f>
        <v>613.79</v>
      </c>
      <c r="F399" s="29">
        <f>ROUND(613.79,3)</f>
        <v>613.79</v>
      </c>
      <c r="G399" s="25"/>
      <c r="H399" s="26"/>
    </row>
    <row r="400" spans="1:8" ht="12.75" customHeight="1">
      <c r="A400" s="23">
        <v>42950</v>
      </c>
      <c r="B400" s="23"/>
      <c r="C400" s="29">
        <f>ROUND(603.841,3)</f>
        <v>603.841</v>
      </c>
      <c r="D400" s="29">
        <f>F400</f>
        <v>625.55</v>
      </c>
      <c r="E400" s="29">
        <f>F400</f>
        <v>625.55</v>
      </c>
      <c r="F400" s="29">
        <f>ROUND(625.55,3)</f>
        <v>625.55</v>
      </c>
      <c r="G400" s="25"/>
      <c r="H400" s="26"/>
    </row>
    <row r="401" spans="1:8" ht="12.75" customHeight="1">
      <c r="A401" s="23">
        <v>43041</v>
      </c>
      <c r="B401" s="23"/>
      <c r="C401" s="29">
        <f>ROUND(603.841,3)</f>
        <v>603.841</v>
      </c>
      <c r="D401" s="29">
        <f>F401</f>
        <v>637.969</v>
      </c>
      <c r="E401" s="29">
        <f>F401</f>
        <v>637.969</v>
      </c>
      <c r="F401" s="29">
        <f>ROUND(637.969,3)</f>
        <v>637.969</v>
      </c>
      <c r="G401" s="25"/>
      <c r="H401" s="26"/>
    </row>
    <row r="402" spans="1:8" ht="12.75" customHeight="1">
      <c r="A402" s="23">
        <v>43132</v>
      </c>
      <c r="B402" s="23"/>
      <c r="C402" s="29">
        <f>ROUND(603.841,3)</f>
        <v>603.841</v>
      </c>
      <c r="D402" s="29">
        <f>F402</f>
        <v>650.669</v>
      </c>
      <c r="E402" s="29">
        <f>F402</f>
        <v>650.669</v>
      </c>
      <c r="F402" s="29">
        <f>ROUND(650.669,3)</f>
        <v>650.669</v>
      </c>
      <c r="G402" s="25"/>
      <c r="H402" s="26"/>
    </row>
    <row r="403" spans="1:8" ht="12.75" customHeight="1">
      <c r="A403" s="23" t="s">
        <v>85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42859</v>
      </c>
      <c r="B404" s="23"/>
      <c r="C404" s="29">
        <f>ROUND(521.066,3)</f>
        <v>521.066</v>
      </c>
      <c r="D404" s="29">
        <f>F404</f>
        <v>529.651</v>
      </c>
      <c r="E404" s="29">
        <f>F404</f>
        <v>529.651</v>
      </c>
      <c r="F404" s="29">
        <f>ROUND(529.651,3)</f>
        <v>529.651</v>
      </c>
      <c r="G404" s="25"/>
      <c r="H404" s="26"/>
    </row>
    <row r="405" spans="1:8" ht="12.75" customHeight="1">
      <c r="A405" s="23">
        <v>42950</v>
      </c>
      <c r="B405" s="23"/>
      <c r="C405" s="29">
        <f>ROUND(521.066,3)</f>
        <v>521.066</v>
      </c>
      <c r="D405" s="29">
        <f>F405</f>
        <v>539.799</v>
      </c>
      <c r="E405" s="29">
        <f>F405</f>
        <v>539.799</v>
      </c>
      <c r="F405" s="29">
        <f>ROUND(539.799,3)</f>
        <v>539.799</v>
      </c>
      <c r="G405" s="25"/>
      <c r="H405" s="26"/>
    </row>
    <row r="406" spans="1:8" ht="12.75" customHeight="1">
      <c r="A406" s="23">
        <v>43041</v>
      </c>
      <c r="B406" s="23"/>
      <c r="C406" s="29">
        <f>ROUND(521.066,3)</f>
        <v>521.066</v>
      </c>
      <c r="D406" s="29">
        <f>F406</f>
        <v>550.516</v>
      </c>
      <c r="E406" s="29">
        <f>F406</f>
        <v>550.516</v>
      </c>
      <c r="F406" s="29">
        <f>ROUND(550.516,3)</f>
        <v>550.516</v>
      </c>
      <c r="G406" s="25"/>
      <c r="H406" s="26"/>
    </row>
    <row r="407" spans="1:8" ht="12.75" customHeight="1">
      <c r="A407" s="23">
        <v>43132</v>
      </c>
      <c r="B407" s="23"/>
      <c r="C407" s="29">
        <f>ROUND(521.066,3)</f>
        <v>521.066</v>
      </c>
      <c r="D407" s="29">
        <f>F407</f>
        <v>561.475</v>
      </c>
      <c r="E407" s="29">
        <f>F407</f>
        <v>561.475</v>
      </c>
      <c r="F407" s="29">
        <f>ROUND(561.475,3)</f>
        <v>561.475</v>
      </c>
      <c r="G407" s="25"/>
      <c r="H407" s="26"/>
    </row>
    <row r="408" spans="1:8" ht="12.75" customHeight="1">
      <c r="A408" s="23" t="s">
        <v>86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42859</v>
      </c>
      <c r="B409" s="23"/>
      <c r="C409" s="29">
        <f>ROUND(605.132,3)</f>
        <v>605.132</v>
      </c>
      <c r="D409" s="29">
        <f>F409</f>
        <v>615.102</v>
      </c>
      <c r="E409" s="29">
        <f>F409</f>
        <v>615.102</v>
      </c>
      <c r="F409" s="29">
        <f>ROUND(615.102,3)</f>
        <v>615.102</v>
      </c>
      <c r="G409" s="25"/>
      <c r="H409" s="26"/>
    </row>
    <row r="410" spans="1:8" ht="12.75" customHeight="1">
      <c r="A410" s="23">
        <v>42950</v>
      </c>
      <c r="B410" s="23"/>
      <c r="C410" s="29">
        <f>ROUND(605.132,3)</f>
        <v>605.132</v>
      </c>
      <c r="D410" s="29">
        <f>F410</f>
        <v>626.887</v>
      </c>
      <c r="E410" s="29">
        <f>F410</f>
        <v>626.887</v>
      </c>
      <c r="F410" s="29">
        <f>ROUND(626.887,3)</f>
        <v>626.887</v>
      </c>
      <c r="G410" s="25"/>
      <c r="H410" s="26"/>
    </row>
    <row r="411" spans="1:8" ht="12.75" customHeight="1">
      <c r="A411" s="23">
        <v>43041</v>
      </c>
      <c r="B411" s="23"/>
      <c r="C411" s="29">
        <f>ROUND(605.132,3)</f>
        <v>605.132</v>
      </c>
      <c r="D411" s="29">
        <f>F411</f>
        <v>639.333</v>
      </c>
      <c r="E411" s="29">
        <f>F411</f>
        <v>639.333</v>
      </c>
      <c r="F411" s="29">
        <f>ROUND(639.333,3)</f>
        <v>639.333</v>
      </c>
      <c r="G411" s="25"/>
      <c r="H411" s="26"/>
    </row>
    <row r="412" spans="1:8" ht="12.75" customHeight="1">
      <c r="A412" s="23">
        <v>43132</v>
      </c>
      <c r="B412" s="23"/>
      <c r="C412" s="29">
        <f>ROUND(605.132,3)</f>
        <v>605.132</v>
      </c>
      <c r="D412" s="29">
        <f>F412</f>
        <v>652.061</v>
      </c>
      <c r="E412" s="29">
        <f>F412</f>
        <v>652.061</v>
      </c>
      <c r="F412" s="29">
        <f>ROUND(652.061,3)</f>
        <v>652.061</v>
      </c>
      <c r="G412" s="25"/>
      <c r="H412" s="26"/>
    </row>
    <row r="413" spans="1:8" ht="12.75" customHeight="1">
      <c r="A413" s="23" t="s">
        <v>87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42859</v>
      </c>
      <c r="B414" s="23"/>
      <c r="C414" s="29">
        <f>ROUND(550.69,3)</f>
        <v>550.69</v>
      </c>
      <c r="D414" s="29">
        <f>F414</f>
        <v>559.763</v>
      </c>
      <c r="E414" s="29">
        <f>F414</f>
        <v>559.763</v>
      </c>
      <c r="F414" s="29">
        <f>ROUND(559.763,3)</f>
        <v>559.763</v>
      </c>
      <c r="G414" s="25"/>
      <c r="H414" s="26"/>
    </row>
    <row r="415" spans="1:8" ht="12.75" customHeight="1">
      <c r="A415" s="23">
        <v>42950</v>
      </c>
      <c r="B415" s="23"/>
      <c r="C415" s="29">
        <f>ROUND(550.69,3)</f>
        <v>550.69</v>
      </c>
      <c r="D415" s="29">
        <f>F415</f>
        <v>570.488</v>
      </c>
      <c r="E415" s="29">
        <f>F415</f>
        <v>570.488</v>
      </c>
      <c r="F415" s="29">
        <f>ROUND(570.488,3)</f>
        <v>570.488</v>
      </c>
      <c r="G415" s="25"/>
      <c r="H415" s="26"/>
    </row>
    <row r="416" spans="1:8" ht="12.75" customHeight="1">
      <c r="A416" s="23">
        <v>43041</v>
      </c>
      <c r="B416" s="23"/>
      <c r="C416" s="29">
        <f>ROUND(550.69,3)</f>
        <v>550.69</v>
      </c>
      <c r="D416" s="29">
        <f>F416</f>
        <v>581.814</v>
      </c>
      <c r="E416" s="29">
        <f>F416</f>
        <v>581.814</v>
      </c>
      <c r="F416" s="29">
        <f>ROUND(581.814,3)</f>
        <v>581.814</v>
      </c>
      <c r="G416" s="25"/>
      <c r="H416" s="26"/>
    </row>
    <row r="417" spans="1:8" ht="12.75" customHeight="1">
      <c r="A417" s="23">
        <v>43132</v>
      </c>
      <c r="B417" s="23"/>
      <c r="C417" s="29">
        <f>ROUND(550.69,3)</f>
        <v>550.69</v>
      </c>
      <c r="D417" s="29">
        <f>F417</f>
        <v>593.397</v>
      </c>
      <c r="E417" s="29">
        <f>F417</f>
        <v>593.397</v>
      </c>
      <c r="F417" s="29">
        <f>ROUND(593.397,3)</f>
        <v>593.397</v>
      </c>
      <c r="G417" s="25"/>
      <c r="H417" s="26"/>
    </row>
    <row r="418" spans="1:8" ht="12.75" customHeight="1">
      <c r="A418" s="23" t="s">
        <v>88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42859</v>
      </c>
      <c r="B419" s="23"/>
      <c r="C419" s="29">
        <f>ROUND(250.050288064238,3)</f>
        <v>250.05</v>
      </c>
      <c r="D419" s="29">
        <f>F419</f>
        <v>254.212</v>
      </c>
      <c r="E419" s="29">
        <f>F419</f>
        <v>254.212</v>
      </c>
      <c r="F419" s="29">
        <f>ROUND(254.212,3)</f>
        <v>254.212</v>
      </c>
      <c r="G419" s="25"/>
      <c r="H419" s="26"/>
    </row>
    <row r="420" spans="1:8" ht="12.75" customHeight="1">
      <c r="A420" s="23">
        <v>42950</v>
      </c>
      <c r="B420" s="23"/>
      <c r="C420" s="29">
        <f>ROUND(250.050288064238,3)</f>
        <v>250.05</v>
      </c>
      <c r="D420" s="29">
        <f>F420</f>
        <v>259.142</v>
      </c>
      <c r="E420" s="29">
        <f>F420</f>
        <v>259.142</v>
      </c>
      <c r="F420" s="29">
        <f>ROUND(259.142,3)</f>
        <v>259.142</v>
      </c>
      <c r="G420" s="25"/>
      <c r="H420" s="26"/>
    </row>
    <row r="421" spans="1:8" ht="12.75" customHeight="1">
      <c r="A421" s="23">
        <v>43041</v>
      </c>
      <c r="B421" s="23"/>
      <c r="C421" s="29">
        <f>ROUND(250.050288064238,3)</f>
        <v>250.05</v>
      </c>
      <c r="D421" s="29">
        <f>F421</f>
        <v>264.339</v>
      </c>
      <c r="E421" s="29">
        <f>F421</f>
        <v>264.339</v>
      </c>
      <c r="F421" s="29">
        <f>ROUND(264.339,3)</f>
        <v>264.339</v>
      </c>
      <c r="G421" s="25"/>
      <c r="H421" s="26"/>
    </row>
    <row r="422" spans="1:8" ht="12.75" customHeight="1">
      <c r="A422" s="23">
        <v>43132</v>
      </c>
      <c r="B422" s="23"/>
      <c r="C422" s="29">
        <f>ROUND(250.050288064238,3)</f>
        <v>250.05</v>
      </c>
      <c r="D422" s="29">
        <f>F422</f>
        <v>269.71</v>
      </c>
      <c r="E422" s="29">
        <f>F422</f>
        <v>269.71</v>
      </c>
      <c r="F422" s="29">
        <f>ROUND(269.71,3)</f>
        <v>269.71</v>
      </c>
      <c r="G422" s="25"/>
      <c r="H422" s="26"/>
    </row>
    <row r="423" spans="1:8" ht="12.75" customHeight="1">
      <c r="A423" s="23" t="s">
        <v>89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42859</v>
      </c>
      <c r="B424" s="23"/>
      <c r="C424" s="29">
        <f>ROUND(675.731,3)</f>
        <v>675.731</v>
      </c>
      <c r="D424" s="29">
        <f>F424</f>
        <v>687.051</v>
      </c>
      <c r="E424" s="29">
        <f>F424</f>
        <v>687.051</v>
      </c>
      <c r="F424" s="29">
        <f>ROUND(687.051,3)</f>
        <v>687.051</v>
      </c>
      <c r="G424" s="25"/>
      <c r="H424" s="26"/>
    </row>
    <row r="425" spans="1:8" ht="12.75" customHeight="1">
      <c r="A425" s="23">
        <v>42950</v>
      </c>
      <c r="B425" s="23"/>
      <c r="C425" s="29">
        <f>ROUND(675.731,3)</f>
        <v>675.731</v>
      </c>
      <c r="D425" s="29">
        <f>F425</f>
        <v>700.086</v>
      </c>
      <c r="E425" s="29">
        <f>F425</f>
        <v>700.086</v>
      </c>
      <c r="F425" s="29">
        <f>ROUND(700.086,3)</f>
        <v>700.086</v>
      </c>
      <c r="G425" s="25"/>
      <c r="H425" s="26"/>
    </row>
    <row r="426" spans="1:8" ht="12.75" customHeight="1">
      <c r="A426" s="23">
        <v>43041</v>
      </c>
      <c r="B426" s="23"/>
      <c r="C426" s="29">
        <f>ROUND(675.731,3)</f>
        <v>675.731</v>
      </c>
      <c r="D426" s="29">
        <f>F426</f>
        <v>714.197</v>
      </c>
      <c r="E426" s="29">
        <f>F426</f>
        <v>714.197</v>
      </c>
      <c r="F426" s="29">
        <f>ROUND(714.197,3)</f>
        <v>714.197</v>
      </c>
      <c r="G426" s="25"/>
      <c r="H426" s="26"/>
    </row>
    <row r="427" spans="1:8" ht="12.75" customHeight="1">
      <c r="A427" s="23">
        <v>43132</v>
      </c>
      <c r="B427" s="23"/>
      <c r="C427" s="29">
        <f>ROUND(675.731,3)</f>
        <v>675.731</v>
      </c>
      <c r="D427" s="29">
        <f>F427</f>
        <v>728.819</v>
      </c>
      <c r="E427" s="29">
        <f>F427</f>
        <v>728.819</v>
      </c>
      <c r="F427" s="29">
        <f>ROUND(728.819,3)</f>
        <v>728.819</v>
      </c>
      <c r="G427" s="25"/>
      <c r="H427" s="26"/>
    </row>
    <row r="428" spans="1:8" ht="12.75" customHeight="1">
      <c r="A428" s="23" t="s">
        <v>90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42807</v>
      </c>
      <c r="B429" s="23"/>
      <c r="C429" s="25">
        <f>ROUND(21986.62,2)</f>
        <v>21986.62</v>
      </c>
      <c r="D429" s="25">
        <f>F429</f>
        <v>22121.18</v>
      </c>
      <c r="E429" s="25">
        <f>F429</f>
        <v>22121.18</v>
      </c>
      <c r="F429" s="25">
        <f>ROUND(22121.18,2)</f>
        <v>22121.18</v>
      </c>
      <c r="G429" s="25"/>
      <c r="H429" s="26"/>
    </row>
    <row r="430" spans="1:8" ht="12.75" customHeight="1">
      <c r="A430" s="23">
        <v>42905</v>
      </c>
      <c r="B430" s="23"/>
      <c r="C430" s="25">
        <f>ROUND(21986.62,2)</f>
        <v>21986.62</v>
      </c>
      <c r="D430" s="25">
        <f>F430</f>
        <v>22523.28</v>
      </c>
      <c r="E430" s="25">
        <f>F430</f>
        <v>22523.28</v>
      </c>
      <c r="F430" s="25">
        <f>ROUND(22523.28,2)</f>
        <v>22523.28</v>
      </c>
      <c r="G430" s="25"/>
      <c r="H430" s="26"/>
    </row>
    <row r="431" spans="1:8" ht="12.75" customHeight="1">
      <c r="A431" s="23">
        <v>42996</v>
      </c>
      <c r="B431" s="23"/>
      <c r="C431" s="25">
        <f>ROUND(21986.62,2)</f>
        <v>21986.62</v>
      </c>
      <c r="D431" s="25">
        <f>F431</f>
        <v>22903.97</v>
      </c>
      <c r="E431" s="25">
        <f>F431</f>
        <v>22903.97</v>
      </c>
      <c r="F431" s="25">
        <f>ROUND(22903.97,2)</f>
        <v>22903.97</v>
      </c>
      <c r="G431" s="25"/>
      <c r="H431" s="26"/>
    </row>
    <row r="432" spans="1:8" ht="12.75" customHeight="1">
      <c r="A432" s="23" t="s">
        <v>91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42781</v>
      </c>
      <c r="B433" s="23"/>
      <c r="C433" s="29">
        <f>ROUND(7.3333,3)</f>
        <v>7.333</v>
      </c>
      <c r="D433" s="29">
        <f>ROUND(7.4,3)</f>
        <v>7.4</v>
      </c>
      <c r="E433" s="29">
        <f>ROUND(7.3,3)</f>
        <v>7.3</v>
      </c>
      <c r="F433" s="29">
        <f>ROUND(7.35,3)</f>
        <v>7.35</v>
      </c>
      <c r="G433" s="25"/>
      <c r="H433" s="26"/>
    </row>
    <row r="434" spans="1:8" ht="12.75" customHeight="1">
      <c r="A434" s="23">
        <v>42809</v>
      </c>
      <c r="B434" s="23"/>
      <c r="C434" s="29">
        <f>ROUND(7.3333,3)</f>
        <v>7.333</v>
      </c>
      <c r="D434" s="29">
        <f>ROUND(7.42,3)</f>
        <v>7.42</v>
      </c>
      <c r="E434" s="29">
        <f>ROUND(7.32,3)</f>
        <v>7.32</v>
      </c>
      <c r="F434" s="29">
        <f>ROUND(7.37,3)</f>
        <v>7.37</v>
      </c>
      <c r="G434" s="25"/>
      <c r="H434" s="26"/>
    </row>
    <row r="435" spans="1:8" ht="12.75" customHeight="1">
      <c r="A435" s="23">
        <v>42844</v>
      </c>
      <c r="B435" s="23"/>
      <c r="C435" s="29">
        <f>ROUND(7.3333,3)</f>
        <v>7.333</v>
      </c>
      <c r="D435" s="29">
        <f>ROUND(7.45,3)</f>
        <v>7.45</v>
      </c>
      <c r="E435" s="29">
        <f>ROUND(7.35,3)</f>
        <v>7.35</v>
      </c>
      <c r="F435" s="29">
        <f>ROUND(7.4,3)</f>
        <v>7.4</v>
      </c>
      <c r="G435" s="25"/>
      <c r="H435" s="26"/>
    </row>
    <row r="436" spans="1:8" ht="12.75" customHeight="1">
      <c r="A436" s="23">
        <v>42872</v>
      </c>
      <c r="B436" s="23"/>
      <c r="C436" s="29">
        <f>ROUND(7.3333,3)</f>
        <v>7.333</v>
      </c>
      <c r="D436" s="29">
        <f>ROUND(7.46,3)</f>
        <v>7.46</v>
      </c>
      <c r="E436" s="29">
        <f>ROUND(7.36,3)</f>
        <v>7.36</v>
      </c>
      <c r="F436" s="29">
        <f>ROUND(7.41,3)</f>
        <v>7.41</v>
      </c>
      <c r="G436" s="25"/>
      <c r="H436" s="26"/>
    </row>
    <row r="437" spans="1:8" ht="12.75" customHeight="1">
      <c r="A437" s="23">
        <v>42907</v>
      </c>
      <c r="B437" s="23"/>
      <c r="C437" s="29">
        <f>ROUND(7.3333,3)</f>
        <v>7.333</v>
      </c>
      <c r="D437" s="29">
        <f>ROUND(7.47,3)</f>
        <v>7.47</v>
      </c>
      <c r="E437" s="29">
        <f>ROUND(7.37,3)</f>
        <v>7.37</v>
      </c>
      <c r="F437" s="29">
        <f>ROUND(7.42,3)</f>
        <v>7.42</v>
      </c>
      <c r="G437" s="25"/>
      <c r="H437" s="26"/>
    </row>
    <row r="438" spans="1:8" ht="12.75" customHeight="1">
      <c r="A438" s="23">
        <v>42935</v>
      </c>
      <c r="B438" s="23"/>
      <c r="C438" s="29">
        <f>ROUND(7.3333,3)</f>
        <v>7.333</v>
      </c>
      <c r="D438" s="29">
        <f>ROUND(7.48,3)</f>
        <v>7.48</v>
      </c>
      <c r="E438" s="29">
        <f>ROUND(7.38,3)</f>
        <v>7.38</v>
      </c>
      <c r="F438" s="29">
        <f>ROUND(7.43,3)</f>
        <v>7.43</v>
      </c>
      <c r="G438" s="25"/>
      <c r="H438" s="26"/>
    </row>
    <row r="439" spans="1:8" ht="12.75" customHeight="1">
      <c r="A439" s="23">
        <v>42998</v>
      </c>
      <c r="B439" s="23"/>
      <c r="C439" s="29">
        <f>ROUND(7.3333,3)</f>
        <v>7.333</v>
      </c>
      <c r="D439" s="29">
        <f>ROUND(7.49,3)</f>
        <v>7.49</v>
      </c>
      <c r="E439" s="29">
        <f>ROUND(7.39,3)</f>
        <v>7.39</v>
      </c>
      <c r="F439" s="29">
        <f>ROUND(7.44,3)</f>
        <v>7.44</v>
      </c>
      <c r="G439" s="25"/>
      <c r="H439" s="26"/>
    </row>
    <row r="440" spans="1:8" ht="12.75" customHeight="1">
      <c r="A440" s="23">
        <v>43089</v>
      </c>
      <c r="B440" s="23"/>
      <c r="C440" s="29">
        <f>ROUND(7.3333,3)</f>
        <v>7.333</v>
      </c>
      <c r="D440" s="29">
        <f>ROUND(7.5,3)</f>
        <v>7.5</v>
      </c>
      <c r="E440" s="29">
        <f>ROUND(7.4,3)</f>
        <v>7.4</v>
      </c>
      <c r="F440" s="29">
        <f>ROUND(7.45,3)</f>
        <v>7.45</v>
      </c>
      <c r="G440" s="25"/>
      <c r="H440" s="26"/>
    </row>
    <row r="441" spans="1:8" ht="12.75" customHeight="1">
      <c r="A441" s="23">
        <v>43179</v>
      </c>
      <c r="B441" s="23"/>
      <c r="C441" s="29">
        <f>ROUND(7.3333,3)</f>
        <v>7.333</v>
      </c>
      <c r="D441" s="29">
        <f>ROUND(7.51,3)</f>
        <v>7.51</v>
      </c>
      <c r="E441" s="29">
        <f>ROUND(7.41,3)</f>
        <v>7.41</v>
      </c>
      <c r="F441" s="29">
        <f>ROUND(7.46,3)</f>
        <v>7.46</v>
      </c>
      <c r="G441" s="25"/>
      <c r="H441" s="26"/>
    </row>
    <row r="442" spans="1:8" ht="12.75" customHeight="1">
      <c r="A442" s="23">
        <v>43269</v>
      </c>
      <c r="B442" s="23"/>
      <c r="C442" s="29">
        <f>ROUND(7.3333,3)</f>
        <v>7.333</v>
      </c>
      <c r="D442" s="29">
        <f>ROUND(7.51,3)</f>
        <v>7.51</v>
      </c>
      <c r="E442" s="29">
        <f>ROUND(7.41,3)</f>
        <v>7.41</v>
      </c>
      <c r="F442" s="29">
        <f>ROUND(7.46,3)</f>
        <v>7.46</v>
      </c>
      <c r="G442" s="25"/>
      <c r="H442" s="26"/>
    </row>
    <row r="443" spans="1:8" ht="12.75" customHeight="1">
      <c r="A443" s="23">
        <v>43271</v>
      </c>
      <c r="B443" s="23"/>
      <c r="C443" s="29">
        <f>ROUND(7.3333,3)</f>
        <v>7.333</v>
      </c>
      <c r="D443" s="29">
        <f>ROUND(7.52,3)</f>
        <v>7.52</v>
      </c>
      <c r="E443" s="29">
        <f>ROUND(7.42,3)</f>
        <v>7.42</v>
      </c>
      <c r="F443" s="29">
        <f>ROUND(7.47,3)</f>
        <v>7.47</v>
      </c>
      <c r="G443" s="25"/>
      <c r="H443" s="26"/>
    </row>
    <row r="444" spans="1:8" ht="12.75" customHeight="1">
      <c r="A444" s="23">
        <v>43362</v>
      </c>
      <c r="B444" s="23"/>
      <c r="C444" s="29">
        <f>ROUND(7.3333,3)</f>
        <v>7.333</v>
      </c>
      <c r="D444" s="29">
        <f>ROUND(7.53,3)</f>
        <v>7.53</v>
      </c>
      <c r="E444" s="29">
        <f>ROUND(7.43,3)</f>
        <v>7.43</v>
      </c>
      <c r="F444" s="29">
        <f>ROUND(7.48,3)</f>
        <v>7.48</v>
      </c>
      <c r="G444" s="25"/>
      <c r="H444" s="26"/>
    </row>
    <row r="445" spans="1:8" ht="12.75" customHeight="1">
      <c r="A445" s="23">
        <v>43453</v>
      </c>
      <c r="B445" s="23"/>
      <c r="C445" s="29">
        <f>ROUND(7.3333,3)</f>
        <v>7.333</v>
      </c>
      <c r="D445" s="29">
        <f>ROUND(7.57,3)</f>
        <v>7.57</v>
      </c>
      <c r="E445" s="29">
        <f>ROUND(7.47,3)</f>
        <v>7.47</v>
      </c>
      <c r="F445" s="29">
        <f>ROUND(7.52,3)</f>
        <v>7.52</v>
      </c>
      <c r="G445" s="25"/>
      <c r="H445" s="26"/>
    </row>
    <row r="446" spans="1:8" ht="12.75" customHeight="1">
      <c r="A446" s="23" t="s">
        <v>92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42859</v>
      </c>
      <c r="B447" s="23"/>
      <c r="C447" s="29">
        <f>ROUND(548.478,3)</f>
        <v>548.478</v>
      </c>
      <c r="D447" s="29">
        <f>F447</f>
        <v>557.515</v>
      </c>
      <c r="E447" s="29">
        <f>F447</f>
        <v>557.515</v>
      </c>
      <c r="F447" s="29">
        <f>ROUND(557.515,3)</f>
        <v>557.515</v>
      </c>
      <c r="G447" s="25"/>
      <c r="H447" s="26"/>
    </row>
    <row r="448" spans="1:8" ht="12.75" customHeight="1">
      <c r="A448" s="23">
        <v>42950</v>
      </c>
      <c r="B448" s="23"/>
      <c r="C448" s="29">
        <f>ROUND(548.478,3)</f>
        <v>548.478</v>
      </c>
      <c r="D448" s="29">
        <f>F448</f>
        <v>568.197</v>
      </c>
      <c r="E448" s="29">
        <f>F448</f>
        <v>568.197</v>
      </c>
      <c r="F448" s="29">
        <f>ROUND(568.197,3)</f>
        <v>568.197</v>
      </c>
      <c r="G448" s="25"/>
      <c r="H448" s="26"/>
    </row>
    <row r="449" spans="1:8" ht="12.75" customHeight="1">
      <c r="A449" s="23">
        <v>43041</v>
      </c>
      <c r="B449" s="23"/>
      <c r="C449" s="29">
        <f>ROUND(548.478,3)</f>
        <v>548.478</v>
      </c>
      <c r="D449" s="29">
        <f>F449</f>
        <v>579.477</v>
      </c>
      <c r="E449" s="29">
        <f>F449</f>
        <v>579.477</v>
      </c>
      <c r="F449" s="29">
        <f>ROUND(579.477,3)</f>
        <v>579.477</v>
      </c>
      <c r="G449" s="25"/>
      <c r="H449" s="26"/>
    </row>
    <row r="450" spans="1:8" ht="12.75" customHeight="1">
      <c r="A450" s="23">
        <v>43132</v>
      </c>
      <c r="B450" s="23"/>
      <c r="C450" s="29">
        <f>ROUND(548.478,3)</f>
        <v>548.478</v>
      </c>
      <c r="D450" s="29">
        <f>F450</f>
        <v>591.013</v>
      </c>
      <c r="E450" s="29">
        <f>F450</f>
        <v>591.013</v>
      </c>
      <c r="F450" s="29">
        <f>ROUND(591.013,3)</f>
        <v>591.013</v>
      </c>
      <c r="G450" s="25"/>
      <c r="H450" s="26"/>
    </row>
    <row r="451" spans="1:8" ht="12.75" customHeight="1">
      <c r="A451" s="23" t="s">
        <v>93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42810</v>
      </c>
      <c r="B452" s="23"/>
      <c r="C452" s="24">
        <f>ROUND(99.8771670581253,5)</f>
        <v>99.87717</v>
      </c>
      <c r="D452" s="24">
        <f>F452</f>
        <v>100.00295</v>
      </c>
      <c r="E452" s="24">
        <f>F452</f>
        <v>100.00295</v>
      </c>
      <c r="F452" s="24">
        <f>ROUND(100.002945118143,5)</f>
        <v>100.00295</v>
      </c>
      <c r="G452" s="25"/>
      <c r="H452" s="26"/>
    </row>
    <row r="453" spans="1:8" ht="12.75" customHeight="1">
      <c r="A453" s="23" t="s">
        <v>94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42901</v>
      </c>
      <c r="B454" s="23"/>
      <c r="C454" s="24">
        <f>ROUND(99.8771670581253,5)</f>
        <v>99.87717</v>
      </c>
      <c r="D454" s="24">
        <f>F454</f>
        <v>99.60286</v>
      </c>
      <c r="E454" s="24">
        <f>F454</f>
        <v>99.60286</v>
      </c>
      <c r="F454" s="24">
        <f>ROUND(99.6028564738734,5)</f>
        <v>99.60286</v>
      </c>
      <c r="G454" s="25"/>
      <c r="H454" s="26"/>
    </row>
    <row r="455" spans="1:8" ht="12.75" customHeight="1">
      <c r="A455" s="23" t="s">
        <v>95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42999</v>
      </c>
      <c r="B456" s="23"/>
      <c r="C456" s="24">
        <f>ROUND(99.8771670581253,5)</f>
        <v>99.87717</v>
      </c>
      <c r="D456" s="24">
        <f>F456</f>
        <v>99.62047</v>
      </c>
      <c r="E456" s="24">
        <f>F456</f>
        <v>99.62047</v>
      </c>
      <c r="F456" s="24">
        <f>ROUND(99.6204746267316,5)</f>
        <v>99.62047</v>
      </c>
      <c r="G456" s="25"/>
      <c r="H456" s="26"/>
    </row>
    <row r="457" spans="1:8" ht="12.75" customHeight="1">
      <c r="A457" s="23" t="s">
        <v>96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43090</v>
      </c>
      <c r="B458" s="23"/>
      <c r="C458" s="24">
        <f>ROUND(99.8771670581253,5)</f>
        <v>99.87717</v>
      </c>
      <c r="D458" s="24">
        <f>F458</f>
        <v>99.85919</v>
      </c>
      <c r="E458" s="24">
        <f>F458</f>
        <v>99.85919</v>
      </c>
      <c r="F458" s="24">
        <f>ROUND(99.8591910564764,5)</f>
        <v>99.85919</v>
      </c>
      <c r="G458" s="25"/>
      <c r="H458" s="26"/>
    </row>
    <row r="459" spans="1:8" ht="12.75" customHeight="1">
      <c r="A459" s="23" t="s">
        <v>97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43174</v>
      </c>
      <c r="B460" s="23"/>
      <c r="C460" s="24">
        <f>ROUND(99.8771670581253,5)</f>
        <v>99.87717</v>
      </c>
      <c r="D460" s="24">
        <f>F460</f>
        <v>99.87717</v>
      </c>
      <c r="E460" s="24">
        <f>F460</f>
        <v>99.87717</v>
      </c>
      <c r="F460" s="24">
        <f>ROUND(99.8771670581253,5)</f>
        <v>99.87717</v>
      </c>
      <c r="G460" s="25"/>
      <c r="H460" s="26"/>
    </row>
    <row r="461" spans="1:8" ht="12.75" customHeight="1">
      <c r="A461" s="23" t="s">
        <v>98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43087</v>
      </c>
      <c r="B462" s="23"/>
      <c r="C462" s="24">
        <f>ROUND(99.7852400965483,5)</f>
        <v>99.78524</v>
      </c>
      <c r="D462" s="24">
        <f>F462</f>
        <v>99.88744</v>
      </c>
      <c r="E462" s="24">
        <f>F462</f>
        <v>99.88744</v>
      </c>
      <c r="F462" s="24">
        <f>ROUND(99.8874407777278,5)</f>
        <v>99.88744</v>
      </c>
      <c r="G462" s="25"/>
      <c r="H462" s="26"/>
    </row>
    <row r="463" spans="1:8" ht="12.75" customHeight="1">
      <c r="A463" s="23" t="s">
        <v>99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43175</v>
      </c>
      <c r="B464" s="23"/>
      <c r="C464" s="24">
        <f>ROUND(99.7852400965483,5)</f>
        <v>99.78524</v>
      </c>
      <c r="D464" s="24">
        <f>F464</f>
        <v>99.15974</v>
      </c>
      <c r="E464" s="24">
        <f>F464</f>
        <v>99.15974</v>
      </c>
      <c r="F464" s="24">
        <f>ROUND(99.159741351682,5)</f>
        <v>99.15974</v>
      </c>
      <c r="G464" s="25"/>
      <c r="H464" s="26"/>
    </row>
    <row r="465" spans="1:8" ht="12.75" customHeight="1">
      <c r="A465" s="23" t="s">
        <v>100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43266</v>
      </c>
      <c r="B466" s="23"/>
      <c r="C466" s="24">
        <f>ROUND(99.7852400965483,5)</f>
        <v>99.78524</v>
      </c>
      <c r="D466" s="24">
        <f>F466</f>
        <v>98.79634</v>
      </c>
      <c r="E466" s="24">
        <f>F466</f>
        <v>98.79634</v>
      </c>
      <c r="F466" s="24">
        <f>ROUND(98.796335377748,5)</f>
        <v>98.79634</v>
      </c>
      <c r="G466" s="25"/>
      <c r="H466" s="26"/>
    </row>
    <row r="467" spans="1:8" ht="12.75" customHeight="1">
      <c r="A467" s="23" t="s">
        <v>101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43364</v>
      </c>
      <c r="B468" s="23"/>
      <c r="C468" s="24">
        <f>ROUND(99.7852400965483,5)</f>
        <v>99.78524</v>
      </c>
      <c r="D468" s="24">
        <f>F468</f>
        <v>98.83329</v>
      </c>
      <c r="E468" s="24">
        <f>F468</f>
        <v>98.83329</v>
      </c>
      <c r="F468" s="24">
        <f>ROUND(98.8332921422233,5)</f>
        <v>98.83329</v>
      </c>
      <c r="G468" s="25"/>
      <c r="H468" s="26"/>
    </row>
    <row r="469" spans="1:8" ht="12.75" customHeight="1">
      <c r="A469" s="23" t="s">
        <v>102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43455</v>
      </c>
      <c r="B470" s="23"/>
      <c r="C470" s="25">
        <f>ROUND(99.7852400965483,2)</f>
        <v>99.79</v>
      </c>
      <c r="D470" s="25">
        <f>F470</f>
        <v>99.31</v>
      </c>
      <c r="E470" s="25">
        <f>F470</f>
        <v>99.31</v>
      </c>
      <c r="F470" s="25">
        <f>ROUND(99.3082858260098,2)</f>
        <v>99.31</v>
      </c>
      <c r="G470" s="25"/>
      <c r="H470" s="26"/>
    </row>
    <row r="471" spans="1:8" ht="12.75" customHeight="1">
      <c r="A471" s="23" t="s">
        <v>103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43539</v>
      </c>
      <c r="B472" s="23"/>
      <c r="C472" s="24">
        <f>ROUND(99.7852400965483,5)</f>
        <v>99.78524</v>
      </c>
      <c r="D472" s="24">
        <f>F472</f>
        <v>99.78524</v>
      </c>
      <c r="E472" s="24">
        <f>F472</f>
        <v>99.78524</v>
      </c>
      <c r="F472" s="24">
        <f>ROUND(99.7852400965483,5)</f>
        <v>99.78524</v>
      </c>
      <c r="G472" s="25"/>
      <c r="H472" s="26"/>
    </row>
    <row r="473" spans="1:8" ht="12.75" customHeight="1">
      <c r="A473" s="23" t="s">
        <v>104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44182</v>
      </c>
      <c r="B474" s="23"/>
      <c r="C474" s="24">
        <f>ROUND(98.4546052823663,5)</f>
        <v>98.45461</v>
      </c>
      <c r="D474" s="24">
        <f>F474</f>
        <v>97.30159</v>
      </c>
      <c r="E474" s="24">
        <f>F474</f>
        <v>97.30159</v>
      </c>
      <c r="F474" s="24">
        <f>ROUND(97.3015946259807,5)</f>
        <v>97.30159</v>
      </c>
      <c r="G474" s="25"/>
      <c r="H474" s="26"/>
    </row>
    <row r="475" spans="1:8" ht="12.75" customHeight="1">
      <c r="A475" s="23" t="s">
        <v>105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44271</v>
      </c>
      <c r="B476" s="23"/>
      <c r="C476" s="24">
        <f>ROUND(98.4546052823663,5)</f>
        <v>98.45461</v>
      </c>
      <c r="D476" s="24">
        <f>F476</f>
        <v>96.58059</v>
      </c>
      <c r="E476" s="24">
        <f>F476</f>
        <v>96.58059</v>
      </c>
      <c r="F476" s="24">
        <f>ROUND(96.5805945001377,5)</f>
        <v>96.58059</v>
      </c>
      <c r="G476" s="25"/>
      <c r="H476" s="26"/>
    </row>
    <row r="477" spans="1:8" ht="12.75" customHeight="1">
      <c r="A477" s="23" t="s">
        <v>106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44362</v>
      </c>
      <c r="B478" s="23"/>
      <c r="C478" s="24">
        <f>ROUND(98.4546052823663,5)</f>
        <v>98.45461</v>
      </c>
      <c r="D478" s="24">
        <f>F478</f>
        <v>95.82496</v>
      </c>
      <c r="E478" s="24">
        <f>F478</f>
        <v>95.82496</v>
      </c>
      <c r="F478" s="24">
        <f>ROUND(95.8249596611669,5)</f>
        <v>95.82496</v>
      </c>
      <c r="G478" s="25"/>
      <c r="H478" s="26"/>
    </row>
    <row r="479" spans="1:8" ht="12.75" customHeight="1">
      <c r="A479" s="23" t="s">
        <v>107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44460</v>
      </c>
      <c r="B480" s="23"/>
      <c r="C480" s="24">
        <f>ROUND(98.4546052823663,5)</f>
        <v>98.45461</v>
      </c>
      <c r="D480" s="24">
        <f>F480</f>
        <v>96.0524</v>
      </c>
      <c r="E480" s="24">
        <f>F480</f>
        <v>96.0524</v>
      </c>
      <c r="F480" s="24">
        <f>ROUND(96.0524029889069,5)</f>
        <v>96.0524</v>
      </c>
      <c r="G480" s="25"/>
      <c r="H480" s="26"/>
    </row>
    <row r="481" spans="1:8" ht="12.75" customHeight="1">
      <c r="A481" s="23" t="s">
        <v>108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44551</v>
      </c>
      <c r="B482" s="23"/>
      <c r="C482" s="24">
        <f>ROUND(98.4546052823663,5)</f>
        <v>98.45461</v>
      </c>
      <c r="D482" s="24">
        <f>F482</f>
        <v>98.28284</v>
      </c>
      <c r="E482" s="24">
        <f>F482</f>
        <v>98.28284</v>
      </c>
      <c r="F482" s="24">
        <f>ROUND(98.2828427862973,5)</f>
        <v>98.28284</v>
      </c>
      <c r="G482" s="25"/>
      <c r="H482" s="26"/>
    </row>
    <row r="483" spans="1:8" ht="12.75" customHeight="1">
      <c r="A483" s="23" t="s">
        <v>109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44635</v>
      </c>
      <c r="B484" s="23"/>
      <c r="C484" s="24">
        <f>ROUND(98.4546052823663,5)</f>
        <v>98.45461</v>
      </c>
      <c r="D484" s="24">
        <f>F484</f>
        <v>98.45461</v>
      </c>
      <c r="E484" s="24">
        <f>F484</f>
        <v>98.45461</v>
      </c>
      <c r="F484" s="24">
        <f>ROUND(98.4546052823663,5)</f>
        <v>98.45461</v>
      </c>
      <c r="G484" s="25"/>
      <c r="H484" s="26"/>
    </row>
    <row r="485" spans="1:8" ht="12.75" customHeight="1">
      <c r="A485" s="23" t="s">
        <v>110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46008</v>
      </c>
      <c r="B486" s="23"/>
      <c r="C486" s="24">
        <f>ROUND(96.9760529780396,5)</f>
        <v>96.97605</v>
      </c>
      <c r="D486" s="24">
        <f>F486</f>
        <v>96.7262</v>
      </c>
      <c r="E486" s="24">
        <f>F486</f>
        <v>96.7262</v>
      </c>
      <c r="F486" s="24">
        <f>ROUND(96.7262046804499,5)</f>
        <v>96.7262</v>
      </c>
      <c r="G486" s="25"/>
      <c r="H486" s="26"/>
    </row>
    <row r="487" spans="1:8" ht="12.75" customHeight="1">
      <c r="A487" s="23" t="s">
        <v>111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46097</v>
      </c>
      <c r="B488" s="23"/>
      <c r="C488" s="24">
        <f>ROUND(96.9760529780396,5)</f>
        <v>96.97605</v>
      </c>
      <c r="D488" s="24">
        <f>F488</f>
        <v>93.75349</v>
      </c>
      <c r="E488" s="24">
        <f>F488</f>
        <v>93.75349</v>
      </c>
      <c r="F488" s="24">
        <f>ROUND(93.7534858014891,5)</f>
        <v>93.75349</v>
      </c>
      <c r="G488" s="25"/>
      <c r="H488" s="26"/>
    </row>
    <row r="489" spans="1:8" ht="12.75" customHeight="1">
      <c r="A489" s="23" t="s">
        <v>112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46188</v>
      </c>
      <c r="B490" s="23"/>
      <c r="C490" s="24">
        <f>ROUND(96.9760529780396,5)</f>
        <v>96.97605</v>
      </c>
      <c r="D490" s="24">
        <f>F490</f>
        <v>92.50951</v>
      </c>
      <c r="E490" s="24">
        <f>F490</f>
        <v>92.50951</v>
      </c>
      <c r="F490" s="24">
        <f>ROUND(92.5095096270347,5)</f>
        <v>92.50951</v>
      </c>
      <c r="G490" s="25"/>
      <c r="H490" s="26"/>
    </row>
    <row r="491" spans="1:8" ht="12.75" customHeight="1">
      <c r="A491" s="23" t="s">
        <v>113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46286</v>
      </c>
      <c r="B492" s="23"/>
      <c r="C492" s="24">
        <f>ROUND(96.9760529780396,5)</f>
        <v>96.97605</v>
      </c>
      <c r="D492" s="24">
        <f>F492</f>
        <v>94.65451</v>
      </c>
      <c r="E492" s="24">
        <f>F492</f>
        <v>94.65451</v>
      </c>
      <c r="F492" s="24">
        <f>ROUND(94.6545102785638,5)</f>
        <v>94.65451</v>
      </c>
      <c r="G492" s="25"/>
      <c r="H492" s="26"/>
    </row>
    <row r="493" spans="1:8" ht="12.75" customHeight="1">
      <c r="A493" s="23" t="s">
        <v>114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46377</v>
      </c>
      <c r="B494" s="23"/>
      <c r="C494" s="24">
        <f>ROUND(96.9760529780396,5)</f>
        <v>96.97605</v>
      </c>
      <c r="D494" s="24">
        <f>F494</f>
        <v>98.39883</v>
      </c>
      <c r="E494" s="24">
        <f>F494</f>
        <v>98.39883</v>
      </c>
      <c r="F494" s="24">
        <f>ROUND(98.3988316245837,5)</f>
        <v>98.39883</v>
      </c>
      <c r="G494" s="25"/>
      <c r="H494" s="26"/>
    </row>
    <row r="495" spans="1:8" ht="12.75" customHeight="1">
      <c r="A495" s="23" t="s">
        <v>115</v>
      </c>
      <c r="B495" s="23"/>
      <c r="C495" s="27"/>
      <c r="D495" s="27"/>
      <c r="E495" s="27"/>
      <c r="F495" s="27"/>
      <c r="G495" s="25"/>
      <c r="H495" s="26"/>
    </row>
    <row r="496" spans="1:8" ht="12.75" customHeight="1" thickBot="1">
      <c r="A496" s="31">
        <v>46461</v>
      </c>
      <c r="B496" s="31"/>
      <c r="C496" s="32">
        <f>ROUND(96.9760529780396,5)</f>
        <v>96.97605</v>
      </c>
      <c r="D496" s="32">
        <f>F496</f>
        <v>96.97605</v>
      </c>
      <c r="E496" s="32">
        <f>F496</f>
        <v>96.97605</v>
      </c>
      <c r="F496" s="32">
        <f>ROUND(96.9760529780396,5)</f>
        <v>96.97605</v>
      </c>
      <c r="G496" s="33"/>
      <c r="H496" s="34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2017-02-14T15:59:14Z</dcterms:modified>
  <cp:category/>
  <cp:version/>
  <cp:contentType/>
  <cp:contentStatus/>
</cp:coreProperties>
</file>