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<sst xmlns="http://schemas.openxmlformats.org/spreadsheetml/2006/main" count="116" uniqueCount="116">
  <si>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</si>
  <si>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</si>
  <si>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</si>
  <si>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</si>
  <si>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</si>
  <si>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</si>
  <si>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</si>
  <si>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</si>
  <si>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</si>
  <si>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</si>
  <si>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Market</t>
  </si>
  <si>
    <t xml:space="preserve"> 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</si>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</sst>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A11" sqref="A11:B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11</v>
      </c>
      <c r="B1" s="1"/>
      <c r="C1" s="1"/>
      <c r="D1" s="2"/>
      <c r="E1" s="2"/>
      <c r="F1" s="3" t="s">
        <v>9</v>
      </c>
      <c r="G1" s="20">
        <v>42811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10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ROUND(2.12,5)</f>
        <v>2.12</v>
      </c>
      <c r="D10" s="26">
        <f>F10</f>
        <v>2.12</v>
      </c>
      <c r="E10" s="26">
        <f>F10</f>
        <v>2.12</v>
      </c>
      <c r="F10" s="26">
        <f>ROUND(2.12,5)</f>
        <v>2.12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ROUND(2.77,5)</f>
        <v>2.77</v>
      </c>
      <c r="D12" s="26">
        <f>F12</f>
        <v>2.77</v>
      </c>
      <c r="E12" s="26">
        <f>F12</f>
        <v>2.77</v>
      </c>
      <c r="F12" s="26">
        <f>ROUND(2.77,5)</f>
        <v>2.77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ROUND(10.175,5)</f>
        <v>10.175</v>
      </c>
      <c r="D14" s="26">
        <f>F14</f>
        <v>10.175</v>
      </c>
      <c r="E14" s="26">
        <f>F14</f>
        <v>10.175</v>
      </c>
      <c r="F14" s="26">
        <f>ROUND(10.175,5)</f>
        <v>10.175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ROUND(8.055,5)</f>
        <v>8.055</v>
      </c>
      <c r="D16" s="26">
        <f>F16</f>
        <v>8.055</v>
      </c>
      <c r="E16" s="26">
        <f>F16</f>
        <v>8.055</v>
      </c>
      <c r="F16" s="26">
        <f>ROUND(8.055,5)</f>
        <v>8.055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ROUND(8.495,3)</f>
        <v>8.495</v>
      </c>
      <c r="D18" s="27">
        <f>F18</f>
        <v>8.495</v>
      </c>
      <c r="E18" s="27">
        <f>F18</f>
        <v>8.495</v>
      </c>
      <c r="F18" s="27">
        <f>ROUND(8.495,3)</f>
        <v>8.495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ROUND(2.08,3)</f>
        <v>2.08</v>
      </c>
      <c r="D20" s="27">
        <f>F20</f>
        <v>2.08</v>
      </c>
      <c r="E20" s="27">
        <f>F20</f>
        <v>2.08</v>
      </c>
      <c r="F20" s="27">
        <f>ROUND(2.08,3)</f>
        <v>2.08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ROUND(2.13,3)</f>
        <v>2.13</v>
      </c>
      <c r="D22" s="27">
        <f>F22</f>
        <v>2.13</v>
      </c>
      <c r="E22" s="27">
        <f>F22</f>
        <v>2.13</v>
      </c>
      <c r="F22" s="27">
        <f>ROUND(2.13,3)</f>
        <v>2.13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ROUND(7.285,3)</f>
        <v>7.285</v>
      </c>
      <c r="D24" s="27">
        <f>F24</f>
        <v>7.285</v>
      </c>
      <c r="E24" s="27">
        <f>F24</f>
        <v>7.285</v>
      </c>
      <c r="F24" s="27">
        <f>ROUND(7.285,3)</f>
        <v>7.285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ROUND(7.385,3)</f>
        <v>7.385</v>
      </c>
      <c r="D26" s="27">
        <f>F26</f>
        <v>7.385</v>
      </c>
      <c r="E26" s="27">
        <f>F26</f>
        <v>7.385</v>
      </c>
      <c r="F26" s="27">
        <f>ROUND(7.385,3)</f>
        <v>7.385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ROUND(7.545,3)</f>
        <v>7.545</v>
      </c>
      <c r="D28" s="27">
        <f>F28</f>
        <v>7.545</v>
      </c>
      <c r="E28" s="27">
        <f>F28</f>
        <v>7.545</v>
      </c>
      <c r="F28" s="27">
        <f>ROUND(7.545,3)</f>
        <v>7.545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ROUND(7.685,3)</f>
        <v>7.685</v>
      </c>
      <c r="D30" s="27">
        <f>F30</f>
        <v>7.685</v>
      </c>
      <c r="E30" s="27">
        <f>F30</f>
        <v>7.685</v>
      </c>
      <c r="F30" s="27">
        <f>ROUND(7.685,3)</f>
        <v>7.685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ROUND(9.155,3)</f>
        <v>9.155</v>
      </c>
      <c r="D32" s="27">
        <f>F32</f>
        <v>9.155</v>
      </c>
      <c r="E32" s="27">
        <f>F32</f>
        <v>9.155</v>
      </c>
      <c r="F32" s="27">
        <f>ROUND(9.155,3)</f>
        <v>9.155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ROUND(2.11,3)</f>
        <v>2.11</v>
      </c>
      <c r="D34" s="27">
        <f>F34</f>
        <v>2.11</v>
      </c>
      <c r="E34" s="27">
        <f>F34</f>
        <v>2.11</v>
      </c>
      <c r="F34" s="27">
        <f>ROUND(2.11,3)</f>
        <v>2.11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ROUND(2.04,3)</f>
        <v>2.04</v>
      </c>
      <c r="D36" s="27">
        <f>F36</f>
        <v>2.04</v>
      </c>
      <c r="E36" s="27">
        <f>F36</f>
        <v>2.04</v>
      </c>
      <c r="F36" s="27">
        <f>ROUND(2.04,3)</f>
        <v>2.04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ROUND(8.92,3)</f>
        <v>8.92</v>
      </c>
      <c r="D38" s="27">
        <f>F38</f>
        <v>8.92</v>
      </c>
      <c r="E38" s="27">
        <f>F38</f>
        <v>8.92</v>
      </c>
      <c r="F38" s="27">
        <f>ROUND(8.92,3)</f>
        <v>8.92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ROUND(2.1,5)</f>
        <v>2.1</v>
      </c>
      <c r="D40" s="26">
        <f>F40</f>
        <v>129.35615</v>
      </c>
      <c r="E40" s="26">
        <f>F40</f>
        <v>129.35615</v>
      </c>
      <c r="F40" s="26">
        <f>ROUND(129.35615,5)</f>
        <v>129.35615</v>
      </c>
      <c r="G40" s="24"/>
      <c r="H40" s="36"/>
    </row>
    <row r="41" spans="1:8" ht="12.75" customHeight="1">
      <c r="A41" s="22">
        <v>42950</v>
      </c>
      <c r="B41" s="22"/>
      <c r="C41" s="26">
        <f>ROUND(2.1,5)</f>
        <v>2.1</v>
      </c>
      <c r="D41" s="26">
        <f>F41</f>
        <v>130.50756</v>
      </c>
      <c r="E41" s="26">
        <f>F41</f>
        <v>130.50756</v>
      </c>
      <c r="F41" s="26">
        <f>ROUND(130.50756,5)</f>
        <v>130.50756</v>
      </c>
      <c r="G41" s="24"/>
      <c r="H41" s="36"/>
    </row>
    <row r="42" spans="1:8" ht="12.75" customHeight="1">
      <c r="A42" s="22">
        <v>43041</v>
      </c>
      <c r="B42" s="22"/>
      <c r="C42" s="26">
        <f>ROUND(2.1,5)</f>
        <v>2.1</v>
      </c>
      <c r="D42" s="26">
        <f>F42</f>
        <v>133.10564</v>
      </c>
      <c r="E42" s="26">
        <f>F42</f>
        <v>133.10564</v>
      </c>
      <c r="F42" s="26">
        <f>ROUND(133.10564,5)</f>
        <v>133.10564</v>
      </c>
      <c r="G42" s="24"/>
      <c r="H42" s="36"/>
    </row>
    <row r="43" spans="1:8" ht="12.75" customHeight="1">
      <c r="A43" s="22">
        <v>43132</v>
      </c>
      <c r="B43" s="22"/>
      <c r="C43" s="26">
        <f>ROUND(2.1,5)</f>
        <v>2.1</v>
      </c>
      <c r="D43" s="26">
        <f>F43</f>
        <v>135.75517</v>
      </c>
      <c r="E43" s="26">
        <f>F43</f>
        <v>135.75517</v>
      </c>
      <c r="F43" s="26">
        <f>ROUND(135.75517,5)</f>
        <v>135.75517</v>
      </c>
      <c r="G43" s="24"/>
      <c r="H43" s="36"/>
    </row>
    <row r="44" spans="1:8" ht="12.75" customHeight="1">
      <c r="A44" s="22">
        <v>43223</v>
      </c>
      <c r="B44" s="22"/>
      <c r="C44" s="26">
        <f>ROUND(2.1,5)</f>
        <v>2.1</v>
      </c>
      <c r="D44" s="26">
        <f>F44</f>
        <v>138.38685</v>
      </c>
      <c r="E44" s="26">
        <f>F44</f>
        <v>138.38685</v>
      </c>
      <c r="F44" s="26">
        <f>ROUND(138.38685,5)</f>
        <v>138.38685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ROUND(99.77219,5)</f>
        <v>99.77219</v>
      </c>
      <c r="D46" s="26">
        <f>F46</f>
        <v>100.74824</v>
      </c>
      <c r="E46" s="26">
        <f>F46</f>
        <v>100.74824</v>
      </c>
      <c r="F46" s="26">
        <f>ROUND(100.74824,5)</f>
        <v>100.74824</v>
      </c>
      <c r="G46" s="24"/>
      <c r="H46" s="36"/>
    </row>
    <row r="47" spans="1:8" ht="12.75" customHeight="1">
      <c r="A47" s="22">
        <v>42950</v>
      </c>
      <c r="B47" s="22"/>
      <c r="C47" s="26">
        <f>ROUND(99.77219,5)</f>
        <v>99.77219</v>
      </c>
      <c r="D47" s="26">
        <f>F47</f>
        <v>102.69283</v>
      </c>
      <c r="E47" s="26">
        <f>F47</f>
        <v>102.69283</v>
      </c>
      <c r="F47" s="26">
        <f>ROUND(102.69283,5)</f>
        <v>102.69283</v>
      </c>
      <c r="G47" s="24"/>
      <c r="H47" s="36"/>
    </row>
    <row r="48" spans="1:8" ht="12.75" customHeight="1">
      <c r="A48" s="22">
        <v>43041</v>
      </c>
      <c r="B48" s="22"/>
      <c r="C48" s="26">
        <f>ROUND(99.77219,5)</f>
        <v>99.77219</v>
      </c>
      <c r="D48" s="26">
        <f>F48</f>
        <v>103.7162</v>
      </c>
      <c r="E48" s="26">
        <f>F48</f>
        <v>103.7162</v>
      </c>
      <c r="F48" s="26">
        <f>ROUND(103.7162,5)</f>
        <v>103.7162</v>
      </c>
      <c r="G48" s="24"/>
      <c r="H48" s="36"/>
    </row>
    <row r="49" spans="1:8" ht="12.75" customHeight="1">
      <c r="A49" s="22">
        <v>43132</v>
      </c>
      <c r="B49" s="22"/>
      <c r="C49" s="26">
        <f>ROUND(99.77219,5)</f>
        <v>99.77219</v>
      </c>
      <c r="D49" s="26">
        <f>F49</f>
        <v>105.81501</v>
      </c>
      <c r="E49" s="26">
        <f>F49</f>
        <v>105.81501</v>
      </c>
      <c r="F49" s="26">
        <f>ROUND(105.81501,5)</f>
        <v>105.81501</v>
      </c>
      <c r="G49" s="24"/>
      <c r="H49" s="36"/>
    </row>
    <row r="50" spans="1:8" ht="12.75" customHeight="1">
      <c r="A50" s="22">
        <v>43223</v>
      </c>
      <c r="B50" s="22"/>
      <c r="C50" s="26">
        <f>ROUND(99.77219,5)</f>
        <v>99.77219</v>
      </c>
      <c r="D50" s="26">
        <f>F50</f>
        <v>107.86615</v>
      </c>
      <c r="E50" s="26">
        <f>F50</f>
        <v>107.86615</v>
      </c>
      <c r="F50" s="26">
        <f>ROUND(107.86615,5)</f>
        <v>107.86615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ROUND(8.88,5)</f>
        <v>8.88</v>
      </c>
      <c r="D52" s="26">
        <f>F52</f>
        <v>8.90207</v>
      </c>
      <c r="E52" s="26">
        <f>F52</f>
        <v>8.90207</v>
      </c>
      <c r="F52" s="26">
        <f>ROUND(8.90207,5)</f>
        <v>8.90207</v>
      </c>
      <c r="G52" s="24"/>
      <c r="H52" s="36"/>
    </row>
    <row r="53" spans="1:8" ht="12.75" customHeight="1">
      <c r="A53" s="22">
        <v>42950</v>
      </c>
      <c r="B53" s="22"/>
      <c r="C53" s="26">
        <f>ROUND(8.88,5)</f>
        <v>8.88</v>
      </c>
      <c r="D53" s="26">
        <f>F53</f>
        <v>8.94224</v>
      </c>
      <c r="E53" s="26">
        <f>F53</f>
        <v>8.94224</v>
      </c>
      <c r="F53" s="26">
        <f>ROUND(8.94224,5)</f>
        <v>8.94224</v>
      </c>
      <c r="G53" s="24"/>
      <c r="H53" s="36"/>
    </row>
    <row r="54" spans="1:8" ht="12.75" customHeight="1">
      <c r="A54" s="22">
        <v>43041</v>
      </c>
      <c r="B54" s="22"/>
      <c r="C54" s="26">
        <f>ROUND(8.88,5)</f>
        <v>8.88</v>
      </c>
      <c r="D54" s="26">
        <f>F54</f>
        <v>8.97133</v>
      </c>
      <c r="E54" s="26">
        <f>F54</f>
        <v>8.97133</v>
      </c>
      <c r="F54" s="26">
        <f>ROUND(8.97133,5)</f>
        <v>8.97133</v>
      </c>
      <c r="G54" s="24"/>
      <c r="H54" s="36"/>
    </row>
    <row r="55" spans="1:8" ht="12.75" customHeight="1">
      <c r="A55" s="22">
        <v>43132</v>
      </c>
      <c r="B55" s="22"/>
      <c r="C55" s="26">
        <f>ROUND(8.88,5)</f>
        <v>8.88</v>
      </c>
      <c r="D55" s="26">
        <f>F55</f>
        <v>8.99939</v>
      </c>
      <c r="E55" s="26">
        <f>F55</f>
        <v>8.99939</v>
      </c>
      <c r="F55" s="26">
        <f>ROUND(8.99939,5)</f>
        <v>8.99939</v>
      </c>
      <c r="G55" s="24"/>
      <c r="H55" s="36"/>
    </row>
    <row r="56" spans="1:8" ht="12.75" customHeight="1">
      <c r="A56" s="22">
        <v>43223</v>
      </c>
      <c r="B56" s="22"/>
      <c r="C56" s="26">
        <f>ROUND(8.88,5)</f>
        <v>8.88</v>
      </c>
      <c r="D56" s="26">
        <f>F56</f>
        <v>9.03997</v>
      </c>
      <c r="E56" s="26">
        <f>F56</f>
        <v>9.03997</v>
      </c>
      <c r="F56" s="26">
        <f>ROUND(9.03997,5)</f>
        <v>9.03997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ROUND(9.015,5)</f>
        <v>9.015</v>
      </c>
      <c r="D58" s="26">
        <f>F58</f>
        <v>9.03595</v>
      </c>
      <c r="E58" s="26">
        <f>F58</f>
        <v>9.03595</v>
      </c>
      <c r="F58" s="26">
        <f>ROUND(9.03595,5)</f>
        <v>9.03595</v>
      </c>
      <c r="G58" s="24"/>
      <c r="H58" s="36"/>
    </row>
    <row r="59" spans="1:8" ht="12.75" customHeight="1">
      <c r="A59" s="22">
        <v>42950</v>
      </c>
      <c r="B59" s="22"/>
      <c r="C59" s="26">
        <f>ROUND(9.015,5)</f>
        <v>9.015</v>
      </c>
      <c r="D59" s="26">
        <f>F59</f>
        <v>9.07431</v>
      </c>
      <c r="E59" s="26">
        <f>F59</f>
        <v>9.07431</v>
      </c>
      <c r="F59" s="26">
        <f>ROUND(9.07431,5)</f>
        <v>9.07431</v>
      </c>
      <c r="G59" s="24"/>
      <c r="H59" s="36"/>
    </row>
    <row r="60" spans="1:8" ht="12.75" customHeight="1">
      <c r="A60" s="22">
        <v>43041</v>
      </c>
      <c r="B60" s="22"/>
      <c r="C60" s="26">
        <f>ROUND(9.015,5)</f>
        <v>9.015</v>
      </c>
      <c r="D60" s="26">
        <f>F60</f>
        <v>9.10781</v>
      </c>
      <c r="E60" s="26">
        <f>F60</f>
        <v>9.10781</v>
      </c>
      <c r="F60" s="26">
        <f>ROUND(9.10781,5)</f>
        <v>9.10781</v>
      </c>
      <c r="G60" s="24"/>
      <c r="H60" s="36"/>
    </row>
    <row r="61" spans="1:8" ht="12.75" customHeight="1">
      <c r="A61" s="22">
        <v>43132</v>
      </c>
      <c r="B61" s="22"/>
      <c r="C61" s="26">
        <f>ROUND(9.015,5)</f>
        <v>9.015</v>
      </c>
      <c r="D61" s="26">
        <f>F61</f>
        <v>9.14047</v>
      </c>
      <c r="E61" s="26">
        <f>F61</f>
        <v>9.14047</v>
      </c>
      <c r="F61" s="26">
        <f>ROUND(9.14047,5)</f>
        <v>9.14047</v>
      </c>
      <c r="G61" s="24"/>
      <c r="H61" s="36"/>
    </row>
    <row r="62" spans="1:8" ht="12.75" customHeight="1">
      <c r="A62" s="22">
        <v>43223</v>
      </c>
      <c r="B62" s="22"/>
      <c r="C62" s="26">
        <f>ROUND(9.015,5)</f>
        <v>9.015</v>
      </c>
      <c r="D62" s="26">
        <f>F62</f>
        <v>9.18041</v>
      </c>
      <c r="E62" s="26">
        <f>F62</f>
        <v>9.18041</v>
      </c>
      <c r="F62" s="26">
        <f>ROUND(9.18041,5)</f>
        <v>9.18041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ROUND(105.47782,5)</f>
        <v>105.47782</v>
      </c>
      <c r="D64" s="26">
        <f>F64</f>
        <v>106.50976</v>
      </c>
      <c r="E64" s="26">
        <f>F64</f>
        <v>106.50976</v>
      </c>
      <c r="F64" s="26">
        <f>ROUND(106.50976,5)</f>
        <v>106.50976</v>
      </c>
      <c r="G64" s="24"/>
      <c r="H64" s="36"/>
    </row>
    <row r="65" spans="1:8" ht="12.75" customHeight="1">
      <c r="A65" s="22">
        <v>42950</v>
      </c>
      <c r="B65" s="22"/>
      <c r="C65" s="26">
        <f>ROUND(105.47782,5)</f>
        <v>105.47782</v>
      </c>
      <c r="D65" s="26">
        <f>F65</f>
        <v>108.56544</v>
      </c>
      <c r="E65" s="26">
        <f>F65</f>
        <v>108.56544</v>
      </c>
      <c r="F65" s="26">
        <f>ROUND(108.56544,5)</f>
        <v>108.56544</v>
      </c>
      <c r="G65" s="24"/>
      <c r="H65" s="36"/>
    </row>
    <row r="66" spans="1:8" ht="12.75" customHeight="1">
      <c r="A66" s="22">
        <v>43041</v>
      </c>
      <c r="B66" s="22"/>
      <c r="C66" s="26">
        <f>ROUND(105.47782,5)</f>
        <v>105.47782</v>
      </c>
      <c r="D66" s="26">
        <f>F66</f>
        <v>109.6364</v>
      </c>
      <c r="E66" s="26">
        <f>F66</f>
        <v>109.6364</v>
      </c>
      <c r="F66" s="26">
        <f>ROUND(109.6364,5)</f>
        <v>109.6364</v>
      </c>
      <c r="G66" s="24"/>
      <c r="H66" s="36"/>
    </row>
    <row r="67" spans="1:8" ht="12.75" customHeight="1">
      <c r="A67" s="22">
        <v>43132</v>
      </c>
      <c r="B67" s="22"/>
      <c r="C67" s="26">
        <f>ROUND(105.47782,5)</f>
        <v>105.47782</v>
      </c>
      <c r="D67" s="26">
        <f>F67</f>
        <v>111.85506</v>
      </c>
      <c r="E67" s="26">
        <f>F67</f>
        <v>111.85506</v>
      </c>
      <c r="F67" s="26">
        <f>ROUND(111.85506,5)</f>
        <v>111.85506</v>
      </c>
      <c r="G67" s="24"/>
      <c r="H67" s="36"/>
    </row>
    <row r="68" spans="1:8" ht="12.75" customHeight="1">
      <c r="A68" s="22">
        <v>43223</v>
      </c>
      <c r="B68" s="22"/>
      <c r="C68" s="26">
        <f>ROUND(105.47782,5)</f>
        <v>105.47782</v>
      </c>
      <c r="D68" s="26">
        <f>F68</f>
        <v>114.02337</v>
      </c>
      <c r="E68" s="26">
        <f>F68</f>
        <v>114.02337</v>
      </c>
      <c r="F68" s="26">
        <f>ROUND(114.02337,5)</f>
        <v>114.02337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ROUND(9.25,5)</f>
        <v>9.25</v>
      </c>
      <c r="D70" s="26">
        <f>F70</f>
        <v>9.27378</v>
      </c>
      <c r="E70" s="26">
        <f>F70</f>
        <v>9.27378</v>
      </c>
      <c r="F70" s="26">
        <f>ROUND(9.27378,5)</f>
        <v>9.27378</v>
      </c>
      <c r="G70" s="24"/>
      <c r="H70" s="36"/>
    </row>
    <row r="71" spans="1:8" ht="12.75" customHeight="1">
      <c r="A71" s="22">
        <v>42950</v>
      </c>
      <c r="B71" s="22"/>
      <c r="C71" s="26">
        <f>ROUND(9.25,5)</f>
        <v>9.25</v>
      </c>
      <c r="D71" s="26">
        <f>F71</f>
        <v>9.31779</v>
      </c>
      <c r="E71" s="26">
        <f>F71</f>
        <v>9.31779</v>
      </c>
      <c r="F71" s="26">
        <f>ROUND(9.31779,5)</f>
        <v>9.31779</v>
      </c>
      <c r="G71" s="24"/>
      <c r="H71" s="36"/>
    </row>
    <row r="72" spans="1:8" ht="12.75" customHeight="1">
      <c r="A72" s="22">
        <v>43041</v>
      </c>
      <c r="B72" s="22"/>
      <c r="C72" s="26">
        <f>ROUND(9.25,5)</f>
        <v>9.25</v>
      </c>
      <c r="D72" s="26">
        <f>F72</f>
        <v>9.35213</v>
      </c>
      <c r="E72" s="26">
        <f>F72</f>
        <v>9.35213</v>
      </c>
      <c r="F72" s="26">
        <f>ROUND(9.35213,5)</f>
        <v>9.35213</v>
      </c>
      <c r="G72" s="24"/>
      <c r="H72" s="36"/>
    </row>
    <row r="73" spans="1:8" ht="12.75" customHeight="1">
      <c r="A73" s="22">
        <v>43132</v>
      </c>
      <c r="B73" s="22"/>
      <c r="C73" s="26">
        <f>ROUND(9.25,5)</f>
        <v>9.25</v>
      </c>
      <c r="D73" s="26">
        <f>F73</f>
        <v>9.38594</v>
      </c>
      <c r="E73" s="26">
        <f>F73</f>
        <v>9.38594</v>
      </c>
      <c r="F73" s="26">
        <f>ROUND(9.38594,5)</f>
        <v>9.38594</v>
      </c>
      <c r="G73" s="24"/>
      <c r="H73" s="36"/>
    </row>
    <row r="74" spans="1:8" ht="12.75" customHeight="1">
      <c r="A74" s="22">
        <v>43223</v>
      </c>
      <c r="B74" s="22"/>
      <c r="C74" s="26">
        <f>ROUND(9.25,5)</f>
        <v>9.25</v>
      </c>
      <c r="D74" s="26">
        <f>F74</f>
        <v>9.43011</v>
      </c>
      <c r="E74" s="26">
        <f>F74</f>
        <v>9.43011</v>
      </c>
      <c r="F74" s="26">
        <f>ROUND(9.43011,5)</f>
        <v>9.43011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133.83864</v>
      </c>
      <c r="E76" s="26">
        <f>F76</f>
        <v>133.83864</v>
      </c>
      <c r="F76" s="26">
        <f>ROUND(133.83864,5)</f>
        <v>133.83864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134.90838</v>
      </c>
      <c r="E77" s="26">
        <f>F77</f>
        <v>134.90838</v>
      </c>
      <c r="F77" s="26">
        <f>ROUND(134.90838,5)</f>
        <v>134.90838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137.59411</v>
      </c>
      <c r="E78" s="26">
        <f>F78</f>
        <v>137.59411</v>
      </c>
      <c r="F78" s="26">
        <f>ROUND(137.59411,5)</f>
        <v>137.59411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140.329</v>
      </c>
      <c r="E79" s="26">
        <f>F79</f>
        <v>140.329</v>
      </c>
      <c r="F79" s="26">
        <f>ROUND(140.329,5)</f>
        <v>140.329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143.0493</v>
      </c>
      <c r="E80" s="26">
        <f>F80</f>
        <v>143.0493</v>
      </c>
      <c r="F80" s="26">
        <f>ROUND(143.0493,5)</f>
        <v>143.0493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ROUND(9.26,5)</f>
        <v>9.26</v>
      </c>
      <c r="D82" s="26">
        <f>F82</f>
        <v>9.28311</v>
      </c>
      <c r="E82" s="26">
        <f>F82</f>
        <v>9.28311</v>
      </c>
      <c r="F82" s="26">
        <f>ROUND(9.28311,5)</f>
        <v>9.28311</v>
      </c>
      <c r="G82" s="24"/>
      <c r="H82" s="36"/>
    </row>
    <row r="83" spans="1:8" ht="12.75" customHeight="1">
      <c r="A83" s="22">
        <v>42950</v>
      </c>
      <c r="B83" s="22"/>
      <c r="C83" s="26">
        <f>ROUND(9.26,5)</f>
        <v>9.26</v>
      </c>
      <c r="D83" s="26">
        <f>F83</f>
        <v>9.32583</v>
      </c>
      <c r="E83" s="26">
        <f>F83</f>
        <v>9.32583</v>
      </c>
      <c r="F83" s="26">
        <f>ROUND(9.32583,5)</f>
        <v>9.32583</v>
      </c>
      <c r="G83" s="24"/>
      <c r="H83" s="36"/>
    </row>
    <row r="84" spans="1:8" ht="12.75" customHeight="1">
      <c r="A84" s="22">
        <v>43041</v>
      </c>
      <c r="B84" s="22"/>
      <c r="C84" s="26">
        <f>ROUND(9.26,5)</f>
        <v>9.26</v>
      </c>
      <c r="D84" s="26">
        <f>F84</f>
        <v>9.35915</v>
      </c>
      <c r="E84" s="26">
        <f>F84</f>
        <v>9.35915</v>
      </c>
      <c r="F84" s="26">
        <f>ROUND(9.35915,5)</f>
        <v>9.35915</v>
      </c>
      <c r="G84" s="24"/>
      <c r="H84" s="36"/>
    </row>
    <row r="85" spans="1:8" ht="12.75" customHeight="1">
      <c r="A85" s="22">
        <v>43132</v>
      </c>
      <c r="B85" s="22"/>
      <c r="C85" s="26">
        <f>ROUND(9.26,5)</f>
        <v>9.26</v>
      </c>
      <c r="D85" s="26">
        <f>F85</f>
        <v>9.39191</v>
      </c>
      <c r="E85" s="26">
        <f>F85</f>
        <v>9.39191</v>
      </c>
      <c r="F85" s="26">
        <f>ROUND(9.39191,5)</f>
        <v>9.39191</v>
      </c>
      <c r="G85" s="24"/>
      <c r="H85" s="36"/>
    </row>
    <row r="86" spans="1:8" ht="12.75" customHeight="1">
      <c r="A86" s="22">
        <v>43223</v>
      </c>
      <c r="B86" s="22"/>
      <c r="C86" s="26">
        <f>ROUND(9.26,5)</f>
        <v>9.26</v>
      </c>
      <c r="D86" s="26">
        <f>F86</f>
        <v>9.43456</v>
      </c>
      <c r="E86" s="26">
        <f>F86</f>
        <v>9.43456</v>
      </c>
      <c r="F86" s="26">
        <f>ROUND(9.43456,5)</f>
        <v>9.43456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ROUND(9.295,5)</f>
        <v>9.295</v>
      </c>
      <c r="D88" s="26">
        <f>F88</f>
        <v>9.31755</v>
      </c>
      <c r="E88" s="26">
        <f>F88</f>
        <v>9.31755</v>
      </c>
      <c r="F88" s="26">
        <f>ROUND(9.31755,5)</f>
        <v>9.31755</v>
      </c>
      <c r="G88" s="24"/>
      <c r="H88" s="36"/>
    </row>
    <row r="89" spans="1:8" ht="12.75" customHeight="1">
      <c r="A89" s="22">
        <v>42950</v>
      </c>
      <c r="B89" s="22"/>
      <c r="C89" s="26">
        <f>ROUND(9.295,5)</f>
        <v>9.295</v>
      </c>
      <c r="D89" s="26">
        <f>F89</f>
        <v>9.35926</v>
      </c>
      <c r="E89" s="26">
        <f>F89</f>
        <v>9.35926</v>
      </c>
      <c r="F89" s="26">
        <f>ROUND(9.35926,5)</f>
        <v>9.35926</v>
      </c>
      <c r="G89" s="24"/>
      <c r="H89" s="36"/>
    </row>
    <row r="90" spans="1:8" ht="12.75" customHeight="1">
      <c r="A90" s="22">
        <v>43041</v>
      </c>
      <c r="B90" s="22"/>
      <c r="C90" s="26">
        <f>ROUND(9.295,5)</f>
        <v>9.295</v>
      </c>
      <c r="D90" s="26">
        <f>F90</f>
        <v>9.3919</v>
      </c>
      <c r="E90" s="26">
        <f>F90</f>
        <v>9.3919</v>
      </c>
      <c r="F90" s="26">
        <f>ROUND(9.3919,5)</f>
        <v>9.3919</v>
      </c>
      <c r="G90" s="24"/>
      <c r="H90" s="36"/>
    </row>
    <row r="91" spans="1:8" ht="12.75" customHeight="1">
      <c r="A91" s="22">
        <v>43132</v>
      </c>
      <c r="B91" s="22"/>
      <c r="C91" s="26">
        <f>ROUND(9.295,5)</f>
        <v>9.295</v>
      </c>
      <c r="D91" s="26">
        <f>F91</f>
        <v>9.42398</v>
      </c>
      <c r="E91" s="26">
        <f>F91</f>
        <v>9.42398</v>
      </c>
      <c r="F91" s="26">
        <f>ROUND(9.42398,5)</f>
        <v>9.42398</v>
      </c>
      <c r="G91" s="24"/>
      <c r="H91" s="36"/>
    </row>
    <row r="92" spans="1:8" ht="12.75" customHeight="1">
      <c r="A92" s="22">
        <v>43223</v>
      </c>
      <c r="B92" s="22"/>
      <c r="C92" s="26">
        <f>ROUND(9.295,5)</f>
        <v>9.295</v>
      </c>
      <c r="D92" s="26">
        <f>F92</f>
        <v>9.46545</v>
      </c>
      <c r="E92" s="26">
        <f>F92</f>
        <v>9.46545</v>
      </c>
      <c r="F92" s="26">
        <f>ROUND(9.46545,5)</f>
        <v>9.46545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ROUND(130.6083,5)</f>
        <v>130.6083</v>
      </c>
      <c r="D94" s="26">
        <f>F94</f>
        <v>131.88615</v>
      </c>
      <c r="E94" s="26">
        <f>F94</f>
        <v>131.88615</v>
      </c>
      <c r="F94" s="26">
        <f>ROUND(131.88615,5)</f>
        <v>131.88615</v>
      </c>
      <c r="G94" s="24"/>
      <c r="H94" s="36"/>
    </row>
    <row r="95" spans="1:8" ht="12.75" customHeight="1">
      <c r="A95" s="22">
        <v>42950</v>
      </c>
      <c r="B95" s="22"/>
      <c r="C95" s="26">
        <f>ROUND(130.6083,5)</f>
        <v>130.6083</v>
      </c>
      <c r="D95" s="26">
        <f>F95</f>
        <v>134.43149</v>
      </c>
      <c r="E95" s="26">
        <f>F95</f>
        <v>134.43149</v>
      </c>
      <c r="F95" s="26">
        <f>ROUND(134.43149,5)</f>
        <v>134.43149</v>
      </c>
      <c r="G95" s="24"/>
      <c r="H95" s="36"/>
    </row>
    <row r="96" spans="1:8" ht="12.75" customHeight="1">
      <c r="A96" s="22">
        <v>43041</v>
      </c>
      <c r="B96" s="22"/>
      <c r="C96" s="26">
        <f>ROUND(130.6083,5)</f>
        <v>130.6083</v>
      </c>
      <c r="D96" s="26">
        <f>F96</f>
        <v>135.50355</v>
      </c>
      <c r="E96" s="26">
        <f>F96</f>
        <v>135.50355</v>
      </c>
      <c r="F96" s="26">
        <f>ROUND(135.50355,5)</f>
        <v>135.50355</v>
      </c>
      <c r="G96" s="24"/>
      <c r="H96" s="36"/>
    </row>
    <row r="97" spans="1:8" ht="12.75" customHeight="1">
      <c r="A97" s="22">
        <v>43132</v>
      </c>
      <c r="B97" s="22"/>
      <c r="C97" s="26">
        <f>ROUND(130.6083,5)</f>
        <v>130.6083</v>
      </c>
      <c r="D97" s="26">
        <f>F97</f>
        <v>138.2456</v>
      </c>
      <c r="E97" s="26">
        <f>F97</f>
        <v>138.2456</v>
      </c>
      <c r="F97" s="26">
        <f>ROUND(138.2456,5)</f>
        <v>138.2456</v>
      </c>
      <c r="G97" s="24"/>
      <c r="H97" s="36"/>
    </row>
    <row r="98" spans="1:8" ht="12.75" customHeight="1">
      <c r="A98" s="22">
        <v>43223</v>
      </c>
      <c r="B98" s="22"/>
      <c r="C98" s="26">
        <f>ROUND(130.6083,5)</f>
        <v>130.6083</v>
      </c>
      <c r="D98" s="26">
        <f>F98</f>
        <v>140.92524</v>
      </c>
      <c r="E98" s="26">
        <f>F98</f>
        <v>140.92524</v>
      </c>
      <c r="F98" s="26">
        <f>ROUND(140.92524,5)</f>
        <v>140.92524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ROUND(2.12,5)</f>
        <v>2.12</v>
      </c>
      <c r="D100" s="26">
        <f>F100</f>
        <v>142.39549</v>
      </c>
      <c r="E100" s="26">
        <f>F100</f>
        <v>142.39549</v>
      </c>
      <c r="F100" s="26">
        <f>ROUND(142.39549,5)</f>
        <v>142.39549</v>
      </c>
      <c r="G100" s="24"/>
      <c r="H100" s="36"/>
    </row>
    <row r="101" spans="1:8" ht="12.75" customHeight="1">
      <c r="A101" s="22">
        <v>42950</v>
      </c>
      <c r="B101" s="22"/>
      <c r="C101" s="26">
        <f>ROUND(2.12,5)</f>
        <v>2.12</v>
      </c>
      <c r="D101" s="26">
        <f>F101</f>
        <v>143.46499</v>
      </c>
      <c r="E101" s="26">
        <f>F101</f>
        <v>143.46499</v>
      </c>
      <c r="F101" s="26">
        <f>ROUND(143.46499,5)</f>
        <v>143.46499</v>
      </c>
      <c r="G101" s="24"/>
      <c r="H101" s="36"/>
    </row>
    <row r="102" spans="1:8" ht="12.75" customHeight="1">
      <c r="A102" s="22">
        <v>43041</v>
      </c>
      <c r="B102" s="22"/>
      <c r="C102" s="26">
        <f>ROUND(2.12,5)</f>
        <v>2.12</v>
      </c>
      <c r="D102" s="26">
        <f>F102</f>
        <v>146.32118</v>
      </c>
      <c r="E102" s="26">
        <f>F102</f>
        <v>146.32118</v>
      </c>
      <c r="F102" s="26">
        <f>ROUND(146.32118,5)</f>
        <v>146.32118</v>
      </c>
      <c r="G102" s="24"/>
      <c r="H102" s="36"/>
    </row>
    <row r="103" spans="1:8" ht="12.75" customHeight="1">
      <c r="A103" s="22">
        <v>43132</v>
      </c>
      <c r="B103" s="22"/>
      <c r="C103" s="26">
        <f>ROUND(2.12,5)</f>
        <v>2.12</v>
      </c>
      <c r="D103" s="26">
        <f>F103</f>
        <v>147.56672</v>
      </c>
      <c r="E103" s="26">
        <f>F103</f>
        <v>147.56672</v>
      </c>
      <c r="F103" s="26">
        <f>ROUND(147.56672,5)</f>
        <v>147.56672</v>
      </c>
      <c r="G103" s="24"/>
      <c r="H103" s="36"/>
    </row>
    <row r="104" spans="1:8" ht="12.75" customHeight="1">
      <c r="A104" s="22">
        <v>43223</v>
      </c>
      <c r="B104" s="22"/>
      <c r="C104" s="26">
        <f>ROUND(2.12,5)</f>
        <v>2.12</v>
      </c>
      <c r="D104" s="26">
        <f>F104</f>
        <v>150.4261</v>
      </c>
      <c r="E104" s="26">
        <f>F104</f>
        <v>150.4261</v>
      </c>
      <c r="F104" s="26">
        <f>ROUND(150.4261,5)</f>
        <v>150.4261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ROUND(2.77,5)</f>
        <v>2.77</v>
      </c>
      <c r="D106" s="26">
        <f>F106</f>
        <v>128.96768</v>
      </c>
      <c r="E106" s="26">
        <f>F106</f>
        <v>128.96768</v>
      </c>
      <c r="F106" s="26">
        <f>ROUND(128.96768,5)</f>
        <v>128.96768</v>
      </c>
      <c r="G106" s="24"/>
      <c r="H106" s="36"/>
    </row>
    <row r="107" spans="1:8" ht="12.75" customHeight="1">
      <c r="A107" s="22">
        <v>42950</v>
      </c>
      <c r="B107" s="22"/>
      <c r="C107" s="26">
        <f>ROUND(2.77,5)</f>
        <v>2.77</v>
      </c>
      <c r="D107" s="26">
        <f>F107</f>
        <v>131.45684</v>
      </c>
      <c r="E107" s="26">
        <f>F107</f>
        <v>131.45684</v>
      </c>
      <c r="F107" s="26">
        <f>ROUND(131.45684,5)</f>
        <v>131.45684</v>
      </c>
      <c r="G107" s="24"/>
      <c r="H107" s="36"/>
    </row>
    <row r="108" spans="1:8" ht="12.75" customHeight="1">
      <c r="A108" s="22">
        <v>43041</v>
      </c>
      <c r="B108" s="22"/>
      <c r="C108" s="26">
        <f>ROUND(2.77,5)</f>
        <v>2.77</v>
      </c>
      <c r="D108" s="26">
        <f>F108</f>
        <v>132.30671</v>
      </c>
      <c r="E108" s="26">
        <f>F108</f>
        <v>132.30671</v>
      </c>
      <c r="F108" s="26">
        <f>ROUND(132.30671,5)</f>
        <v>132.30671</v>
      </c>
      <c r="G108" s="24"/>
      <c r="H108" s="36"/>
    </row>
    <row r="109" spans="1:8" ht="12.75" customHeight="1">
      <c r="A109" s="22">
        <v>43132</v>
      </c>
      <c r="B109" s="22"/>
      <c r="C109" s="26">
        <f>ROUND(2.77,5)</f>
        <v>2.77</v>
      </c>
      <c r="D109" s="26">
        <f>F109</f>
        <v>134.98418</v>
      </c>
      <c r="E109" s="26">
        <f>F109</f>
        <v>134.98418</v>
      </c>
      <c r="F109" s="26">
        <f>ROUND(134.98418,5)</f>
        <v>134.98418</v>
      </c>
      <c r="G109" s="24"/>
      <c r="H109" s="36"/>
    </row>
    <row r="110" spans="1:8" ht="12.75" customHeight="1">
      <c r="A110" s="22">
        <v>43223</v>
      </c>
      <c r="B110" s="22"/>
      <c r="C110" s="26">
        <f>ROUND(2.77,5)</f>
        <v>2.77</v>
      </c>
      <c r="D110" s="26">
        <f>F110</f>
        <v>137.60012</v>
      </c>
      <c r="E110" s="26">
        <f>F110</f>
        <v>137.60012</v>
      </c>
      <c r="F110" s="26">
        <f>ROUND(137.60012,5)</f>
        <v>137.60012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ROUND(10.175,5)</f>
        <v>10.175</v>
      </c>
      <c r="D112" s="26">
        <f>F112</f>
        <v>10.21194</v>
      </c>
      <c r="E112" s="26">
        <f>F112</f>
        <v>10.21194</v>
      </c>
      <c r="F112" s="26">
        <f>ROUND(10.21194,5)</f>
        <v>10.21194</v>
      </c>
      <c r="G112" s="24"/>
      <c r="H112" s="36"/>
    </row>
    <row r="113" spans="1:8" ht="12.75" customHeight="1">
      <c r="A113" s="22">
        <v>42950</v>
      </c>
      <c r="B113" s="22"/>
      <c r="C113" s="26">
        <f>ROUND(10.175,5)</f>
        <v>10.175</v>
      </c>
      <c r="D113" s="26">
        <f>F113</f>
        <v>10.283</v>
      </c>
      <c r="E113" s="26">
        <f>F113</f>
        <v>10.283</v>
      </c>
      <c r="F113" s="26">
        <f>ROUND(10.283,5)</f>
        <v>10.283</v>
      </c>
      <c r="G113" s="24"/>
      <c r="H113" s="36"/>
    </row>
    <row r="114" spans="1:8" ht="12.75" customHeight="1">
      <c r="A114" s="22">
        <v>43041</v>
      </c>
      <c r="B114" s="22"/>
      <c r="C114" s="26">
        <f>ROUND(10.175,5)</f>
        <v>10.175</v>
      </c>
      <c r="D114" s="26">
        <f>F114</f>
        <v>10.35244</v>
      </c>
      <c r="E114" s="26">
        <f>F114</f>
        <v>10.35244</v>
      </c>
      <c r="F114" s="26">
        <f>ROUND(10.35244,5)</f>
        <v>10.35244</v>
      </c>
      <c r="G114" s="24"/>
      <c r="H114" s="36"/>
    </row>
    <row r="115" spans="1:8" ht="12.75" customHeight="1">
      <c r="A115" s="22">
        <v>43132</v>
      </c>
      <c r="B115" s="22"/>
      <c r="C115" s="26">
        <f>ROUND(10.175,5)</f>
        <v>10.175</v>
      </c>
      <c r="D115" s="26">
        <f>F115</f>
        <v>10.42417</v>
      </c>
      <c r="E115" s="26">
        <f>F115</f>
        <v>10.42417</v>
      </c>
      <c r="F115" s="26">
        <f>ROUND(10.42417,5)</f>
        <v>10.42417</v>
      </c>
      <c r="G115" s="24"/>
      <c r="H115" s="36"/>
    </row>
    <row r="116" spans="1:8" ht="12.75" customHeight="1">
      <c r="A116" s="22">
        <v>43223</v>
      </c>
      <c r="B116" s="22"/>
      <c r="C116" s="26">
        <f>ROUND(10.175,5)</f>
        <v>10.175</v>
      </c>
      <c r="D116" s="26">
        <f>F116</f>
        <v>10.50177</v>
      </c>
      <c r="E116" s="26">
        <f>F116</f>
        <v>10.50177</v>
      </c>
      <c r="F116" s="26">
        <f>ROUND(10.50177,5)</f>
        <v>10.50177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ROUND(10.305,5)</f>
        <v>10.305</v>
      </c>
      <c r="D118" s="26">
        <f>F118</f>
        <v>10.34286</v>
      </c>
      <c r="E118" s="26">
        <f>F118</f>
        <v>10.34286</v>
      </c>
      <c r="F118" s="26">
        <f>ROUND(10.34286,5)</f>
        <v>10.34286</v>
      </c>
      <c r="G118" s="24"/>
      <c r="H118" s="36"/>
    </row>
    <row r="119" spans="1:8" ht="12.75" customHeight="1">
      <c r="A119" s="22">
        <v>42950</v>
      </c>
      <c r="B119" s="22"/>
      <c r="C119" s="26">
        <f>ROUND(10.305,5)</f>
        <v>10.305</v>
      </c>
      <c r="D119" s="26">
        <f>F119</f>
        <v>10.41225</v>
      </c>
      <c r="E119" s="26">
        <f>F119</f>
        <v>10.41225</v>
      </c>
      <c r="F119" s="26">
        <f>ROUND(10.41225,5)</f>
        <v>10.41225</v>
      </c>
      <c r="G119" s="24"/>
      <c r="H119" s="36"/>
    </row>
    <row r="120" spans="1:8" ht="12.75" customHeight="1">
      <c r="A120" s="22">
        <v>43041</v>
      </c>
      <c r="B120" s="22"/>
      <c r="C120" s="26">
        <f>ROUND(10.305,5)</f>
        <v>10.305</v>
      </c>
      <c r="D120" s="26">
        <f>F120</f>
        <v>10.47897</v>
      </c>
      <c r="E120" s="26">
        <f>F120</f>
        <v>10.47897</v>
      </c>
      <c r="F120" s="26">
        <f>ROUND(10.47897,5)</f>
        <v>10.47897</v>
      </c>
      <c r="G120" s="24"/>
      <c r="H120" s="36"/>
    </row>
    <row r="121" spans="1:8" ht="12.75" customHeight="1">
      <c r="A121" s="22">
        <v>43132</v>
      </c>
      <c r="B121" s="22"/>
      <c r="C121" s="26">
        <f>ROUND(10.305,5)</f>
        <v>10.305</v>
      </c>
      <c r="D121" s="26">
        <f>F121</f>
        <v>10.54542</v>
      </c>
      <c r="E121" s="26">
        <f>F121</f>
        <v>10.54542</v>
      </c>
      <c r="F121" s="26">
        <f>ROUND(10.54542,5)</f>
        <v>10.54542</v>
      </c>
      <c r="G121" s="24"/>
      <c r="H121" s="36"/>
    </row>
    <row r="122" spans="1:8" ht="12.75" customHeight="1">
      <c r="A122" s="22">
        <v>43223</v>
      </c>
      <c r="B122" s="22"/>
      <c r="C122" s="26">
        <f>ROUND(10.305,5)</f>
        <v>10.305</v>
      </c>
      <c r="D122" s="26">
        <f>F122</f>
        <v>10.62099</v>
      </c>
      <c r="E122" s="26">
        <f>F122</f>
        <v>10.62099</v>
      </c>
      <c r="F122" s="26">
        <f>ROUND(10.62099,5)</f>
        <v>10.62099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ROUND(8.055,5)</f>
        <v>8.055</v>
      </c>
      <c r="D124" s="26">
        <f>F124</f>
        <v>8.0653</v>
      </c>
      <c r="E124" s="26">
        <f>F124</f>
        <v>8.0653</v>
      </c>
      <c r="F124" s="26">
        <f>ROUND(8.0653,5)</f>
        <v>8.0653</v>
      </c>
      <c r="G124" s="24"/>
      <c r="H124" s="36"/>
    </row>
    <row r="125" spans="1:8" ht="12.75" customHeight="1">
      <c r="A125" s="22">
        <v>42950</v>
      </c>
      <c r="B125" s="22"/>
      <c r="C125" s="26">
        <f>ROUND(8.055,5)</f>
        <v>8.055</v>
      </c>
      <c r="D125" s="26">
        <f>F125</f>
        <v>8.07981</v>
      </c>
      <c r="E125" s="26">
        <f>F125</f>
        <v>8.07981</v>
      </c>
      <c r="F125" s="26">
        <f>ROUND(8.07981,5)</f>
        <v>8.07981</v>
      </c>
      <c r="G125" s="24"/>
      <c r="H125" s="36"/>
    </row>
    <row r="126" spans="1:8" ht="12.75" customHeight="1">
      <c r="A126" s="22">
        <v>43041</v>
      </c>
      <c r="B126" s="22"/>
      <c r="C126" s="26">
        <f>ROUND(8.055,5)</f>
        <v>8.055</v>
      </c>
      <c r="D126" s="26">
        <f>F126</f>
        <v>8.08782</v>
      </c>
      <c r="E126" s="26">
        <f>F126</f>
        <v>8.08782</v>
      </c>
      <c r="F126" s="26">
        <f>ROUND(8.08782,5)</f>
        <v>8.08782</v>
      </c>
      <c r="G126" s="24"/>
      <c r="H126" s="36"/>
    </row>
    <row r="127" spans="1:8" ht="12.75" customHeight="1">
      <c r="A127" s="22">
        <v>43132</v>
      </c>
      <c r="B127" s="22"/>
      <c r="C127" s="26">
        <f>ROUND(8.055,5)</f>
        <v>8.055</v>
      </c>
      <c r="D127" s="26">
        <f>F127</f>
        <v>8.09299</v>
      </c>
      <c r="E127" s="26">
        <f>F127</f>
        <v>8.09299</v>
      </c>
      <c r="F127" s="26">
        <f>ROUND(8.09299,5)</f>
        <v>8.09299</v>
      </c>
      <c r="G127" s="24"/>
      <c r="H127" s="36"/>
    </row>
    <row r="128" spans="1:8" ht="12.75" customHeight="1">
      <c r="A128" s="22">
        <v>43223</v>
      </c>
      <c r="B128" s="22"/>
      <c r="C128" s="26">
        <f>ROUND(8.055,5)</f>
        <v>8.055</v>
      </c>
      <c r="D128" s="26">
        <f>F128</f>
        <v>8.10525</v>
      </c>
      <c r="E128" s="26">
        <f>F128</f>
        <v>8.10525</v>
      </c>
      <c r="F128" s="26">
        <f>ROUND(8.10525,5)</f>
        <v>8.10525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ROUND(9.17,5)</f>
        <v>9.17</v>
      </c>
      <c r="D130" s="26">
        <f>F130</f>
        <v>9.19129</v>
      </c>
      <c r="E130" s="26">
        <f>F130</f>
        <v>9.19129</v>
      </c>
      <c r="F130" s="26">
        <f>ROUND(9.19129,5)</f>
        <v>9.19129</v>
      </c>
      <c r="G130" s="24"/>
      <c r="H130" s="36"/>
    </row>
    <row r="131" spans="1:8" ht="12.75" customHeight="1">
      <c r="A131" s="22">
        <v>42950</v>
      </c>
      <c r="B131" s="22"/>
      <c r="C131" s="26">
        <f>ROUND(9.17,5)</f>
        <v>9.17</v>
      </c>
      <c r="D131" s="26">
        <f>F131</f>
        <v>9.23069</v>
      </c>
      <c r="E131" s="26">
        <f>F131</f>
        <v>9.23069</v>
      </c>
      <c r="F131" s="26">
        <f>ROUND(9.23069,5)</f>
        <v>9.23069</v>
      </c>
      <c r="G131" s="24"/>
      <c r="H131" s="36"/>
    </row>
    <row r="132" spans="1:8" ht="12.75" customHeight="1">
      <c r="A132" s="22">
        <v>43041</v>
      </c>
      <c r="B132" s="22"/>
      <c r="C132" s="26">
        <f>ROUND(9.17,5)</f>
        <v>9.17</v>
      </c>
      <c r="D132" s="26">
        <f>F132</f>
        <v>9.2676</v>
      </c>
      <c r="E132" s="26">
        <f>F132</f>
        <v>9.2676</v>
      </c>
      <c r="F132" s="26">
        <f>ROUND(9.2676,5)</f>
        <v>9.2676</v>
      </c>
      <c r="G132" s="24"/>
      <c r="H132" s="36"/>
    </row>
    <row r="133" spans="1:8" ht="12.75" customHeight="1">
      <c r="A133" s="22">
        <v>43132</v>
      </c>
      <c r="B133" s="22"/>
      <c r="C133" s="26">
        <f>ROUND(9.17,5)</f>
        <v>9.17</v>
      </c>
      <c r="D133" s="26">
        <f>F133</f>
        <v>9.30466</v>
      </c>
      <c r="E133" s="26">
        <f>F133</f>
        <v>9.30466</v>
      </c>
      <c r="F133" s="26">
        <f>ROUND(9.30466,5)</f>
        <v>9.30466</v>
      </c>
      <c r="G133" s="24"/>
      <c r="H133" s="36"/>
    </row>
    <row r="134" spans="1:8" ht="12.75" customHeight="1">
      <c r="A134" s="22">
        <v>43223</v>
      </c>
      <c r="B134" s="22"/>
      <c r="C134" s="26">
        <f>ROUND(9.17,5)</f>
        <v>9.17</v>
      </c>
      <c r="D134" s="26">
        <f>F134</f>
        <v>9.34536</v>
      </c>
      <c r="E134" s="26">
        <f>F134</f>
        <v>9.34536</v>
      </c>
      <c r="F134" s="26">
        <f>ROUND(9.34536,5)</f>
        <v>9.34536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ROUND(8.495,5)</f>
        <v>8.495</v>
      </c>
      <c r="D136" s="26">
        <f>F136</f>
        <v>8.51367</v>
      </c>
      <c r="E136" s="26">
        <f>F136</f>
        <v>8.51367</v>
      </c>
      <c r="F136" s="26">
        <f>ROUND(8.51367,5)</f>
        <v>8.51367</v>
      </c>
      <c r="G136" s="24"/>
      <c r="H136" s="36"/>
    </row>
    <row r="137" spans="1:8" ht="12.75" customHeight="1">
      <c r="A137" s="22">
        <v>42950</v>
      </c>
      <c r="B137" s="22"/>
      <c r="C137" s="26">
        <f>ROUND(8.495,5)</f>
        <v>8.495</v>
      </c>
      <c r="D137" s="26">
        <f>F137</f>
        <v>8.54505</v>
      </c>
      <c r="E137" s="26">
        <f>F137</f>
        <v>8.54505</v>
      </c>
      <c r="F137" s="26">
        <f>ROUND(8.54505,5)</f>
        <v>8.54505</v>
      </c>
      <c r="G137" s="24"/>
      <c r="H137" s="36"/>
    </row>
    <row r="138" spans="1:8" ht="12.75" customHeight="1">
      <c r="A138" s="22">
        <v>43041</v>
      </c>
      <c r="B138" s="22"/>
      <c r="C138" s="26">
        <f>ROUND(8.495,5)</f>
        <v>8.495</v>
      </c>
      <c r="D138" s="26">
        <f>F138</f>
        <v>8.56762</v>
      </c>
      <c r="E138" s="26">
        <f>F138</f>
        <v>8.56762</v>
      </c>
      <c r="F138" s="26">
        <f>ROUND(8.56762,5)</f>
        <v>8.56762</v>
      </c>
      <c r="G138" s="24"/>
      <c r="H138" s="36"/>
    </row>
    <row r="139" spans="1:8" ht="12.75" customHeight="1">
      <c r="A139" s="22">
        <v>43132</v>
      </c>
      <c r="B139" s="22"/>
      <c r="C139" s="26">
        <f>ROUND(8.495,5)</f>
        <v>8.495</v>
      </c>
      <c r="D139" s="26">
        <f>F139</f>
        <v>8.58855</v>
      </c>
      <c r="E139" s="26">
        <f>F139</f>
        <v>8.58855</v>
      </c>
      <c r="F139" s="26">
        <f>ROUND(8.58855,5)</f>
        <v>8.58855</v>
      </c>
      <c r="G139" s="24"/>
      <c r="H139" s="36"/>
    </row>
    <row r="140" spans="1:8" ht="12.75" customHeight="1">
      <c r="A140" s="22">
        <v>43223</v>
      </c>
      <c r="B140" s="22"/>
      <c r="C140" s="26">
        <f>ROUND(8.495,5)</f>
        <v>8.495</v>
      </c>
      <c r="D140" s="26">
        <f>F140</f>
        <v>8.62072</v>
      </c>
      <c r="E140" s="26">
        <f>F140</f>
        <v>8.62072</v>
      </c>
      <c r="F140" s="26">
        <f>ROUND(8.62072,5)</f>
        <v>8.62072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ROUND(2.08,5)</f>
        <v>2.08</v>
      </c>
      <c r="D142" s="26">
        <f>F142</f>
        <v>301.09497</v>
      </c>
      <c r="E142" s="26">
        <f>F142</f>
        <v>301.09497</v>
      </c>
      <c r="F142" s="26">
        <f>ROUND(301.09497,5)</f>
        <v>301.09497</v>
      </c>
      <c r="G142" s="24"/>
      <c r="H142" s="36"/>
    </row>
    <row r="143" spans="1:8" ht="12.75" customHeight="1">
      <c r="A143" s="22">
        <v>42950</v>
      </c>
      <c r="B143" s="22"/>
      <c r="C143" s="26">
        <f>ROUND(2.08,5)</f>
        <v>2.08</v>
      </c>
      <c r="D143" s="26">
        <f>F143</f>
        <v>299.95386</v>
      </c>
      <c r="E143" s="26">
        <f>F143</f>
        <v>299.95386</v>
      </c>
      <c r="F143" s="26">
        <f>ROUND(299.95386,5)</f>
        <v>299.95386</v>
      </c>
      <c r="G143" s="24"/>
      <c r="H143" s="36"/>
    </row>
    <row r="144" spans="1:8" ht="12.75" customHeight="1">
      <c r="A144" s="22">
        <v>43041</v>
      </c>
      <c r="B144" s="22"/>
      <c r="C144" s="26">
        <f>ROUND(2.08,5)</f>
        <v>2.08</v>
      </c>
      <c r="D144" s="26">
        <f>F144</f>
        <v>305.9253</v>
      </c>
      <c r="E144" s="26">
        <f>F144</f>
        <v>305.9253</v>
      </c>
      <c r="F144" s="26">
        <f>ROUND(305.9253,5)</f>
        <v>305.9253</v>
      </c>
      <c r="G144" s="24"/>
      <c r="H144" s="36"/>
    </row>
    <row r="145" spans="1:8" ht="12.75" customHeight="1">
      <c r="A145" s="22">
        <v>43132</v>
      </c>
      <c r="B145" s="22"/>
      <c r="C145" s="26">
        <f>ROUND(2.08,5)</f>
        <v>2.08</v>
      </c>
      <c r="D145" s="26">
        <f>F145</f>
        <v>304.96516</v>
      </c>
      <c r="E145" s="26">
        <f>F145</f>
        <v>304.96516</v>
      </c>
      <c r="F145" s="26">
        <f>ROUND(304.96516,5)</f>
        <v>304.96516</v>
      </c>
      <c r="G145" s="24"/>
      <c r="H145" s="36"/>
    </row>
    <row r="146" spans="1:8" ht="12.75" customHeight="1">
      <c r="A146" s="22">
        <v>43223</v>
      </c>
      <c r="B146" s="22"/>
      <c r="C146" s="26">
        <f>ROUND(2.08,5)</f>
        <v>2.08</v>
      </c>
      <c r="D146" s="26">
        <f>F146</f>
        <v>310.87147</v>
      </c>
      <c r="E146" s="26">
        <f>F146</f>
        <v>310.87147</v>
      </c>
      <c r="F146" s="26">
        <f>ROUND(310.87147,5)</f>
        <v>310.87147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ROUND(2.13,5)</f>
        <v>2.13</v>
      </c>
      <c r="D148" s="26">
        <f>F148</f>
        <v>247.83702</v>
      </c>
      <c r="E148" s="26">
        <f>F148</f>
        <v>247.83702</v>
      </c>
      <c r="F148" s="26">
        <f>ROUND(247.83702,5)</f>
        <v>247.83702</v>
      </c>
      <c r="G148" s="24"/>
      <c r="H148" s="36"/>
    </row>
    <row r="149" spans="1:8" ht="12.75" customHeight="1">
      <c r="A149" s="22">
        <v>42950</v>
      </c>
      <c r="B149" s="22"/>
      <c r="C149" s="26">
        <f>ROUND(2.13,5)</f>
        <v>2.13</v>
      </c>
      <c r="D149" s="26">
        <f>F149</f>
        <v>248.92748</v>
      </c>
      <c r="E149" s="26">
        <f>F149</f>
        <v>248.92748</v>
      </c>
      <c r="F149" s="26">
        <f>ROUND(248.92748,5)</f>
        <v>248.92748</v>
      </c>
      <c r="G149" s="24"/>
      <c r="H149" s="36"/>
    </row>
    <row r="150" spans="1:8" ht="12.75" customHeight="1">
      <c r="A150" s="22">
        <v>43041</v>
      </c>
      <c r="B150" s="22"/>
      <c r="C150" s="26">
        <f>ROUND(2.13,5)</f>
        <v>2.13</v>
      </c>
      <c r="D150" s="26">
        <f>F150</f>
        <v>253.88318</v>
      </c>
      <c r="E150" s="26">
        <f>F150</f>
        <v>253.88318</v>
      </c>
      <c r="F150" s="26">
        <f>ROUND(253.88318,5)</f>
        <v>253.88318</v>
      </c>
      <c r="G150" s="24"/>
      <c r="H150" s="36"/>
    </row>
    <row r="151" spans="1:8" ht="12.75" customHeight="1">
      <c r="A151" s="22">
        <v>43132</v>
      </c>
      <c r="B151" s="22"/>
      <c r="C151" s="26">
        <f>ROUND(2.13,5)</f>
        <v>2.13</v>
      </c>
      <c r="D151" s="26">
        <f>F151</f>
        <v>255.22253</v>
      </c>
      <c r="E151" s="26">
        <f>F151</f>
        <v>255.22253</v>
      </c>
      <c r="F151" s="26">
        <f>ROUND(255.22253,5)</f>
        <v>255.22253</v>
      </c>
      <c r="G151" s="24"/>
      <c r="H151" s="36"/>
    </row>
    <row r="152" spans="1:8" ht="12.75" customHeight="1">
      <c r="A152" s="22">
        <v>43223</v>
      </c>
      <c r="B152" s="22"/>
      <c r="C152" s="26">
        <f>ROUND(2.13,5)</f>
        <v>2.13</v>
      </c>
      <c r="D152" s="26">
        <f>F152</f>
        <v>260.16756</v>
      </c>
      <c r="E152" s="26">
        <f>F152</f>
        <v>260.16756</v>
      </c>
      <c r="F152" s="26">
        <f>ROUND(260.16756,5)</f>
        <v>260.16756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ROUND(7.285,5)</f>
        <v>7.285</v>
      </c>
      <c r="D154" s="26">
        <f>F154</f>
        <v>7.13535</v>
      </c>
      <c r="E154" s="26">
        <f>F154</f>
        <v>7.13535</v>
      </c>
      <c r="F154" s="26">
        <f>ROUND(7.13535,5)</f>
        <v>7.13535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42859</v>
      </c>
      <c r="B156" s="22"/>
      <c r="C156" s="26">
        <f>ROUND(7.385,5)</f>
        <v>7.385</v>
      </c>
      <c r="D156" s="26">
        <f>F156</f>
        <v>7.3674</v>
      </c>
      <c r="E156" s="26">
        <f>F156</f>
        <v>7.3674</v>
      </c>
      <c r="F156" s="26">
        <f>ROUND(7.3674,5)</f>
        <v>7.3674</v>
      </c>
      <c r="G156" s="24"/>
      <c r="H156" s="36"/>
    </row>
    <row r="157" spans="1:8" ht="12.75" customHeight="1">
      <c r="A157" s="22">
        <v>42950</v>
      </c>
      <c r="B157" s="22"/>
      <c r="C157" s="26">
        <f>ROUND(7.385,5)</f>
        <v>7.385</v>
      </c>
      <c r="D157" s="26">
        <f>F157</f>
        <v>7.29557</v>
      </c>
      <c r="E157" s="26">
        <f>F157</f>
        <v>7.29557</v>
      </c>
      <c r="F157" s="26">
        <f>ROUND(7.29557,5)</f>
        <v>7.29557</v>
      </c>
      <c r="G157" s="24"/>
      <c r="H157" s="36"/>
    </row>
    <row r="158" spans="1:8" ht="12.75" customHeight="1">
      <c r="A158" s="22">
        <v>43041</v>
      </c>
      <c r="B158" s="22"/>
      <c r="C158" s="26">
        <f>ROUND(7.385,5)</f>
        <v>7.385</v>
      </c>
      <c r="D158" s="26">
        <f>F158</f>
        <v>7.13215</v>
      </c>
      <c r="E158" s="26">
        <f>F158</f>
        <v>7.13215</v>
      </c>
      <c r="F158" s="26">
        <f>ROUND(7.13215,5)</f>
        <v>7.13215</v>
      </c>
      <c r="G158" s="24"/>
      <c r="H158" s="36"/>
    </row>
    <row r="159" spans="1:8" ht="12.75" customHeight="1">
      <c r="A159" s="22">
        <v>43132</v>
      </c>
      <c r="B159" s="22"/>
      <c r="C159" s="26">
        <f>ROUND(7.385,5)</f>
        <v>7.385</v>
      </c>
      <c r="D159" s="26">
        <f>F159</f>
        <v>6.85341</v>
      </c>
      <c r="E159" s="26">
        <f>F159</f>
        <v>6.85341</v>
      </c>
      <c r="F159" s="26">
        <f>ROUND(6.85341,5)</f>
        <v>6.85341</v>
      </c>
      <c r="G159" s="24"/>
      <c r="H159" s="36"/>
    </row>
    <row r="160" spans="1:8" ht="12.75" customHeight="1">
      <c r="A160" s="22">
        <v>43223</v>
      </c>
      <c r="B160" s="22"/>
      <c r="C160" s="26">
        <f>ROUND(7.385,5)</f>
        <v>7.385</v>
      </c>
      <c r="D160" s="26">
        <f>F160</f>
        <v>6.44391</v>
      </c>
      <c r="E160" s="26">
        <f>F160</f>
        <v>6.44391</v>
      </c>
      <c r="F160" s="26">
        <f>ROUND(6.44391,5)</f>
        <v>6.44391</v>
      </c>
      <c r="G160" s="24"/>
      <c r="H160" s="36"/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42859</v>
      </c>
      <c r="B162" s="22"/>
      <c r="C162" s="26">
        <f>ROUND(7.545,5)</f>
        <v>7.545</v>
      </c>
      <c r="D162" s="26">
        <f>F162</f>
        <v>7.54484</v>
      </c>
      <c r="E162" s="26">
        <f>F162</f>
        <v>7.54484</v>
      </c>
      <c r="F162" s="26">
        <f>ROUND(7.54484,5)</f>
        <v>7.54484</v>
      </c>
      <c r="G162" s="24"/>
      <c r="H162" s="36"/>
    </row>
    <row r="163" spans="1:8" ht="12.75" customHeight="1">
      <c r="A163" s="22">
        <v>42950</v>
      </c>
      <c r="B163" s="22"/>
      <c r="C163" s="26">
        <f>ROUND(7.545,5)</f>
        <v>7.545</v>
      </c>
      <c r="D163" s="26">
        <f>F163</f>
        <v>7.52651</v>
      </c>
      <c r="E163" s="26">
        <f>F163</f>
        <v>7.52651</v>
      </c>
      <c r="F163" s="26">
        <f>ROUND(7.52651,5)</f>
        <v>7.52651</v>
      </c>
      <c r="G163" s="24"/>
      <c r="H163" s="36"/>
    </row>
    <row r="164" spans="1:8" ht="12.75" customHeight="1">
      <c r="A164" s="22">
        <v>43041</v>
      </c>
      <c r="B164" s="22"/>
      <c r="C164" s="26">
        <f>ROUND(7.545,5)</f>
        <v>7.545</v>
      </c>
      <c r="D164" s="26">
        <f>F164</f>
        <v>7.46357</v>
      </c>
      <c r="E164" s="26">
        <f>F164</f>
        <v>7.46357</v>
      </c>
      <c r="F164" s="26">
        <f>ROUND(7.46357,5)</f>
        <v>7.46357</v>
      </c>
      <c r="G164" s="24"/>
      <c r="H164" s="36"/>
    </row>
    <row r="165" spans="1:8" ht="12.75" customHeight="1">
      <c r="A165" s="22">
        <v>43132</v>
      </c>
      <c r="B165" s="22"/>
      <c r="C165" s="26">
        <f>ROUND(7.545,5)</f>
        <v>7.545</v>
      </c>
      <c r="D165" s="26">
        <f>F165</f>
        <v>7.37459</v>
      </c>
      <c r="E165" s="26">
        <f>F165</f>
        <v>7.37459</v>
      </c>
      <c r="F165" s="26">
        <f>ROUND(7.37459,5)</f>
        <v>7.37459</v>
      </c>
      <c r="G165" s="24"/>
      <c r="H165" s="36"/>
    </row>
    <row r="166" spans="1:8" ht="12.75" customHeight="1">
      <c r="A166" s="22">
        <v>43223</v>
      </c>
      <c r="B166" s="22"/>
      <c r="C166" s="26">
        <f>ROUND(7.545,5)</f>
        <v>7.545</v>
      </c>
      <c r="D166" s="26">
        <f>F166</f>
        <v>7.30754</v>
      </c>
      <c r="E166" s="26">
        <f>F166</f>
        <v>7.30754</v>
      </c>
      <c r="F166" s="26">
        <f>ROUND(7.30754,5)</f>
        <v>7.30754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42859</v>
      </c>
      <c r="B168" s="22"/>
      <c r="C168" s="26">
        <f>ROUND(7.685,5)</f>
        <v>7.685</v>
      </c>
      <c r="D168" s="26">
        <f>F168</f>
        <v>7.68721</v>
      </c>
      <c r="E168" s="26">
        <f>F168</f>
        <v>7.68721</v>
      </c>
      <c r="F168" s="26">
        <f>ROUND(7.68721,5)</f>
        <v>7.68721</v>
      </c>
      <c r="G168" s="24"/>
      <c r="H168" s="36"/>
    </row>
    <row r="169" spans="1:8" ht="12.75" customHeight="1">
      <c r="A169" s="22">
        <v>42950</v>
      </c>
      <c r="B169" s="22"/>
      <c r="C169" s="26">
        <f>ROUND(7.685,5)</f>
        <v>7.685</v>
      </c>
      <c r="D169" s="26">
        <f>F169</f>
        <v>7.68153</v>
      </c>
      <c r="E169" s="26">
        <f>F169</f>
        <v>7.68153</v>
      </c>
      <c r="F169" s="26">
        <f>ROUND(7.68153,5)</f>
        <v>7.68153</v>
      </c>
      <c r="G169" s="24"/>
      <c r="H169" s="36"/>
    </row>
    <row r="170" spans="1:8" ht="12.75" customHeight="1">
      <c r="A170" s="22">
        <v>43041</v>
      </c>
      <c r="B170" s="22"/>
      <c r="C170" s="26">
        <f>ROUND(7.685,5)</f>
        <v>7.685</v>
      </c>
      <c r="D170" s="26">
        <f>F170</f>
        <v>7.65708</v>
      </c>
      <c r="E170" s="26">
        <f>F170</f>
        <v>7.65708</v>
      </c>
      <c r="F170" s="26">
        <f>ROUND(7.65708,5)</f>
        <v>7.65708</v>
      </c>
      <c r="G170" s="24"/>
      <c r="H170" s="36"/>
    </row>
    <row r="171" spans="1:8" ht="12.75" customHeight="1">
      <c r="A171" s="22">
        <v>43132</v>
      </c>
      <c r="B171" s="22"/>
      <c r="C171" s="26">
        <f>ROUND(7.685,5)</f>
        <v>7.685</v>
      </c>
      <c r="D171" s="26">
        <f>F171</f>
        <v>7.62242</v>
      </c>
      <c r="E171" s="26">
        <f>F171</f>
        <v>7.62242</v>
      </c>
      <c r="F171" s="26">
        <f>ROUND(7.62242,5)</f>
        <v>7.62242</v>
      </c>
      <c r="G171" s="24"/>
      <c r="H171" s="36"/>
    </row>
    <row r="172" spans="1:8" ht="12.75" customHeight="1">
      <c r="A172" s="22">
        <v>43223</v>
      </c>
      <c r="B172" s="22"/>
      <c r="C172" s="26">
        <f>ROUND(7.685,5)</f>
        <v>7.685</v>
      </c>
      <c r="D172" s="26">
        <f>F172</f>
        <v>7.59946</v>
      </c>
      <c r="E172" s="26">
        <f>F172</f>
        <v>7.59946</v>
      </c>
      <c r="F172" s="26">
        <f>ROUND(7.59946,5)</f>
        <v>7.59946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42859</v>
      </c>
      <c r="B174" s="22"/>
      <c r="C174" s="26">
        <f>ROUND(9.155,5)</f>
        <v>9.155</v>
      </c>
      <c r="D174" s="26">
        <f>F174</f>
        <v>9.17477</v>
      </c>
      <c r="E174" s="26">
        <f>F174</f>
        <v>9.17477</v>
      </c>
      <c r="F174" s="26">
        <f>ROUND(9.17477,5)</f>
        <v>9.17477</v>
      </c>
      <c r="G174" s="24"/>
      <c r="H174" s="36"/>
    </row>
    <row r="175" spans="1:8" ht="12.75" customHeight="1">
      <c r="A175" s="22">
        <v>42950</v>
      </c>
      <c r="B175" s="22"/>
      <c r="C175" s="26">
        <f>ROUND(9.155,5)</f>
        <v>9.155</v>
      </c>
      <c r="D175" s="26">
        <f>F175</f>
        <v>9.21106</v>
      </c>
      <c r="E175" s="26">
        <f>F175</f>
        <v>9.21106</v>
      </c>
      <c r="F175" s="26">
        <f>ROUND(9.21106,5)</f>
        <v>9.21106</v>
      </c>
      <c r="G175" s="24"/>
      <c r="H175" s="36"/>
    </row>
    <row r="176" spans="1:8" ht="12.75" customHeight="1">
      <c r="A176" s="22">
        <v>43041</v>
      </c>
      <c r="B176" s="22"/>
      <c r="C176" s="26">
        <f>ROUND(9.155,5)</f>
        <v>9.155</v>
      </c>
      <c r="D176" s="26">
        <f>F176</f>
        <v>9.24312</v>
      </c>
      <c r="E176" s="26">
        <f>F176</f>
        <v>9.24312</v>
      </c>
      <c r="F176" s="26">
        <f>ROUND(9.24312,5)</f>
        <v>9.24312</v>
      </c>
      <c r="G176" s="24"/>
      <c r="H176" s="36"/>
    </row>
    <row r="177" spans="1:8" ht="12.75" customHeight="1">
      <c r="A177" s="22">
        <v>43132</v>
      </c>
      <c r="B177" s="22"/>
      <c r="C177" s="26">
        <f>ROUND(9.155,5)</f>
        <v>9.155</v>
      </c>
      <c r="D177" s="26">
        <f>F177</f>
        <v>9.27434</v>
      </c>
      <c r="E177" s="26">
        <f>F177</f>
        <v>9.27434</v>
      </c>
      <c r="F177" s="26">
        <f>ROUND(9.27434,5)</f>
        <v>9.27434</v>
      </c>
      <c r="G177" s="24"/>
      <c r="H177" s="36"/>
    </row>
    <row r="178" spans="1:8" ht="12.75" customHeight="1">
      <c r="A178" s="22">
        <v>43223</v>
      </c>
      <c r="B178" s="22"/>
      <c r="C178" s="26">
        <f>ROUND(9.155,5)</f>
        <v>9.155</v>
      </c>
      <c r="D178" s="26">
        <f>F178</f>
        <v>9.3116</v>
      </c>
      <c r="E178" s="26">
        <f>F178</f>
        <v>9.3116</v>
      </c>
      <c r="F178" s="26">
        <f>ROUND(9.3116,5)</f>
        <v>9.3116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42859</v>
      </c>
      <c r="B180" s="22"/>
      <c r="C180" s="26">
        <f>ROUND(2.11,5)</f>
        <v>2.11</v>
      </c>
      <c r="D180" s="26">
        <f>F180</f>
        <v>186.95878</v>
      </c>
      <c r="E180" s="26">
        <f>F180</f>
        <v>186.95878</v>
      </c>
      <c r="F180" s="26">
        <f>ROUND(186.95878,5)</f>
        <v>186.95878</v>
      </c>
      <c r="G180" s="24"/>
      <c r="H180" s="36"/>
    </row>
    <row r="181" spans="1:8" ht="12.75" customHeight="1">
      <c r="A181" s="22">
        <v>42950</v>
      </c>
      <c r="B181" s="22"/>
      <c r="C181" s="26">
        <f>ROUND(2.11,5)</f>
        <v>2.11</v>
      </c>
      <c r="D181" s="26">
        <f>F181</f>
        <v>190.56723</v>
      </c>
      <c r="E181" s="26">
        <f>F181</f>
        <v>190.56723</v>
      </c>
      <c r="F181" s="26">
        <f>ROUND(190.56723,5)</f>
        <v>190.56723</v>
      </c>
      <c r="G181" s="24"/>
      <c r="H181" s="36"/>
    </row>
    <row r="182" spans="1:8" ht="12.75" customHeight="1">
      <c r="A182" s="22">
        <v>43041</v>
      </c>
      <c r="B182" s="22"/>
      <c r="C182" s="26">
        <f>ROUND(2.11,5)</f>
        <v>2.11</v>
      </c>
      <c r="D182" s="26">
        <f>F182</f>
        <v>191.92909</v>
      </c>
      <c r="E182" s="26">
        <f>F182</f>
        <v>191.92909</v>
      </c>
      <c r="F182" s="26">
        <f>ROUND(191.92909,5)</f>
        <v>191.92909</v>
      </c>
      <c r="G182" s="24"/>
      <c r="H182" s="36"/>
    </row>
    <row r="183" spans="1:8" ht="12.75" customHeight="1">
      <c r="A183" s="22">
        <v>43132</v>
      </c>
      <c r="B183" s="22"/>
      <c r="C183" s="26">
        <f>ROUND(2.11,5)</f>
        <v>2.11</v>
      </c>
      <c r="D183" s="26">
        <f>F183</f>
        <v>195.81298</v>
      </c>
      <c r="E183" s="26">
        <f>F183</f>
        <v>195.81298</v>
      </c>
      <c r="F183" s="26">
        <f>ROUND(195.81298,5)</f>
        <v>195.81298</v>
      </c>
      <c r="G183" s="24"/>
      <c r="H183" s="36"/>
    </row>
    <row r="184" spans="1:8" ht="12.75" customHeight="1">
      <c r="A184" s="22">
        <v>43223</v>
      </c>
      <c r="B184" s="22"/>
      <c r="C184" s="26">
        <f>ROUND(2.11,5)</f>
        <v>2.11</v>
      </c>
      <c r="D184" s="26">
        <f>F184</f>
        <v>199.60837</v>
      </c>
      <c r="E184" s="26">
        <f>F184</f>
        <v>199.60837</v>
      </c>
      <c r="F184" s="26">
        <f>ROUND(199.60837,5)</f>
        <v>199.60837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42859</v>
      </c>
      <c r="B186" s="22"/>
      <c r="C186" s="26">
        <f>ROUND(2.04,5)</f>
        <v>2.04</v>
      </c>
      <c r="D186" s="26">
        <f>F186</f>
        <v>149.23995</v>
      </c>
      <c r="E186" s="26">
        <f>F186</f>
        <v>149.23995</v>
      </c>
      <c r="F186" s="26">
        <f>ROUND(149.23995,5)</f>
        <v>149.23995</v>
      </c>
      <c r="G186" s="24"/>
      <c r="H186" s="36"/>
    </row>
    <row r="187" spans="1:8" ht="12.75" customHeight="1">
      <c r="A187" s="22">
        <v>42950</v>
      </c>
      <c r="B187" s="22"/>
      <c r="C187" s="26">
        <f>ROUND(2.04,5)</f>
        <v>2.04</v>
      </c>
      <c r="D187" s="26">
        <f>F187</f>
        <v>150.07058</v>
      </c>
      <c r="E187" s="26">
        <f>F187</f>
        <v>150.07058</v>
      </c>
      <c r="F187" s="26">
        <f>ROUND(150.07058,5)</f>
        <v>150.07058</v>
      </c>
      <c r="G187" s="24"/>
      <c r="H187" s="36"/>
    </row>
    <row r="188" spans="1:8" ht="12.75" customHeight="1">
      <c r="A188" s="22">
        <v>43041</v>
      </c>
      <c r="B188" s="22"/>
      <c r="C188" s="26">
        <f>ROUND(2.04,5)</f>
        <v>2.04</v>
      </c>
      <c r="D188" s="26">
        <f>F188</f>
        <v>153.05822</v>
      </c>
      <c r="E188" s="26">
        <f>F188</f>
        <v>153.05822</v>
      </c>
      <c r="F188" s="26">
        <f>ROUND(153.05822,5)</f>
        <v>153.05822</v>
      </c>
      <c r="G188" s="24"/>
      <c r="H188" s="36"/>
    </row>
    <row r="189" spans="1:8" ht="12.75" customHeight="1">
      <c r="A189" s="22">
        <v>43132</v>
      </c>
      <c r="B189" s="22"/>
      <c r="C189" s="26">
        <f>ROUND(2.04,5)</f>
        <v>2.04</v>
      </c>
      <c r="D189" s="26">
        <f>F189</f>
        <v>156.08848</v>
      </c>
      <c r="E189" s="26">
        <f>F189</f>
        <v>156.08848</v>
      </c>
      <c r="F189" s="26">
        <f>ROUND(156.08848,5)</f>
        <v>156.08848</v>
      </c>
      <c r="G189" s="24"/>
      <c r="H189" s="36"/>
    </row>
    <row r="190" spans="1:8" ht="12.75" customHeight="1">
      <c r="A190" s="22">
        <v>43223</v>
      </c>
      <c r="B190" s="22"/>
      <c r="C190" s="26">
        <f>ROUND(2.04,5)</f>
        <v>2.04</v>
      </c>
      <c r="D190" s="26">
        <f>F190</f>
        <v>159.11413</v>
      </c>
      <c r="E190" s="26">
        <f>F190</f>
        <v>159.11413</v>
      </c>
      <c r="F190" s="26">
        <f>ROUND(159.11413,5)</f>
        <v>159.11413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42859</v>
      </c>
      <c r="B192" s="22"/>
      <c r="C192" s="26">
        <f>ROUND(8.92,5)</f>
        <v>8.92</v>
      </c>
      <c r="D192" s="26">
        <f>F192</f>
        <v>8.93876</v>
      </c>
      <c r="E192" s="26">
        <f>F192</f>
        <v>8.93876</v>
      </c>
      <c r="F192" s="26">
        <f>ROUND(8.93876,5)</f>
        <v>8.93876</v>
      </c>
      <c r="G192" s="24"/>
      <c r="H192" s="36"/>
    </row>
    <row r="193" spans="1:8" ht="12.75" customHeight="1">
      <c r="A193" s="22">
        <v>42950</v>
      </c>
      <c r="B193" s="22"/>
      <c r="C193" s="26">
        <f>ROUND(8.92,5)</f>
        <v>8.92</v>
      </c>
      <c r="D193" s="26">
        <f>F193</f>
        <v>8.97291</v>
      </c>
      <c r="E193" s="26">
        <f>F193</f>
        <v>8.97291</v>
      </c>
      <c r="F193" s="26">
        <f>ROUND(8.97291,5)</f>
        <v>8.97291</v>
      </c>
      <c r="G193" s="24"/>
      <c r="H193" s="36"/>
    </row>
    <row r="194" spans="1:8" ht="12.75" customHeight="1">
      <c r="A194" s="22">
        <v>43041</v>
      </c>
      <c r="B194" s="22"/>
      <c r="C194" s="26">
        <f>ROUND(8.92,5)</f>
        <v>8.92</v>
      </c>
      <c r="D194" s="26">
        <f>F194</f>
        <v>9.00435</v>
      </c>
      <c r="E194" s="26">
        <f>F194</f>
        <v>9.00435</v>
      </c>
      <c r="F194" s="26">
        <f>ROUND(9.00435,5)</f>
        <v>9.00435</v>
      </c>
      <c r="G194" s="24"/>
      <c r="H194" s="36"/>
    </row>
    <row r="195" spans="1:8" ht="12.75" customHeight="1">
      <c r="A195" s="22">
        <v>43132</v>
      </c>
      <c r="B195" s="22"/>
      <c r="C195" s="26">
        <f>ROUND(8.92,5)</f>
        <v>8.92</v>
      </c>
      <c r="D195" s="26">
        <f>F195</f>
        <v>9.03565</v>
      </c>
      <c r="E195" s="26">
        <f>F195</f>
        <v>9.03565</v>
      </c>
      <c r="F195" s="26">
        <f>ROUND(9.03565,5)</f>
        <v>9.03565</v>
      </c>
      <c r="G195" s="24"/>
      <c r="H195" s="36"/>
    </row>
    <row r="196" spans="1:8" ht="12.75" customHeight="1">
      <c r="A196" s="22">
        <v>43223</v>
      </c>
      <c r="B196" s="22"/>
      <c r="C196" s="26">
        <f>ROUND(8.92,5)</f>
        <v>8.92</v>
      </c>
      <c r="D196" s="26">
        <f>F196</f>
        <v>9.07091</v>
      </c>
      <c r="E196" s="26">
        <f>F196</f>
        <v>9.07091</v>
      </c>
      <c r="F196" s="26">
        <f>ROUND(9.07091,5)</f>
        <v>9.07091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42859</v>
      </c>
      <c r="B198" s="22"/>
      <c r="C198" s="26">
        <f>ROUND(9.22,5)</f>
        <v>9.22</v>
      </c>
      <c r="D198" s="26">
        <f>F198</f>
        <v>9.23888</v>
      </c>
      <c r="E198" s="26">
        <f>F198</f>
        <v>9.23888</v>
      </c>
      <c r="F198" s="26">
        <f>ROUND(9.23888,5)</f>
        <v>9.23888</v>
      </c>
      <c r="G198" s="24"/>
      <c r="H198" s="36"/>
    </row>
    <row r="199" spans="1:8" ht="12.75" customHeight="1">
      <c r="A199" s="22">
        <v>42950</v>
      </c>
      <c r="B199" s="22"/>
      <c r="C199" s="26">
        <f>ROUND(9.22,5)</f>
        <v>9.22</v>
      </c>
      <c r="D199" s="26">
        <f>F199</f>
        <v>9.27372</v>
      </c>
      <c r="E199" s="26">
        <f>F199</f>
        <v>9.27372</v>
      </c>
      <c r="F199" s="26">
        <f>ROUND(9.27372,5)</f>
        <v>9.27372</v>
      </c>
      <c r="G199" s="24"/>
      <c r="H199" s="36"/>
    </row>
    <row r="200" spans="1:8" ht="12.75" customHeight="1">
      <c r="A200" s="22">
        <v>43041</v>
      </c>
      <c r="B200" s="22"/>
      <c r="C200" s="26">
        <f>ROUND(9.22,5)</f>
        <v>9.22</v>
      </c>
      <c r="D200" s="26">
        <f>F200</f>
        <v>9.30626</v>
      </c>
      <c r="E200" s="26">
        <f>F200</f>
        <v>9.30626</v>
      </c>
      <c r="F200" s="26">
        <f>ROUND(9.30626,5)</f>
        <v>9.30626</v>
      </c>
      <c r="G200" s="24"/>
      <c r="H200" s="36"/>
    </row>
    <row r="201" spans="1:8" ht="12.75" customHeight="1">
      <c r="A201" s="22">
        <v>43132</v>
      </c>
      <c r="B201" s="22"/>
      <c r="C201" s="26">
        <f>ROUND(9.22,5)</f>
        <v>9.22</v>
      </c>
      <c r="D201" s="26">
        <f>F201</f>
        <v>9.33872</v>
      </c>
      <c r="E201" s="26">
        <f>F201</f>
        <v>9.33872</v>
      </c>
      <c r="F201" s="26">
        <f>ROUND(9.33872,5)</f>
        <v>9.33872</v>
      </c>
      <c r="G201" s="24"/>
      <c r="H201" s="36"/>
    </row>
    <row r="202" spans="1:8" ht="12.75" customHeight="1">
      <c r="A202" s="22">
        <v>43223</v>
      </c>
      <c r="B202" s="22"/>
      <c r="C202" s="26">
        <f>ROUND(9.22,5)</f>
        <v>9.22</v>
      </c>
      <c r="D202" s="26">
        <f>F202</f>
        <v>9.37405</v>
      </c>
      <c r="E202" s="26">
        <f>F202</f>
        <v>9.37405</v>
      </c>
      <c r="F202" s="26">
        <f>ROUND(9.37405,5)</f>
        <v>9.37405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42859</v>
      </c>
      <c r="B204" s="22"/>
      <c r="C204" s="26">
        <f>ROUND(9.275,5)</f>
        <v>9.275</v>
      </c>
      <c r="D204" s="26">
        <f>F204</f>
        <v>9.29457</v>
      </c>
      <c r="E204" s="26">
        <f>F204</f>
        <v>9.29457</v>
      </c>
      <c r="F204" s="26">
        <f>ROUND(9.29457,5)</f>
        <v>9.29457</v>
      </c>
      <c r="G204" s="24"/>
      <c r="H204" s="36"/>
    </row>
    <row r="205" spans="1:8" ht="12.75" customHeight="1">
      <c r="A205" s="22">
        <v>42950</v>
      </c>
      <c r="B205" s="22"/>
      <c r="C205" s="26">
        <f>ROUND(9.275,5)</f>
        <v>9.275</v>
      </c>
      <c r="D205" s="26">
        <f>F205</f>
        <v>9.33081</v>
      </c>
      <c r="E205" s="26">
        <f>F205</f>
        <v>9.33081</v>
      </c>
      <c r="F205" s="26">
        <f>ROUND(9.33081,5)</f>
        <v>9.33081</v>
      </c>
      <c r="G205" s="24"/>
      <c r="H205" s="36"/>
    </row>
    <row r="206" spans="1:8" ht="12.75" customHeight="1">
      <c r="A206" s="22">
        <v>43041</v>
      </c>
      <c r="B206" s="22"/>
      <c r="C206" s="26">
        <f>ROUND(9.275,5)</f>
        <v>9.275</v>
      </c>
      <c r="D206" s="26">
        <f>F206</f>
        <v>9.36475</v>
      </c>
      <c r="E206" s="26">
        <f>F206</f>
        <v>9.36475</v>
      </c>
      <c r="F206" s="26">
        <f>ROUND(9.36475,5)</f>
        <v>9.36475</v>
      </c>
      <c r="G206" s="24"/>
      <c r="H206" s="36"/>
    </row>
    <row r="207" spans="1:8" ht="12.75" customHeight="1">
      <c r="A207" s="22">
        <v>43132</v>
      </c>
      <c r="B207" s="22"/>
      <c r="C207" s="26">
        <f>ROUND(9.275,5)</f>
        <v>9.275</v>
      </c>
      <c r="D207" s="26">
        <f>F207</f>
        <v>9.39868</v>
      </c>
      <c r="E207" s="26">
        <f>F207</f>
        <v>9.39868</v>
      </c>
      <c r="F207" s="26">
        <f>ROUND(9.39868,5)</f>
        <v>9.39868</v>
      </c>
      <c r="G207" s="24"/>
      <c r="H207" s="36"/>
    </row>
    <row r="208" spans="1:8" ht="12.75" customHeight="1">
      <c r="A208" s="22">
        <v>43223</v>
      </c>
      <c r="B208" s="22"/>
      <c r="C208" s="26">
        <f>ROUND(9.275,5)</f>
        <v>9.275</v>
      </c>
      <c r="D208" s="26">
        <f>F208</f>
        <v>9.43546</v>
      </c>
      <c r="E208" s="26">
        <f>F208</f>
        <v>9.43546</v>
      </c>
      <c r="F208" s="26">
        <f>ROUND(9.43546,5)</f>
        <v>9.43546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42857</v>
      </c>
      <c r="B210" s="22"/>
      <c r="C210" s="25">
        <f>ROUND(1.88082547889104,4)</f>
        <v>1.8808</v>
      </c>
      <c r="D210" s="25">
        <f>F210</f>
        <v>1.8595</v>
      </c>
      <c r="E210" s="25">
        <f>F210</f>
        <v>1.8595</v>
      </c>
      <c r="F210" s="25">
        <f>ROUND(1.8595,4)</f>
        <v>1.8595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42825</v>
      </c>
      <c r="B212" s="22"/>
      <c r="C212" s="25">
        <f>ROUND(13.712534,4)</f>
        <v>13.7125</v>
      </c>
      <c r="D212" s="25">
        <f>F212</f>
        <v>13.7413</v>
      </c>
      <c r="E212" s="25">
        <f>F212</f>
        <v>13.7413</v>
      </c>
      <c r="F212" s="25">
        <f>ROUND(13.7413,4)</f>
        <v>13.7413</v>
      </c>
      <c r="G212" s="24"/>
      <c r="H212" s="36"/>
    </row>
    <row r="213" spans="1:8" ht="12.75" customHeight="1">
      <c r="A213" s="22">
        <v>42838</v>
      </c>
      <c r="B213" s="22"/>
      <c r="C213" s="25">
        <f>ROUND(13.712534,4)</f>
        <v>13.7125</v>
      </c>
      <c r="D213" s="25">
        <f>F213</f>
        <v>13.7814</v>
      </c>
      <c r="E213" s="25">
        <f>F213</f>
        <v>13.7814</v>
      </c>
      <c r="F213" s="25">
        <f>ROUND(13.7814,4)</f>
        <v>13.7814</v>
      </c>
      <c r="G213" s="24"/>
      <c r="H213" s="36"/>
    </row>
    <row r="214" spans="1:8" ht="12.75" customHeight="1">
      <c r="A214" s="22">
        <v>42853</v>
      </c>
      <c r="B214" s="22"/>
      <c r="C214" s="25">
        <f>ROUND(13.712534,4)</f>
        <v>13.7125</v>
      </c>
      <c r="D214" s="25">
        <f>F214</f>
        <v>13.8026</v>
      </c>
      <c r="E214" s="25">
        <f>F214</f>
        <v>13.8026</v>
      </c>
      <c r="F214" s="25">
        <f>ROUND(13.8026,4)</f>
        <v>13.8026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42825</v>
      </c>
      <c r="B216" s="22"/>
      <c r="C216" s="25">
        <f>ROUND(15.7826313333333,4)</f>
        <v>15.7826</v>
      </c>
      <c r="D216" s="25">
        <f>F216</f>
        <v>15.8125</v>
      </c>
      <c r="E216" s="25">
        <f>F216</f>
        <v>15.8125</v>
      </c>
      <c r="F216" s="25">
        <f>ROUND(15.8125,4)</f>
        <v>15.8125</v>
      </c>
      <c r="G216" s="24"/>
      <c r="H216" s="36"/>
    </row>
    <row r="217" spans="1:8" ht="12.75" customHeight="1">
      <c r="A217" s="22">
        <v>42838</v>
      </c>
      <c r="B217" s="22"/>
      <c r="C217" s="25">
        <f>ROUND(15.7826313333333,4)</f>
        <v>15.7826</v>
      </c>
      <c r="D217" s="25">
        <f>F217</f>
        <v>15.8535</v>
      </c>
      <c r="E217" s="25">
        <f>F217</f>
        <v>15.8535</v>
      </c>
      <c r="F217" s="25">
        <f>ROUND(15.8535,4)</f>
        <v>15.8535</v>
      </c>
      <c r="G217" s="24"/>
      <c r="H217" s="36"/>
    </row>
    <row r="218" spans="1:8" ht="12.75" customHeight="1">
      <c r="A218" s="22">
        <v>42850</v>
      </c>
      <c r="B218" s="22"/>
      <c r="C218" s="25">
        <f>ROUND(15.7826313333333,4)</f>
        <v>15.7826</v>
      </c>
      <c r="D218" s="25">
        <f>F218</f>
        <v>15.89</v>
      </c>
      <c r="E218" s="25">
        <f>F218</f>
        <v>15.89</v>
      </c>
      <c r="F218" s="25">
        <f>ROUND(15.89,4)</f>
        <v>15.89</v>
      </c>
      <c r="G218" s="24"/>
      <c r="H218" s="36"/>
    </row>
    <row r="219" spans="1:8" ht="12.75" customHeight="1">
      <c r="A219" s="22">
        <v>42853</v>
      </c>
      <c r="B219" s="22"/>
      <c r="C219" s="25">
        <f>ROUND(15.7826313333333,4)</f>
        <v>15.7826</v>
      </c>
      <c r="D219" s="25">
        <f>F219</f>
        <v>15.8992</v>
      </c>
      <c r="E219" s="25">
        <f>F219</f>
        <v>15.8992</v>
      </c>
      <c r="F219" s="25">
        <f>ROUND(15.8992,4)</f>
        <v>15.8992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42811</v>
      </c>
      <c r="B221" s="22"/>
      <c r="C221" s="25">
        <f>ROUND(12.76,4)</f>
        <v>12.76</v>
      </c>
      <c r="D221" s="25">
        <f>F221</f>
        <v>12.7873</v>
      </c>
      <c r="E221" s="25">
        <f>F221</f>
        <v>12.7873</v>
      </c>
      <c r="F221" s="25">
        <f>ROUND(12.7873,4)</f>
        <v>12.7873</v>
      </c>
      <c r="G221" s="24"/>
      <c r="H221" s="36"/>
    </row>
    <row r="222" spans="1:8" ht="12.75" customHeight="1">
      <c r="A222" s="22">
        <v>42821</v>
      </c>
      <c r="B222" s="22"/>
      <c r="C222" s="25">
        <f>ROUND(12.76,4)</f>
        <v>12.76</v>
      </c>
      <c r="D222" s="25">
        <f>F222</f>
        <v>12.7712</v>
      </c>
      <c r="E222" s="25">
        <f>F222</f>
        <v>12.7712</v>
      </c>
      <c r="F222" s="25">
        <f>ROUND(12.7712,4)</f>
        <v>12.7712</v>
      </c>
      <c r="G222" s="24"/>
      <c r="H222" s="36"/>
    </row>
    <row r="223" spans="1:8" ht="12.75" customHeight="1">
      <c r="A223" s="22">
        <v>42823</v>
      </c>
      <c r="B223" s="22"/>
      <c r="C223" s="25">
        <f>ROUND(12.76,4)</f>
        <v>12.76</v>
      </c>
      <c r="D223" s="25">
        <f>F223</f>
        <v>12.7757</v>
      </c>
      <c r="E223" s="25">
        <f>F223</f>
        <v>12.7757</v>
      </c>
      <c r="F223" s="25">
        <f>ROUND(12.7757,4)</f>
        <v>12.7757</v>
      </c>
      <c r="G223" s="24"/>
      <c r="H223" s="36"/>
    </row>
    <row r="224" spans="1:8" ht="12.75" customHeight="1">
      <c r="A224" s="22">
        <v>42825</v>
      </c>
      <c r="B224" s="22"/>
      <c r="C224" s="25">
        <f>ROUND(12.76,4)</f>
        <v>12.76</v>
      </c>
      <c r="D224" s="25">
        <f>F224</f>
        <v>12.7799</v>
      </c>
      <c r="E224" s="25">
        <f>F224</f>
        <v>12.7799</v>
      </c>
      <c r="F224" s="25">
        <f>ROUND(12.7799,4)</f>
        <v>12.7799</v>
      </c>
      <c r="G224" s="24"/>
      <c r="H224" s="36"/>
    </row>
    <row r="225" spans="1:8" ht="12.75" customHeight="1">
      <c r="A225" s="22">
        <v>42828</v>
      </c>
      <c r="B225" s="22"/>
      <c r="C225" s="25">
        <f>ROUND(12.76,4)</f>
        <v>12.76</v>
      </c>
      <c r="D225" s="25">
        <f>F225</f>
        <v>12.7863</v>
      </c>
      <c r="E225" s="25">
        <f>F225</f>
        <v>12.7863</v>
      </c>
      <c r="F225" s="25">
        <f>ROUND(12.7863,4)</f>
        <v>12.7863</v>
      </c>
      <c r="G225" s="24"/>
      <c r="H225" s="36"/>
    </row>
    <row r="226" spans="1:8" ht="12.75" customHeight="1">
      <c r="A226" s="22">
        <v>42835</v>
      </c>
      <c r="B226" s="22"/>
      <c r="C226" s="25">
        <f>ROUND(12.76,4)</f>
        <v>12.76</v>
      </c>
      <c r="D226" s="25">
        <f>F226</f>
        <v>12.8013</v>
      </c>
      <c r="E226" s="25">
        <f>F226</f>
        <v>12.8013</v>
      </c>
      <c r="F226" s="25">
        <f>ROUND(12.8013,4)</f>
        <v>12.8013</v>
      </c>
      <c r="G226" s="24"/>
      <c r="H226" s="36"/>
    </row>
    <row r="227" spans="1:8" ht="12.75" customHeight="1">
      <c r="A227" s="22">
        <v>42836</v>
      </c>
      <c r="B227" s="22"/>
      <c r="C227" s="25">
        <f>ROUND(12.76,4)</f>
        <v>12.76</v>
      </c>
      <c r="D227" s="25">
        <f>F227</f>
        <v>12.8035</v>
      </c>
      <c r="E227" s="25">
        <f>F227</f>
        <v>12.8035</v>
      </c>
      <c r="F227" s="25">
        <f>ROUND(12.8035,4)</f>
        <v>12.8035</v>
      </c>
      <c r="G227" s="24"/>
      <c r="H227" s="36"/>
    </row>
    <row r="228" spans="1:8" ht="12.75" customHeight="1">
      <c r="A228" s="22">
        <v>42837</v>
      </c>
      <c r="B228" s="22"/>
      <c r="C228" s="25">
        <f>ROUND(12.76,4)</f>
        <v>12.76</v>
      </c>
      <c r="D228" s="25">
        <f>F228</f>
        <v>12.8056</v>
      </c>
      <c r="E228" s="25">
        <f>F228</f>
        <v>12.8056</v>
      </c>
      <c r="F228" s="25">
        <f>ROUND(12.8056,4)</f>
        <v>12.8056</v>
      </c>
      <c r="G228" s="24"/>
      <c r="H228" s="36"/>
    </row>
    <row r="229" spans="1:8" ht="12.75" customHeight="1">
      <c r="A229" s="22">
        <v>42838</v>
      </c>
      <c r="B229" s="22"/>
      <c r="C229" s="25">
        <f>ROUND(12.76,4)</f>
        <v>12.76</v>
      </c>
      <c r="D229" s="25">
        <f>F229</f>
        <v>12.8077</v>
      </c>
      <c r="E229" s="25">
        <f>F229</f>
        <v>12.8077</v>
      </c>
      <c r="F229" s="25">
        <f>ROUND(12.8077,4)</f>
        <v>12.8077</v>
      </c>
      <c r="G229" s="24"/>
      <c r="H229" s="36"/>
    </row>
    <row r="230" spans="1:8" ht="12.75" customHeight="1">
      <c r="A230" s="22">
        <v>42843</v>
      </c>
      <c r="B230" s="22"/>
      <c r="C230" s="25">
        <f>ROUND(12.76,4)</f>
        <v>12.76</v>
      </c>
      <c r="D230" s="25">
        <f>F230</f>
        <v>12.8184</v>
      </c>
      <c r="E230" s="25">
        <f>F230</f>
        <v>12.8184</v>
      </c>
      <c r="F230" s="25">
        <f>ROUND(12.8184,4)</f>
        <v>12.8184</v>
      </c>
      <c r="G230" s="24"/>
      <c r="H230" s="36"/>
    </row>
    <row r="231" spans="1:8" ht="12.75" customHeight="1">
      <c r="A231" s="22">
        <v>42845</v>
      </c>
      <c r="B231" s="22"/>
      <c r="C231" s="25">
        <f>ROUND(12.76,4)</f>
        <v>12.76</v>
      </c>
      <c r="D231" s="25">
        <f>F231</f>
        <v>12.8227</v>
      </c>
      <c r="E231" s="25">
        <f>F231</f>
        <v>12.8227</v>
      </c>
      <c r="F231" s="25">
        <f>ROUND(12.8227,4)</f>
        <v>12.8227</v>
      </c>
      <c r="G231" s="24"/>
      <c r="H231" s="36"/>
    </row>
    <row r="232" spans="1:8" ht="12.75" customHeight="1">
      <c r="A232" s="22">
        <v>42846</v>
      </c>
      <c r="B232" s="22"/>
      <c r="C232" s="25">
        <f>ROUND(12.76,4)</f>
        <v>12.76</v>
      </c>
      <c r="D232" s="25">
        <f>F232</f>
        <v>12.8249</v>
      </c>
      <c r="E232" s="25">
        <f>F232</f>
        <v>12.8249</v>
      </c>
      <c r="F232" s="25">
        <f>ROUND(12.8249,4)</f>
        <v>12.8249</v>
      </c>
      <c r="G232" s="24"/>
      <c r="H232" s="36"/>
    </row>
    <row r="233" spans="1:8" ht="12.75" customHeight="1">
      <c r="A233" s="22">
        <v>42850</v>
      </c>
      <c r="B233" s="22"/>
      <c r="C233" s="25">
        <f>ROUND(12.76,4)</f>
        <v>12.76</v>
      </c>
      <c r="D233" s="25">
        <f>F233</f>
        <v>12.8335</v>
      </c>
      <c r="E233" s="25">
        <f>F233</f>
        <v>12.8335</v>
      </c>
      <c r="F233" s="25">
        <f>ROUND(12.8335,4)</f>
        <v>12.8335</v>
      </c>
      <c r="G233" s="24"/>
      <c r="H233" s="36"/>
    </row>
    <row r="234" spans="1:8" ht="12.75" customHeight="1">
      <c r="A234" s="22">
        <v>42853</v>
      </c>
      <c r="B234" s="22"/>
      <c r="C234" s="25">
        <f>ROUND(12.76,4)</f>
        <v>12.76</v>
      </c>
      <c r="D234" s="25">
        <f>F234</f>
        <v>12.84</v>
      </c>
      <c r="E234" s="25">
        <f>F234</f>
        <v>12.84</v>
      </c>
      <c r="F234" s="25">
        <f>ROUND(12.84,4)</f>
        <v>12.84</v>
      </c>
      <c r="G234" s="24"/>
      <c r="H234" s="36"/>
    </row>
    <row r="235" spans="1:8" ht="12.75" customHeight="1">
      <c r="A235" s="22">
        <v>42859</v>
      </c>
      <c r="B235" s="22"/>
      <c r="C235" s="25">
        <f>ROUND(12.76,4)</f>
        <v>12.76</v>
      </c>
      <c r="D235" s="25">
        <f>F235</f>
        <v>12.853</v>
      </c>
      <c r="E235" s="25">
        <f>F235</f>
        <v>12.853</v>
      </c>
      <c r="F235" s="25">
        <f>ROUND(12.853,4)</f>
        <v>12.853</v>
      </c>
      <c r="G235" s="24"/>
      <c r="H235" s="36"/>
    </row>
    <row r="236" spans="1:8" ht="12.75" customHeight="1">
      <c r="A236" s="22">
        <v>42866</v>
      </c>
      <c r="B236" s="22"/>
      <c r="C236" s="25">
        <f>ROUND(12.76,4)</f>
        <v>12.76</v>
      </c>
      <c r="D236" s="25">
        <f>F236</f>
        <v>12.8683</v>
      </c>
      <c r="E236" s="25">
        <f>F236</f>
        <v>12.8683</v>
      </c>
      <c r="F236" s="25">
        <f>ROUND(12.8683,4)</f>
        <v>12.8683</v>
      </c>
      <c r="G236" s="24"/>
      <c r="H236" s="36"/>
    </row>
    <row r="237" spans="1:8" ht="12.75" customHeight="1">
      <c r="A237" s="22">
        <v>42881</v>
      </c>
      <c r="B237" s="22"/>
      <c r="C237" s="25">
        <f>ROUND(12.76,4)</f>
        <v>12.76</v>
      </c>
      <c r="D237" s="25">
        <f>F237</f>
        <v>12.9006</v>
      </c>
      <c r="E237" s="25">
        <f>F237</f>
        <v>12.9006</v>
      </c>
      <c r="F237" s="25">
        <f>ROUND(12.9006,4)</f>
        <v>12.9006</v>
      </c>
      <c r="G237" s="24"/>
      <c r="H237" s="36"/>
    </row>
    <row r="238" spans="1:8" ht="12.75" customHeight="1">
      <c r="A238" s="22">
        <v>42886</v>
      </c>
      <c r="B238" s="22"/>
      <c r="C238" s="25">
        <f>ROUND(12.76,4)</f>
        <v>12.76</v>
      </c>
      <c r="D238" s="25">
        <f>F238</f>
        <v>12.911</v>
      </c>
      <c r="E238" s="25">
        <f>F238</f>
        <v>12.911</v>
      </c>
      <c r="F238" s="25">
        <f>ROUND(12.911,4)</f>
        <v>12.911</v>
      </c>
      <c r="G238" s="24"/>
      <c r="H238" s="36"/>
    </row>
    <row r="239" spans="1:8" ht="12.75" customHeight="1">
      <c r="A239" s="22">
        <v>42914</v>
      </c>
      <c r="B239" s="22"/>
      <c r="C239" s="25">
        <f>ROUND(12.76,4)</f>
        <v>12.76</v>
      </c>
      <c r="D239" s="25">
        <f>F239</f>
        <v>12.9701</v>
      </c>
      <c r="E239" s="25">
        <f>F239</f>
        <v>12.9701</v>
      </c>
      <c r="F239" s="25">
        <f>ROUND(12.9701,4)</f>
        <v>12.9701</v>
      </c>
      <c r="G239" s="24"/>
      <c r="H239" s="36"/>
    </row>
    <row r="240" spans="1:8" ht="12.75" customHeight="1">
      <c r="A240" s="22">
        <v>42916</v>
      </c>
      <c r="B240" s="22"/>
      <c r="C240" s="25">
        <f>ROUND(12.76,4)</f>
        <v>12.76</v>
      </c>
      <c r="D240" s="25">
        <f>F240</f>
        <v>12.9744</v>
      </c>
      <c r="E240" s="25">
        <f>F240</f>
        <v>12.9744</v>
      </c>
      <c r="F240" s="25">
        <f>ROUND(12.9744,4)</f>
        <v>12.9744</v>
      </c>
      <c r="G240" s="24"/>
      <c r="H240" s="36"/>
    </row>
    <row r="241" spans="1:8" ht="12.75" customHeight="1">
      <c r="A241" s="22">
        <v>42928</v>
      </c>
      <c r="B241" s="22"/>
      <c r="C241" s="25">
        <f>ROUND(12.76,4)</f>
        <v>12.76</v>
      </c>
      <c r="D241" s="25">
        <f>F241</f>
        <v>13.0004</v>
      </c>
      <c r="E241" s="25">
        <f>F241</f>
        <v>13.0004</v>
      </c>
      <c r="F241" s="25">
        <f>ROUND(13.0004,4)</f>
        <v>13.0004</v>
      </c>
      <c r="G241" s="24"/>
      <c r="H241" s="36"/>
    </row>
    <row r="242" spans="1:8" ht="12.75" customHeight="1">
      <c r="A242" s="22">
        <v>42937</v>
      </c>
      <c r="B242" s="22"/>
      <c r="C242" s="25">
        <f>ROUND(12.76,4)</f>
        <v>12.76</v>
      </c>
      <c r="D242" s="25">
        <f>F242</f>
        <v>13.0199</v>
      </c>
      <c r="E242" s="25">
        <f>F242</f>
        <v>13.0199</v>
      </c>
      <c r="F242" s="25">
        <f>ROUND(13.0199,4)</f>
        <v>13.0199</v>
      </c>
      <c r="G242" s="24"/>
      <c r="H242" s="36"/>
    </row>
    <row r="243" spans="1:8" ht="12.75" customHeight="1">
      <c r="A243" s="22">
        <v>42941</v>
      </c>
      <c r="B243" s="22"/>
      <c r="C243" s="25">
        <f>ROUND(12.76,4)</f>
        <v>12.76</v>
      </c>
      <c r="D243" s="25">
        <f>F243</f>
        <v>13.0286</v>
      </c>
      <c r="E243" s="25">
        <f>F243</f>
        <v>13.0286</v>
      </c>
      <c r="F243" s="25">
        <f>ROUND(13.0286,4)</f>
        <v>13.0286</v>
      </c>
      <c r="G243" s="24"/>
      <c r="H243" s="36"/>
    </row>
    <row r="244" spans="1:8" ht="12.75" customHeight="1">
      <c r="A244" s="22">
        <v>42943</v>
      </c>
      <c r="B244" s="22"/>
      <c r="C244" s="25">
        <f>ROUND(12.76,4)</f>
        <v>12.76</v>
      </c>
      <c r="D244" s="25">
        <f>F244</f>
        <v>13.0329</v>
      </c>
      <c r="E244" s="25">
        <f>F244</f>
        <v>13.0329</v>
      </c>
      <c r="F244" s="25">
        <f>ROUND(13.0329,4)</f>
        <v>13.0329</v>
      </c>
      <c r="G244" s="24"/>
      <c r="H244" s="36"/>
    </row>
    <row r="245" spans="1:8" ht="12.75" customHeight="1">
      <c r="A245" s="22">
        <v>42947</v>
      </c>
      <c r="B245" s="22"/>
      <c r="C245" s="25">
        <f>ROUND(12.76,4)</f>
        <v>12.76</v>
      </c>
      <c r="D245" s="25">
        <f>F245</f>
        <v>13.0416</v>
      </c>
      <c r="E245" s="25">
        <f>F245</f>
        <v>13.0416</v>
      </c>
      <c r="F245" s="25">
        <f>ROUND(13.0416,4)</f>
        <v>13.0416</v>
      </c>
      <c r="G245" s="24"/>
      <c r="H245" s="36"/>
    </row>
    <row r="246" spans="1:8" ht="12.75" customHeight="1">
      <c r="A246" s="22">
        <v>42958</v>
      </c>
      <c r="B246" s="22"/>
      <c r="C246" s="25">
        <f>ROUND(12.76,4)</f>
        <v>12.76</v>
      </c>
      <c r="D246" s="25">
        <f>F246</f>
        <v>13.0655</v>
      </c>
      <c r="E246" s="25">
        <f>F246</f>
        <v>13.0655</v>
      </c>
      <c r="F246" s="25">
        <f>ROUND(13.0655,4)</f>
        <v>13.0655</v>
      </c>
      <c r="G246" s="24"/>
      <c r="H246" s="36"/>
    </row>
    <row r="247" spans="1:8" ht="12.75" customHeight="1">
      <c r="A247" s="22">
        <v>42976</v>
      </c>
      <c r="B247" s="22"/>
      <c r="C247" s="25">
        <f>ROUND(12.76,4)</f>
        <v>12.76</v>
      </c>
      <c r="D247" s="25">
        <f>F247</f>
        <v>13.1045</v>
      </c>
      <c r="E247" s="25">
        <f>F247</f>
        <v>13.1045</v>
      </c>
      <c r="F247" s="25">
        <f>ROUND(13.1045,4)</f>
        <v>13.1045</v>
      </c>
      <c r="G247" s="24"/>
      <c r="H247" s="36"/>
    </row>
    <row r="248" spans="1:8" ht="12.75" customHeight="1">
      <c r="A248" s="22">
        <v>43005</v>
      </c>
      <c r="B248" s="22"/>
      <c r="C248" s="25">
        <f>ROUND(12.76,4)</f>
        <v>12.76</v>
      </c>
      <c r="D248" s="25">
        <f>F248</f>
        <v>13.1673</v>
      </c>
      <c r="E248" s="25">
        <f>F248</f>
        <v>13.1673</v>
      </c>
      <c r="F248" s="25">
        <f>ROUND(13.1673,4)</f>
        <v>13.1673</v>
      </c>
      <c r="G248" s="24"/>
      <c r="H248" s="36"/>
    </row>
    <row r="249" spans="1:8" ht="12.75" customHeight="1">
      <c r="A249" s="22">
        <v>43006</v>
      </c>
      <c r="B249" s="22"/>
      <c r="C249" s="25">
        <f>ROUND(12.76,4)</f>
        <v>12.76</v>
      </c>
      <c r="D249" s="25">
        <f>F249</f>
        <v>13.1694</v>
      </c>
      <c r="E249" s="25">
        <f>F249</f>
        <v>13.1694</v>
      </c>
      <c r="F249" s="25">
        <f>ROUND(13.1694,4)</f>
        <v>13.1694</v>
      </c>
      <c r="G249" s="24"/>
      <c r="H249" s="36"/>
    </row>
    <row r="250" spans="1:8" ht="12.75" customHeight="1">
      <c r="A250" s="22">
        <v>43031</v>
      </c>
      <c r="B250" s="22"/>
      <c r="C250" s="25">
        <f>ROUND(12.76,4)</f>
        <v>12.76</v>
      </c>
      <c r="D250" s="25">
        <f>F250</f>
        <v>13.223</v>
      </c>
      <c r="E250" s="25">
        <f>F250</f>
        <v>13.223</v>
      </c>
      <c r="F250" s="25">
        <f>ROUND(13.223,4)</f>
        <v>13.223</v>
      </c>
      <c r="G250" s="24"/>
      <c r="H250" s="36"/>
    </row>
    <row r="251" spans="1:8" ht="12.75" customHeight="1">
      <c r="A251" s="22">
        <v>43035</v>
      </c>
      <c r="B251" s="22"/>
      <c r="C251" s="25">
        <f>ROUND(12.76,4)</f>
        <v>12.76</v>
      </c>
      <c r="D251" s="25">
        <f>F251</f>
        <v>13.2316</v>
      </c>
      <c r="E251" s="25">
        <f>F251</f>
        <v>13.2316</v>
      </c>
      <c r="F251" s="25">
        <f>ROUND(13.2316,4)</f>
        <v>13.2316</v>
      </c>
      <c r="G251" s="24"/>
      <c r="H251" s="36"/>
    </row>
    <row r="252" spans="1:8" ht="12.75" customHeight="1">
      <c r="A252" s="22">
        <v>43052</v>
      </c>
      <c r="B252" s="22"/>
      <c r="C252" s="25">
        <f>ROUND(12.76,4)</f>
        <v>12.76</v>
      </c>
      <c r="D252" s="25">
        <f>F252</f>
        <v>13.2681</v>
      </c>
      <c r="E252" s="25">
        <f>F252</f>
        <v>13.2681</v>
      </c>
      <c r="F252" s="25">
        <f>ROUND(13.2681,4)</f>
        <v>13.2681</v>
      </c>
      <c r="G252" s="24"/>
      <c r="H252" s="36"/>
    </row>
    <row r="253" spans="1:8" ht="12.75" customHeight="1">
      <c r="A253" s="22">
        <v>43067</v>
      </c>
      <c r="B253" s="22"/>
      <c r="C253" s="25">
        <f>ROUND(12.76,4)</f>
        <v>12.76</v>
      </c>
      <c r="D253" s="25">
        <f>F253</f>
        <v>13.3003</v>
      </c>
      <c r="E253" s="25">
        <f>F253</f>
        <v>13.3003</v>
      </c>
      <c r="F253" s="25">
        <f>ROUND(13.3003,4)</f>
        <v>13.3003</v>
      </c>
      <c r="G253" s="24"/>
      <c r="H253" s="36"/>
    </row>
    <row r="254" spans="1:8" ht="12.75" customHeight="1">
      <c r="A254" s="22">
        <v>43091</v>
      </c>
      <c r="B254" s="22"/>
      <c r="C254" s="25">
        <f>ROUND(12.76,4)</f>
        <v>12.76</v>
      </c>
      <c r="D254" s="25">
        <f>F254</f>
        <v>13.3518</v>
      </c>
      <c r="E254" s="25">
        <f>F254</f>
        <v>13.3518</v>
      </c>
      <c r="F254" s="25">
        <f>ROUND(13.3518,4)</f>
        <v>13.3518</v>
      </c>
      <c r="G254" s="24"/>
      <c r="H254" s="36"/>
    </row>
    <row r="255" spans="1:8" ht="12.75" customHeight="1">
      <c r="A255" s="22">
        <v>43144</v>
      </c>
      <c r="B255" s="22"/>
      <c r="C255" s="25">
        <f>ROUND(12.76,4)</f>
        <v>12.76</v>
      </c>
      <c r="D255" s="25">
        <f>F255</f>
        <v>13.4623</v>
      </c>
      <c r="E255" s="25">
        <f>F255</f>
        <v>13.4623</v>
      </c>
      <c r="F255" s="25">
        <f>ROUND(13.4623,4)</f>
        <v>13.4623</v>
      </c>
      <c r="G255" s="24"/>
      <c r="H255" s="36"/>
    </row>
    <row r="256" spans="1:8" ht="12.75" customHeight="1">
      <c r="A256" s="22">
        <v>43146</v>
      </c>
      <c r="B256" s="22"/>
      <c r="C256" s="25">
        <f>ROUND(12.76,4)</f>
        <v>12.76</v>
      </c>
      <c r="D256" s="25">
        <f>F256</f>
        <v>13.4665</v>
      </c>
      <c r="E256" s="25">
        <f>F256</f>
        <v>13.4665</v>
      </c>
      <c r="F256" s="25">
        <f>ROUND(13.4665,4)</f>
        <v>13.4665</v>
      </c>
      <c r="G256" s="24"/>
      <c r="H256" s="36"/>
    </row>
    <row r="257" spans="1:8" ht="12.75" customHeight="1">
      <c r="A257" s="22">
        <v>43215</v>
      </c>
      <c r="B257" s="22"/>
      <c r="C257" s="25">
        <f>ROUND(12.76,4)</f>
        <v>12.76</v>
      </c>
      <c r="D257" s="25">
        <f>F257</f>
        <v>13.6118</v>
      </c>
      <c r="E257" s="25">
        <f>F257</f>
        <v>13.6118</v>
      </c>
      <c r="F257" s="25">
        <f>ROUND(13.6118,4)</f>
        <v>13.6118</v>
      </c>
      <c r="G257" s="24"/>
      <c r="H257" s="36"/>
    </row>
    <row r="258" spans="1:8" ht="12.75" customHeight="1">
      <c r="A258" s="22">
        <v>43231</v>
      </c>
      <c r="B258" s="22"/>
      <c r="C258" s="25">
        <f>ROUND(12.76,4)</f>
        <v>12.76</v>
      </c>
      <c r="D258" s="25">
        <f>F258</f>
        <v>13.6458</v>
      </c>
      <c r="E258" s="25">
        <f>F258</f>
        <v>13.6458</v>
      </c>
      <c r="F258" s="25">
        <f>ROUND(13.6458,4)</f>
        <v>13.6458</v>
      </c>
      <c r="G258" s="24"/>
      <c r="H258" s="36"/>
    </row>
    <row r="259" spans="1:8" ht="12.75" customHeight="1">
      <c r="A259" s="22">
        <v>43235</v>
      </c>
      <c r="B259" s="22"/>
      <c r="C259" s="25">
        <f>ROUND(12.76,4)</f>
        <v>12.76</v>
      </c>
      <c r="D259" s="25">
        <f>F259</f>
        <v>13.6543</v>
      </c>
      <c r="E259" s="25">
        <f>F259</f>
        <v>13.6543</v>
      </c>
      <c r="F259" s="25">
        <f>ROUND(13.6543,4)</f>
        <v>13.6543</v>
      </c>
      <c r="G259" s="24"/>
      <c r="H259" s="36"/>
    </row>
    <row r="260" spans="1:8" ht="12.75" customHeight="1">
      <c r="A260" s="22">
        <v>43325</v>
      </c>
      <c r="B260" s="22"/>
      <c r="C260" s="25">
        <f>ROUND(12.76,4)</f>
        <v>12.76</v>
      </c>
      <c r="D260" s="25">
        <f>F260</f>
        <v>13.8456</v>
      </c>
      <c r="E260" s="25">
        <f>F260</f>
        <v>13.8456</v>
      </c>
      <c r="F260" s="25">
        <f>ROUND(13.8456,4)</f>
        <v>13.8456</v>
      </c>
      <c r="G260" s="24"/>
      <c r="H260" s="36"/>
    </row>
    <row r="261" spans="1:8" ht="12.75" customHeight="1">
      <c r="A261" s="22">
        <v>43417</v>
      </c>
      <c r="B261" s="22"/>
      <c r="C261" s="25">
        <f>ROUND(12.76,4)</f>
        <v>12.76</v>
      </c>
      <c r="D261" s="25">
        <f>F261</f>
        <v>14.0412</v>
      </c>
      <c r="E261" s="25">
        <f>F261</f>
        <v>14.0412</v>
      </c>
      <c r="F261" s="25">
        <f>ROUND(14.0412,4)</f>
        <v>14.0412</v>
      </c>
      <c r="G261" s="24"/>
      <c r="H261" s="36"/>
    </row>
    <row r="262" spans="1:8" ht="12.75" customHeight="1">
      <c r="A262" s="22">
        <v>43509</v>
      </c>
      <c r="B262" s="22"/>
      <c r="C262" s="25">
        <f>ROUND(12.76,4)</f>
        <v>12.76</v>
      </c>
      <c r="D262" s="25">
        <f>F262</f>
        <v>14.2368</v>
      </c>
      <c r="E262" s="25">
        <f>F262</f>
        <v>14.2368</v>
      </c>
      <c r="F262" s="25">
        <f>ROUND(14.2368,4)</f>
        <v>14.2368</v>
      </c>
      <c r="G262" s="24"/>
      <c r="H262" s="36"/>
    </row>
    <row r="263" spans="1:8" ht="12.75" customHeight="1">
      <c r="A263" s="22" t="s">
        <v>62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5">
        <f>ROUND(1.07465,4)</f>
        <v>1.0747</v>
      </c>
      <c r="D264" s="25">
        <f>F264</f>
        <v>1.0794</v>
      </c>
      <c r="E264" s="25">
        <f>F264</f>
        <v>1.0794</v>
      </c>
      <c r="F264" s="25">
        <f>ROUND(1.0794,4)</f>
        <v>1.0794</v>
      </c>
      <c r="G264" s="24"/>
      <c r="H264" s="36"/>
    </row>
    <row r="265" spans="1:8" ht="12.75" customHeight="1">
      <c r="A265" s="22">
        <v>42996</v>
      </c>
      <c r="B265" s="22"/>
      <c r="C265" s="25">
        <f>ROUND(1.07465,4)</f>
        <v>1.0747</v>
      </c>
      <c r="D265" s="25">
        <f>F265</f>
        <v>1.0847</v>
      </c>
      <c r="E265" s="25">
        <f>F265</f>
        <v>1.0847</v>
      </c>
      <c r="F265" s="25">
        <f>ROUND(1.0847,4)</f>
        <v>1.0847</v>
      </c>
      <c r="G265" s="24"/>
      <c r="H265" s="36"/>
    </row>
    <row r="266" spans="1:8" ht="12.75" customHeight="1">
      <c r="A266" s="22">
        <v>43087</v>
      </c>
      <c r="B266" s="22"/>
      <c r="C266" s="25">
        <f>ROUND(1.07465,4)</f>
        <v>1.0747</v>
      </c>
      <c r="D266" s="25">
        <f>F266</f>
        <v>1.0903</v>
      </c>
      <c r="E266" s="25">
        <f>F266</f>
        <v>1.0903</v>
      </c>
      <c r="F266" s="25">
        <f>ROUND(1.0903,4)</f>
        <v>1.0903</v>
      </c>
      <c r="G266" s="24"/>
      <c r="H266" s="36"/>
    </row>
    <row r="267" spans="1:8" ht="12.75" customHeight="1">
      <c r="A267" s="22">
        <v>43178</v>
      </c>
      <c r="B267" s="22"/>
      <c r="C267" s="25">
        <f>ROUND(1.07465,4)</f>
        <v>1.0747</v>
      </c>
      <c r="D267" s="25">
        <f>F267</f>
        <v>1.0966</v>
      </c>
      <c r="E267" s="25">
        <f>F267</f>
        <v>1.0966</v>
      </c>
      <c r="F267" s="25">
        <f>ROUND(1.0966,4)</f>
        <v>1.0966</v>
      </c>
      <c r="G267" s="24"/>
      <c r="H267" s="36"/>
    </row>
    <row r="268" spans="1:8" ht="12.75" customHeight="1">
      <c r="A268" s="22" t="s">
        <v>63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5">
        <f>ROUND(1.23688333333333,4)</f>
        <v>1.2369</v>
      </c>
      <c r="D269" s="25">
        <f>F269</f>
        <v>1.2398</v>
      </c>
      <c r="E269" s="25">
        <f>F269</f>
        <v>1.2398</v>
      </c>
      <c r="F269" s="25">
        <f>ROUND(1.2398,4)</f>
        <v>1.2398</v>
      </c>
      <c r="G269" s="24"/>
      <c r="H269" s="36"/>
    </row>
    <row r="270" spans="1:8" ht="12.75" customHeight="1">
      <c r="A270" s="22">
        <v>42996</v>
      </c>
      <c r="B270" s="22"/>
      <c r="C270" s="25">
        <f>ROUND(1.23688333333333,4)</f>
        <v>1.2369</v>
      </c>
      <c r="D270" s="25">
        <f>F270</f>
        <v>1.2431</v>
      </c>
      <c r="E270" s="25">
        <f>F270</f>
        <v>1.2431</v>
      </c>
      <c r="F270" s="25">
        <f>ROUND(1.2431,4)</f>
        <v>1.2431</v>
      </c>
      <c r="G270" s="24"/>
      <c r="H270" s="36"/>
    </row>
    <row r="271" spans="1:8" ht="12.75" customHeight="1">
      <c r="A271" s="22">
        <v>43087</v>
      </c>
      <c r="B271" s="22"/>
      <c r="C271" s="25">
        <f>ROUND(1.23688333333333,4)</f>
        <v>1.2369</v>
      </c>
      <c r="D271" s="25">
        <f>F271</f>
        <v>1.2467</v>
      </c>
      <c r="E271" s="25">
        <f>F271</f>
        <v>1.2467</v>
      </c>
      <c r="F271" s="25">
        <f>ROUND(1.2467,4)</f>
        <v>1.2467</v>
      </c>
      <c r="G271" s="24"/>
      <c r="H271" s="36"/>
    </row>
    <row r="272" spans="1:8" ht="12.75" customHeight="1">
      <c r="A272" s="22">
        <v>43178</v>
      </c>
      <c r="B272" s="22"/>
      <c r="C272" s="25">
        <f>ROUND(1.23688333333333,4)</f>
        <v>1.2369</v>
      </c>
      <c r="D272" s="25">
        <f>F272</f>
        <v>1.2507</v>
      </c>
      <c r="E272" s="25">
        <f>F272</f>
        <v>1.2507</v>
      </c>
      <c r="F272" s="25">
        <f>ROUND(1.2507,4)</f>
        <v>1.2507</v>
      </c>
      <c r="G272" s="24"/>
      <c r="H272" s="36"/>
    </row>
    <row r="273" spans="1:8" ht="12.75" customHeight="1">
      <c r="A273" s="22" t="s">
        <v>64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ROUND(9.8252,4)</f>
        <v>9.8252</v>
      </c>
      <c r="D274" s="25">
        <f>F274</f>
        <v>9.9549</v>
      </c>
      <c r="E274" s="25">
        <f>F274</f>
        <v>9.9549</v>
      </c>
      <c r="F274" s="25">
        <f>ROUND(9.9549,4)</f>
        <v>9.9549</v>
      </c>
      <c r="G274" s="24"/>
      <c r="H274" s="36"/>
    </row>
    <row r="275" spans="1:8" ht="12.75" customHeight="1">
      <c r="A275" s="22">
        <v>42996</v>
      </c>
      <c r="B275" s="22"/>
      <c r="C275" s="25">
        <f>ROUND(9.8252,4)</f>
        <v>9.8252</v>
      </c>
      <c r="D275" s="25">
        <f>F275</f>
        <v>10.0914</v>
      </c>
      <c r="E275" s="25">
        <f>F275</f>
        <v>10.0914</v>
      </c>
      <c r="F275" s="25">
        <f>ROUND(10.0914,4)</f>
        <v>10.0914</v>
      </c>
      <c r="G275" s="24"/>
      <c r="H275" s="36"/>
    </row>
    <row r="276" spans="1:8" ht="12.75" customHeight="1">
      <c r="A276" s="22">
        <v>43087</v>
      </c>
      <c r="B276" s="22"/>
      <c r="C276" s="25">
        <f>ROUND(9.8252,4)</f>
        <v>9.8252</v>
      </c>
      <c r="D276" s="25">
        <f>F276</f>
        <v>10.2282</v>
      </c>
      <c r="E276" s="25">
        <f>F276</f>
        <v>10.2282</v>
      </c>
      <c r="F276" s="25">
        <f>ROUND(10.2282,4)</f>
        <v>10.2282</v>
      </c>
      <c r="G276" s="24"/>
      <c r="H276" s="36"/>
    </row>
    <row r="277" spans="1:8" ht="12.75" customHeight="1">
      <c r="A277" s="22">
        <v>43178</v>
      </c>
      <c r="B277" s="22"/>
      <c r="C277" s="25">
        <f>ROUND(9.8252,4)</f>
        <v>9.8252</v>
      </c>
      <c r="D277" s="25">
        <f>F277</f>
        <v>10.3621</v>
      </c>
      <c r="E277" s="25">
        <f>F277</f>
        <v>10.3621</v>
      </c>
      <c r="F277" s="25">
        <f>ROUND(10.3621,4)</f>
        <v>10.3621</v>
      </c>
      <c r="G277" s="24"/>
      <c r="H277" s="36"/>
    </row>
    <row r="278" spans="1:8" ht="12.75" customHeight="1">
      <c r="A278" s="22">
        <v>43269</v>
      </c>
      <c r="B278" s="22"/>
      <c r="C278" s="25">
        <f>ROUND(9.8252,4)</f>
        <v>9.8252</v>
      </c>
      <c r="D278" s="25">
        <f>F278</f>
        <v>10.4994</v>
      </c>
      <c r="E278" s="25">
        <f>F278</f>
        <v>10.4994</v>
      </c>
      <c r="F278" s="25">
        <f>ROUND(10.4994,4)</f>
        <v>10.4994</v>
      </c>
      <c r="G278" s="24"/>
      <c r="H278" s="36"/>
    </row>
    <row r="279" spans="1:8" ht="12.75" customHeight="1">
      <c r="A279" s="22">
        <v>43360</v>
      </c>
      <c r="B279" s="22"/>
      <c r="C279" s="25">
        <f>ROUND(9.8252,4)</f>
        <v>9.8252</v>
      </c>
      <c r="D279" s="25">
        <f>F279</f>
        <v>10.6352</v>
      </c>
      <c r="E279" s="25">
        <f>F279</f>
        <v>10.6352</v>
      </c>
      <c r="F279" s="25">
        <f>ROUND(10.6352,4)</f>
        <v>10.6352</v>
      </c>
      <c r="G279" s="24"/>
      <c r="H279" s="36"/>
    </row>
    <row r="280" spans="1:8" ht="12.75" customHeight="1">
      <c r="A280" s="22">
        <v>43448</v>
      </c>
      <c r="B280" s="22"/>
      <c r="C280" s="25">
        <f>ROUND(9.8252,4)</f>
        <v>9.8252</v>
      </c>
      <c r="D280" s="25">
        <f>F280</f>
        <v>10.7685</v>
      </c>
      <c r="E280" s="25">
        <f>F280</f>
        <v>10.7685</v>
      </c>
      <c r="F280" s="25">
        <f>ROUND(10.7685,4)</f>
        <v>10.7685</v>
      </c>
      <c r="G280" s="24"/>
      <c r="H280" s="36"/>
    </row>
    <row r="281" spans="1:8" ht="12.75" customHeight="1">
      <c r="A281" s="22" t="s">
        <v>65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42905</v>
      </c>
      <c r="B282" s="22"/>
      <c r="C282" s="25">
        <f>ROUND(3.47409404013178,4)</f>
        <v>3.4741</v>
      </c>
      <c r="D282" s="25">
        <f>F282</f>
        <v>3.8409</v>
      </c>
      <c r="E282" s="25">
        <f>F282</f>
        <v>3.8409</v>
      </c>
      <c r="F282" s="25">
        <f>ROUND(3.8409,4)</f>
        <v>3.8409</v>
      </c>
      <c r="G282" s="24"/>
      <c r="H282" s="36"/>
    </row>
    <row r="283" spans="1:8" ht="12.75" customHeight="1">
      <c r="A283" s="22">
        <v>42996</v>
      </c>
      <c r="B283" s="22"/>
      <c r="C283" s="25">
        <f>ROUND(3.47409404013178,4)</f>
        <v>3.4741</v>
      </c>
      <c r="D283" s="25">
        <f>F283</f>
        <v>3.8953</v>
      </c>
      <c r="E283" s="25">
        <f>F283</f>
        <v>3.8953</v>
      </c>
      <c r="F283" s="25">
        <f>ROUND(3.8953,4)</f>
        <v>3.8953</v>
      </c>
      <c r="G283" s="24"/>
      <c r="H283" s="36"/>
    </row>
    <row r="284" spans="1:8" ht="12.75" customHeight="1">
      <c r="A284" s="22">
        <v>43087</v>
      </c>
      <c r="B284" s="22"/>
      <c r="C284" s="25">
        <f>ROUND(3.47409404013178,4)</f>
        <v>3.4741</v>
      </c>
      <c r="D284" s="25">
        <f>F284</f>
        <v>3.9487</v>
      </c>
      <c r="E284" s="25">
        <f>F284</f>
        <v>3.9487</v>
      </c>
      <c r="F284" s="25">
        <f>ROUND(3.9487,4)</f>
        <v>3.9487</v>
      </c>
      <c r="G284" s="24"/>
      <c r="H284" s="36"/>
    </row>
    <row r="285" spans="1:8" ht="12.75" customHeight="1">
      <c r="A285" s="22" t="s">
        <v>66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5">
        <f>ROUND(1.24091,4)</f>
        <v>1.2409</v>
      </c>
      <c r="D286" s="25">
        <f>F286</f>
        <v>1.2552</v>
      </c>
      <c r="E286" s="25">
        <f>F286</f>
        <v>1.2552</v>
      </c>
      <c r="F286" s="25">
        <f>ROUND(1.2552,4)</f>
        <v>1.2552</v>
      </c>
      <c r="G286" s="24"/>
      <c r="H286" s="36"/>
    </row>
    <row r="287" spans="1:8" ht="12.75" customHeight="1">
      <c r="A287" s="22">
        <v>42996</v>
      </c>
      <c r="B287" s="22"/>
      <c r="C287" s="25">
        <f>ROUND(1.24091,4)</f>
        <v>1.2409</v>
      </c>
      <c r="D287" s="25">
        <f>F287</f>
        <v>1.2693</v>
      </c>
      <c r="E287" s="25">
        <f>F287</f>
        <v>1.2693</v>
      </c>
      <c r="F287" s="25">
        <f>ROUND(1.2693,4)</f>
        <v>1.2693</v>
      </c>
      <c r="G287" s="24"/>
      <c r="H287" s="36"/>
    </row>
    <row r="288" spans="1:8" ht="12.75" customHeight="1">
      <c r="A288" s="22">
        <v>43087</v>
      </c>
      <c r="B288" s="22"/>
      <c r="C288" s="25">
        <f>ROUND(1.24091,4)</f>
        <v>1.2409</v>
      </c>
      <c r="D288" s="25">
        <f>F288</f>
        <v>1.2852</v>
      </c>
      <c r="E288" s="25">
        <f>F288</f>
        <v>1.2852</v>
      </c>
      <c r="F288" s="25">
        <f>ROUND(1.2852,4)</f>
        <v>1.2852</v>
      </c>
      <c r="G288" s="24"/>
      <c r="H288" s="36"/>
    </row>
    <row r="289" spans="1:8" ht="12.75" customHeight="1">
      <c r="A289" s="22">
        <v>43178</v>
      </c>
      <c r="B289" s="22"/>
      <c r="C289" s="25">
        <f>ROUND(1.24091,4)</f>
        <v>1.2409</v>
      </c>
      <c r="D289" s="25">
        <f>F289</f>
        <v>1.302</v>
      </c>
      <c r="E289" s="25">
        <f>F289</f>
        <v>1.302</v>
      </c>
      <c r="F289" s="25">
        <f>ROUND(1.302,4)</f>
        <v>1.302</v>
      </c>
      <c r="G289" s="24"/>
      <c r="H289" s="36"/>
    </row>
    <row r="290" spans="1:8" ht="12.75" customHeight="1">
      <c r="A290" s="22" t="s">
        <v>67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5">
        <f>ROUND(9.56378354069854,4)</f>
        <v>9.5638</v>
      </c>
      <c r="D291" s="25">
        <f>F291</f>
        <v>9.7191</v>
      </c>
      <c r="E291" s="25">
        <f>F291</f>
        <v>9.7191</v>
      </c>
      <c r="F291" s="25">
        <f>ROUND(9.7191,4)</f>
        <v>9.7191</v>
      </c>
      <c r="G291" s="24"/>
      <c r="H291" s="36"/>
    </row>
    <row r="292" spans="1:8" ht="12.75" customHeight="1">
      <c r="A292" s="22">
        <v>42996</v>
      </c>
      <c r="B292" s="22"/>
      <c r="C292" s="25">
        <f>ROUND(9.56378354069854,4)</f>
        <v>9.5638</v>
      </c>
      <c r="D292" s="25">
        <f>F292</f>
        <v>9.8817</v>
      </c>
      <c r="E292" s="25">
        <f>F292</f>
        <v>9.8817</v>
      </c>
      <c r="F292" s="25">
        <f>ROUND(9.8817,4)</f>
        <v>9.8817</v>
      </c>
      <c r="G292" s="24"/>
      <c r="H292" s="36"/>
    </row>
    <row r="293" spans="1:8" ht="12.75" customHeight="1">
      <c r="A293" s="22">
        <v>43087</v>
      </c>
      <c r="B293" s="22"/>
      <c r="C293" s="25">
        <f>ROUND(9.56378354069854,4)</f>
        <v>9.5638</v>
      </c>
      <c r="D293" s="25">
        <f>F293</f>
        <v>10.0455</v>
      </c>
      <c r="E293" s="25">
        <f>F293</f>
        <v>10.0455</v>
      </c>
      <c r="F293" s="25">
        <f>ROUND(10.0455,4)</f>
        <v>10.0455</v>
      </c>
      <c r="G293" s="24"/>
      <c r="H293" s="36"/>
    </row>
    <row r="294" spans="1:8" ht="12.75" customHeight="1">
      <c r="A294" s="22">
        <v>43178</v>
      </c>
      <c r="B294" s="22"/>
      <c r="C294" s="25">
        <f>ROUND(9.56378354069854,4)</f>
        <v>9.5638</v>
      </c>
      <c r="D294" s="25">
        <f>F294</f>
        <v>10.2073</v>
      </c>
      <c r="E294" s="25">
        <f>F294</f>
        <v>10.2073</v>
      </c>
      <c r="F294" s="25">
        <f>ROUND(10.2073,4)</f>
        <v>10.2073</v>
      </c>
      <c r="G294" s="24"/>
      <c r="H294" s="36"/>
    </row>
    <row r="295" spans="1:8" ht="12.75" customHeight="1">
      <c r="A295" s="22" t="s">
        <v>68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5">
        <f>ROUND(1.88082547889104,4)</f>
        <v>1.8808</v>
      </c>
      <c r="D296" s="25">
        <f>F296</f>
        <v>1.8669</v>
      </c>
      <c r="E296" s="25">
        <f>F296</f>
        <v>1.8669</v>
      </c>
      <c r="F296" s="25">
        <f>ROUND(1.8669,4)</f>
        <v>1.8669</v>
      </c>
      <c r="G296" s="24"/>
      <c r="H296" s="36"/>
    </row>
    <row r="297" spans="1:8" ht="12.75" customHeight="1">
      <c r="A297" s="22">
        <v>42996</v>
      </c>
      <c r="B297" s="22"/>
      <c r="C297" s="25">
        <f>ROUND(1.88082547889104,4)</f>
        <v>1.8808</v>
      </c>
      <c r="D297" s="25">
        <f>F297</f>
        <v>1.8817</v>
      </c>
      <c r="E297" s="25">
        <f>F297</f>
        <v>1.8817</v>
      </c>
      <c r="F297" s="25">
        <f>ROUND(1.8817,4)</f>
        <v>1.8817</v>
      </c>
      <c r="G297" s="24"/>
      <c r="H297" s="36"/>
    </row>
    <row r="298" spans="1:8" ht="12.75" customHeight="1">
      <c r="A298" s="22">
        <v>43087</v>
      </c>
      <c r="B298" s="22"/>
      <c r="C298" s="25">
        <f>ROUND(1.88082547889104,4)</f>
        <v>1.8808</v>
      </c>
      <c r="D298" s="25">
        <f>F298</f>
        <v>1.896</v>
      </c>
      <c r="E298" s="25">
        <f>F298</f>
        <v>1.896</v>
      </c>
      <c r="F298" s="25">
        <f>ROUND(1.896,4)</f>
        <v>1.896</v>
      </c>
      <c r="G298" s="24"/>
      <c r="H298" s="36"/>
    </row>
    <row r="299" spans="1:8" ht="12.75" customHeight="1">
      <c r="A299" s="22">
        <v>43178</v>
      </c>
      <c r="B299" s="22"/>
      <c r="C299" s="25">
        <f>ROUND(1.88082547889104,4)</f>
        <v>1.8808</v>
      </c>
      <c r="D299" s="25">
        <f>F299</f>
        <v>1.9093</v>
      </c>
      <c r="E299" s="25">
        <f>F299</f>
        <v>1.9093</v>
      </c>
      <c r="F299" s="25">
        <f>ROUND(1.9093,4)</f>
        <v>1.9093</v>
      </c>
      <c r="G299" s="24"/>
      <c r="H299" s="36"/>
    </row>
    <row r="300" spans="1:8" ht="12.75" customHeight="1">
      <c r="A300" s="22" t="s">
        <v>69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5">
        <f>ROUND(1.84430376087648,4)</f>
        <v>1.8443</v>
      </c>
      <c r="D301" s="25">
        <f>F301</f>
        <v>1.8874</v>
      </c>
      <c r="E301" s="25">
        <f>F301</f>
        <v>1.8874</v>
      </c>
      <c r="F301" s="25">
        <f>ROUND(1.8874,4)</f>
        <v>1.8874</v>
      </c>
      <c r="G301" s="24"/>
      <c r="H301" s="36"/>
    </row>
    <row r="302" spans="1:8" ht="12.75" customHeight="1">
      <c r="A302" s="22">
        <v>42996</v>
      </c>
      <c r="B302" s="22"/>
      <c r="C302" s="25">
        <f>ROUND(1.84430376087648,4)</f>
        <v>1.8443</v>
      </c>
      <c r="D302" s="25">
        <f>F302</f>
        <v>1.9266</v>
      </c>
      <c r="E302" s="25">
        <f>F302</f>
        <v>1.9266</v>
      </c>
      <c r="F302" s="25">
        <f>ROUND(1.9266,4)</f>
        <v>1.9266</v>
      </c>
      <c r="G302" s="24"/>
      <c r="H302" s="36"/>
    </row>
    <row r="303" spans="1:8" ht="12.75" customHeight="1">
      <c r="A303" s="22">
        <v>43087</v>
      </c>
      <c r="B303" s="22"/>
      <c r="C303" s="25">
        <f>ROUND(1.84430376087648,4)</f>
        <v>1.8443</v>
      </c>
      <c r="D303" s="25">
        <f>F303</f>
        <v>1.9672</v>
      </c>
      <c r="E303" s="25">
        <f>F303</f>
        <v>1.9672</v>
      </c>
      <c r="F303" s="25">
        <f>ROUND(1.9672,4)</f>
        <v>1.9672</v>
      </c>
      <c r="G303" s="24"/>
      <c r="H303" s="36"/>
    </row>
    <row r="304" spans="1:8" ht="12.75" customHeight="1">
      <c r="A304" s="22">
        <v>43178</v>
      </c>
      <c r="B304" s="22"/>
      <c r="C304" s="25">
        <f>ROUND(1.84430376087648,4)</f>
        <v>1.8443</v>
      </c>
      <c r="D304" s="25">
        <f>F304</f>
        <v>2.0025</v>
      </c>
      <c r="E304" s="25">
        <f>F304</f>
        <v>2.0025</v>
      </c>
      <c r="F304" s="25">
        <f>ROUND(2.0025,4)</f>
        <v>2.0025</v>
      </c>
      <c r="G304" s="24"/>
      <c r="H304" s="36"/>
    </row>
    <row r="305" spans="1:8" ht="12.75" customHeight="1">
      <c r="A305" s="22" t="s">
        <v>70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ROUND(13.712534,4)</f>
        <v>13.7125</v>
      </c>
      <c r="D306" s="25">
        <f>F306</f>
        <v>13.9796</v>
      </c>
      <c r="E306" s="25">
        <f>F306</f>
        <v>13.9796</v>
      </c>
      <c r="F306" s="25">
        <f>ROUND(13.9796,4)</f>
        <v>13.9796</v>
      </c>
      <c r="G306" s="24"/>
      <c r="H306" s="36"/>
    </row>
    <row r="307" spans="1:8" ht="12.75" customHeight="1">
      <c r="A307" s="22">
        <v>42996</v>
      </c>
      <c r="B307" s="22"/>
      <c r="C307" s="25">
        <f>ROUND(13.712534,4)</f>
        <v>13.7125</v>
      </c>
      <c r="D307" s="25">
        <f>F307</f>
        <v>14.2615</v>
      </c>
      <c r="E307" s="25">
        <f>F307</f>
        <v>14.2615</v>
      </c>
      <c r="F307" s="25">
        <f>ROUND(14.2615,4)</f>
        <v>14.2615</v>
      </c>
      <c r="G307" s="24"/>
      <c r="H307" s="36"/>
    </row>
    <row r="308" spans="1:8" ht="12.75" customHeight="1">
      <c r="A308" s="22">
        <v>43087</v>
      </c>
      <c r="B308" s="22"/>
      <c r="C308" s="25">
        <f>ROUND(13.712534,4)</f>
        <v>13.7125</v>
      </c>
      <c r="D308" s="25">
        <f>F308</f>
        <v>14.548</v>
      </c>
      <c r="E308" s="25">
        <f>F308</f>
        <v>14.548</v>
      </c>
      <c r="F308" s="25">
        <f>ROUND(14.548,4)</f>
        <v>14.548</v>
      </c>
      <c r="G308" s="24"/>
      <c r="H308" s="36"/>
    </row>
    <row r="309" spans="1:8" ht="12.75" customHeight="1">
      <c r="A309" s="22">
        <v>43178</v>
      </c>
      <c r="B309" s="22"/>
      <c r="C309" s="25">
        <f>ROUND(13.712534,4)</f>
        <v>13.7125</v>
      </c>
      <c r="D309" s="25">
        <f>F309</f>
        <v>14.8406</v>
      </c>
      <c r="E309" s="25">
        <f>F309</f>
        <v>14.8406</v>
      </c>
      <c r="F309" s="25">
        <f>ROUND(14.8406,4)</f>
        <v>14.8406</v>
      </c>
      <c r="G309" s="24"/>
      <c r="H309" s="36"/>
    </row>
    <row r="310" spans="1:8" ht="12.75" customHeight="1">
      <c r="A310" s="22">
        <v>43269</v>
      </c>
      <c r="B310" s="22"/>
      <c r="C310" s="25">
        <f>ROUND(13.712534,4)</f>
        <v>13.7125</v>
      </c>
      <c r="D310" s="25">
        <f>F310</f>
        <v>15.0978</v>
      </c>
      <c r="E310" s="25">
        <f>F310</f>
        <v>15.0978</v>
      </c>
      <c r="F310" s="25">
        <f>ROUND(15.0978,4)</f>
        <v>15.0978</v>
      </c>
      <c r="G310" s="24"/>
      <c r="H310" s="36"/>
    </row>
    <row r="311" spans="1:8" ht="12.75" customHeight="1">
      <c r="A311" s="22">
        <v>43360</v>
      </c>
      <c r="B311" s="22"/>
      <c r="C311" s="25">
        <f>ROUND(13.712534,4)</f>
        <v>13.7125</v>
      </c>
      <c r="D311" s="25">
        <f>F311</f>
        <v>15.4387</v>
      </c>
      <c r="E311" s="25">
        <f>F311</f>
        <v>15.4387</v>
      </c>
      <c r="F311" s="25">
        <f>ROUND(15.4387,4)</f>
        <v>15.4387</v>
      </c>
      <c r="G311" s="24"/>
      <c r="H311" s="36"/>
    </row>
    <row r="312" spans="1:8" ht="12.75" customHeight="1">
      <c r="A312" s="22">
        <v>43448</v>
      </c>
      <c r="B312" s="22"/>
      <c r="C312" s="25">
        <f>ROUND(13.712534,4)</f>
        <v>13.7125</v>
      </c>
      <c r="D312" s="25">
        <f>F312</f>
        <v>15.7743</v>
      </c>
      <c r="E312" s="25">
        <f>F312</f>
        <v>15.7743</v>
      </c>
      <c r="F312" s="25">
        <f>ROUND(15.7743,4)</f>
        <v>15.7743</v>
      </c>
      <c r="G312" s="24"/>
      <c r="H312" s="36"/>
    </row>
    <row r="313" spans="1:8" ht="12.75" customHeight="1">
      <c r="A313" s="22" t="s">
        <v>71</v>
      </c>
      <c r="B313" s="22"/>
      <c r="C313" s="23"/>
      <c r="D313" s="23"/>
      <c r="E313" s="23"/>
      <c r="F313" s="23"/>
      <c r="G313" s="24"/>
      <c r="H313" s="36"/>
    </row>
    <row r="314" spans="1:8" ht="12.75" customHeight="1">
      <c r="A314" s="22">
        <v>42905</v>
      </c>
      <c r="B314" s="22"/>
      <c r="C314" s="25">
        <f>ROUND(12.7939038451898,4)</f>
        <v>12.7939</v>
      </c>
      <c r="D314" s="25">
        <f>F314</f>
        <v>13.0572</v>
      </c>
      <c r="E314" s="25">
        <f>F314</f>
        <v>13.0572</v>
      </c>
      <c r="F314" s="25">
        <f>ROUND(13.0572,4)</f>
        <v>13.0572</v>
      </c>
      <c r="G314" s="24"/>
      <c r="H314" s="36"/>
    </row>
    <row r="315" spans="1:8" ht="12.75" customHeight="1">
      <c r="A315" s="22">
        <v>42996</v>
      </c>
      <c r="B315" s="22"/>
      <c r="C315" s="25">
        <f>ROUND(12.7939038451898,4)</f>
        <v>12.7939</v>
      </c>
      <c r="D315" s="25">
        <f>F315</f>
        <v>13.3369</v>
      </c>
      <c r="E315" s="25">
        <f>F315</f>
        <v>13.3369</v>
      </c>
      <c r="F315" s="25">
        <f>ROUND(13.3369,4)</f>
        <v>13.3369</v>
      </c>
      <c r="G315" s="24"/>
      <c r="H315" s="36"/>
    </row>
    <row r="316" spans="1:8" ht="12.75" customHeight="1">
      <c r="A316" s="22">
        <v>43087</v>
      </c>
      <c r="B316" s="22"/>
      <c r="C316" s="25">
        <f>ROUND(12.7939038451898,4)</f>
        <v>12.7939</v>
      </c>
      <c r="D316" s="25">
        <f>F316</f>
        <v>13.6235</v>
      </c>
      <c r="E316" s="25">
        <f>F316</f>
        <v>13.6235</v>
      </c>
      <c r="F316" s="25">
        <f>ROUND(13.6235,4)</f>
        <v>13.6235</v>
      </c>
      <c r="G316" s="24"/>
      <c r="H316" s="36"/>
    </row>
    <row r="317" spans="1:8" ht="12.75" customHeight="1">
      <c r="A317" s="22">
        <v>43178</v>
      </c>
      <c r="B317" s="22"/>
      <c r="C317" s="25">
        <f>ROUND(12.7939038451898,4)</f>
        <v>12.7939</v>
      </c>
      <c r="D317" s="25">
        <f>F317</f>
        <v>13.9151</v>
      </c>
      <c r="E317" s="25">
        <f>F317</f>
        <v>13.9151</v>
      </c>
      <c r="F317" s="25">
        <f>ROUND(13.9151,4)</f>
        <v>13.9151</v>
      </c>
      <c r="G317" s="24"/>
      <c r="H317" s="36"/>
    </row>
    <row r="318" spans="1:8" ht="12.75" customHeight="1">
      <c r="A318" s="22">
        <v>43269</v>
      </c>
      <c r="B318" s="22"/>
      <c r="C318" s="25">
        <f>ROUND(12.7939038451898,4)</f>
        <v>12.7939</v>
      </c>
      <c r="D318" s="25">
        <f>F318</f>
        <v>14.1622</v>
      </c>
      <c r="E318" s="25">
        <f>F318</f>
        <v>14.1622</v>
      </c>
      <c r="F318" s="25">
        <f>ROUND(14.1622,4)</f>
        <v>14.1622</v>
      </c>
      <c r="G318" s="24"/>
      <c r="H318" s="36"/>
    </row>
    <row r="319" spans="1:8" ht="12.75" customHeight="1">
      <c r="A319" s="22" t="s">
        <v>72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ROUND(15.7826313333333,4)</f>
        <v>15.7826</v>
      </c>
      <c r="D320" s="25">
        <f>F320</f>
        <v>16.0565</v>
      </c>
      <c r="E320" s="25">
        <f>F320</f>
        <v>16.0565</v>
      </c>
      <c r="F320" s="25">
        <f>ROUND(16.0565,4)</f>
        <v>16.0565</v>
      </c>
      <c r="G320" s="24"/>
      <c r="H320" s="36"/>
    </row>
    <row r="321" spans="1:8" ht="12.75" customHeight="1">
      <c r="A321" s="22">
        <v>42996</v>
      </c>
      <c r="B321" s="22"/>
      <c r="C321" s="25">
        <f>ROUND(15.7826313333333,4)</f>
        <v>15.7826</v>
      </c>
      <c r="D321" s="25">
        <f>F321</f>
        <v>16.344</v>
      </c>
      <c r="E321" s="25">
        <f>F321</f>
        <v>16.344</v>
      </c>
      <c r="F321" s="25">
        <f>ROUND(16.344,4)</f>
        <v>16.344</v>
      </c>
      <c r="G321" s="24"/>
      <c r="H321" s="36"/>
    </row>
    <row r="322" spans="1:8" ht="12.75" customHeight="1">
      <c r="A322" s="22">
        <v>43087</v>
      </c>
      <c r="B322" s="22"/>
      <c r="C322" s="25">
        <f>ROUND(15.7826313333333,4)</f>
        <v>15.7826</v>
      </c>
      <c r="D322" s="25">
        <f>F322</f>
        <v>16.6346</v>
      </c>
      <c r="E322" s="25">
        <f>F322</f>
        <v>16.6346</v>
      </c>
      <c r="F322" s="25">
        <f>ROUND(16.6346,4)</f>
        <v>16.6346</v>
      </c>
      <c r="G322" s="24"/>
      <c r="H322" s="36"/>
    </row>
    <row r="323" spans="1:8" ht="12.75" customHeight="1">
      <c r="A323" s="22">
        <v>43178</v>
      </c>
      <c r="B323" s="22"/>
      <c r="C323" s="25">
        <f>ROUND(15.7826313333333,4)</f>
        <v>15.7826</v>
      </c>
      <c r="D323" s="25">
        <f>F323</f>
        <v>16.9265</v>
      </c>
      <c r="E323" s="25">
        <f>F323</f>
        <v>16.9265</v>
      </c>
      <c r="F323" s="25">
        <f>ROUND(16.9265,4)</f>
        <v>16.9265</v>
      </c>
      <c r="G323" s="24"/>
      <c r="H323" s="36"/>
    </row>
    <row r="324" spans="1:8" ht="12.75" customHeight="1">
      <c r="A324" s="22">
        <v>43269</v>
      </c>
      <c r="B324" s="22"/>
      <c r="C324" s="25">
        <f>ROUND(15.7826313333333,4)</f>
        <v>15.7826</v>
      </c>
      <c r="D324" s="25">
        <f>F324</f>
        <v>17.2274</v>
      </c>
      <c r="E324" s="25">
        <f>F324</f>
        <v>17.2274</v>
      </c>
      <c r="F324" s="25">
        <f>ROUND(17.2274,4)</f>
        <v>17.2274</v>
      </c>
      <c r="G324" s="24"/>
      <c r="H324" s="36"/>
    </row>
    <row r="325" spans="1:8" ht="12.75" customHeight="1">
      <c r="A325" s="22">
        <v>43360</v>
      </c>
      <c r="B325" s="22"/>
      <c r="C325" s="25">
        <f>ROUND(15.7826313333333,4)</f>
        <v>15.7826</v>
      </c>
      <c r="D325" s="25">
        <f>F325</f>
        <v>17.5304</v>
      </c>
      <c r="E325" s="25">
        <f>F325</f>
        <v>17.5304</v>
      </c>
      <c r="F325" s="25">
        <f>ROUND(17.5304,4)</f>
        <v>17.5304</v>
      </c>
      <c r="G325" s="24"/>
      <c r="H325" s="36"/>
    </row>
    <row r="326" spans="1:8" ht="12.75" customHeight="1">
      <c r="A326" s="22">
        <v>43448</v>
      </c>
      <c r="B326" s="22"/>
      <c r="C326" s="25">
        <f>ROUND(15.7826313333333,4)</f>
        <v>15.7826</v>
      </c>
      <c r="D326" s="25">
        <f>F326</f>
        <v>17.5928</v>
      </c>
      <c r="E326" s="25">
        <f>F326</f>
        <v>17.5928</v>
      </c>
      <c r="F326" s="25">
        <f>ROUND(17.5928,4)</f>
        <v>17.5928</v>
      </c>
      <c r="G326" s="24"/>
      <c r="H326" s="36"/>
    </row>
    <row r="327" spans="1:8" ht="12.75" customHeight="1">
      <c r="A327" s="22" t="s">
        <v>73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5">
        <f>ROUND(1.64393797870353,4)</f>
        <v>1.6439</v>
      </c>
      <c r="D328" s="25">
        <f>F328</f>
        <v>1.6711</v>
      </c>
      <c r="E328" s="25">
        <f>F328</f>
        <v>1.6711</v>
      </c>
      <c r="F328" s="25">
        <f>ROUND(1.6711,4)</f>
        <v>1.6711</v>
      </c>
      <c r="G328" s="24"/>
      <c r="H328" s="36"/>
    </row>
    <row r="329" spans="1:8" ht="12.75" customHeight="1">
      <c r="A329" s="22">
        <v>42996</v>
      </c>
      <c r="B329" s="22"/>
      <c r="C329" s="25">
        <f>ROUND(1.64393797870353,4)</f>
        <v>1.6439</v>
      </c>
      <c r="D329" s="25">
        <f>F329</f>
        <v>1.698</v>
      </c>
      <c r="E329" s="25">
        <f>F329</f>
        <v>1.698</v>
      </c>
      <c r="F329" s="25">
        <f>ROUND(1.698,4)</f>
        <v>1.698</v>
      </c>
      <c r="G329" s="24"/>
      <c r="H329" s="36"/>
    </row>
    <row r="330" spans="1:8" ht="12.75" customHeight="1">
      <c r="A330" s="22">
        <v>43087</v>
      </c>
      <c r="B330" s="22"/>
      <c r="C330" s="25">
        <f>ROUND(1.64393797870353,4)</f>
        <v>1.6439</v>
      </c>
      <c r="D330" s="25">
        <f>F330</f>
        <v>1.7241</v>
      </c>
      <c r="E330" s="25">
        <f>F330</f>
        <v>1.7241</v>
      </c>
      <c r="F330" s="25">
        <f>ROUND(1.7241,4)</f>
        <v>1.7241</v>
      </c>
      <c r="G330" s="24"/>
      <c r="H330" s="36"/>
    </row>
    <row r="331" spans="1:8" ht="12.75" customHeight="1">
      <c r="A331" s="22">
        <v>43178</v>
      </c>
      <c r="B331" s="22"/>
      <c r="C331" s="25">
        <f>ROUND(1.64393797870353,4)</f>
        <v>1.6439</v>
      </c>
      <c r="D331" s="25">
        <f>F331</f>
        <v>1.7492</v>
      </c>
      <c r="E331" s="25">
        <f>F331</f>
        <v>1.7492</v>
      </c>
      <c r="F331" s="25">
        <f>ROUND(1.7492,4)</f>
        <v>1.7492</v>
      </c>
      <c r="G331" s="24"/>
      <c r="H331" s="36"/>
    </row>
    <row r="332" spans="1:8" ht="12.75" customHeight="1">
      <c r="A332" s="22" t="s">
        <v>74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42905</v>
      </c>
      <c r="B333" s="22"/>
      <c r="C333" s="28">
        <f>ROUND(0.113125581807704,6)</f>
        <v>0.113126</v>
      </c>
      <c r="D333" s="28">
        <f>F333</f>
        <v>0.115272</v>
      </c>
      <c r="E333" s="28">
        <f>F333</f>
        <v>0.115272</v>
      </c>
      <c r="F333" s="28">
        <f>ROUND(0.115272,6)</f>
        <v>0.115272</v>
      </c>
      <c r="G333" s="24"/>
      <c r="H333" s="36"/>
    </row>
    <row r="334" spans="1:8" ht="12.75" customHeight="1">
      <c r="A334" s="22">
        <v>42996</v>
      </c>
      <c r="B334" s="22"/>
      <c r="C334" s="28">
        <f>ROUND(0.113125581807704,6)</f>
        <v>0.113126</v>
      </c>
      <c r="D334" s="28">
        <f>F334</f>
        <v>0.117559</v>
      </c>
      <c r="E334" s="28">
        <f>F334</f>
        <v>0.117559</v>
      </c>
      <c r="F334" s="28">
        <f>ROUND(0.117559,6)</f>
        <v>0.117559</v>
      </c>
      <c r="G334" s="24"/>
      <c r="H334" s="36"/>
    </row>
    <row r="335" spans="1:8" ht="12.75" customHeight="1">
      <c r="A335" s="22">
        <v>43087</v>
      </c>
      <c r="B335" s="22"/>
      <c r="C335" s="28">
        <f>ROUND(0.113125581807704,6)</f>
        <v>0.113126</v>
      </c>
      <c r="D335" s="28">
        <f>F335</f>
        <v>0.119928</v>
      </c>
      <c r="E335" s="28">
        <f>F335</f>
        <v>0.119928</v>
      </c>
      <c r="F335" s="28">
        <f>ROUND(0.119928,6)</f>
        <v>0.119928</v>
      </c>
      <c r="G335" s="24"/>
      <c r="H335" s="36"/>
    </row>
    <row r="336" spans="1:8" ht="12.75" customHeight="1">
      <c r="A336" s="22">
        <v>43178</v>
      </c>
      <c r="B336" s="22"/>
      <c r="C336" s="28">
        <f>ROUND(0.113125581807704,6)</f>
        <v>0.113126</v>
      </c>
      <c r="D336" s="28">
        <f>F336</f>
        <v>0.122346</v>
      </c>
      <c r="E336" s="28">
        <f>F336</f>
        <v>0.122346</v>
      </c>
      <c r="F336" s="28">
        <f>ROUND(0.122346,6)</f>
        <v>0.122346</v>
      </c>
      <c r="G336" s="24"/>
      <c r="H336" s="36"/>
    </row>
    <row r="337" spans="1:8" ht="12.75" customHeight="1">
      <c r="A337" s="22">
        <v>43269</v>
      </c>
      <c r="B337" s="22"/>
      <c r="C337" s="28">
        <f>ROUND(0.113125581807704,6)</f>
        <v>0.113126</v>
      </c>
      <c r="D337" s="28">
        <f>F337</f>
        <v>0.124829</v>
      </c>
      <c r="E337" s="28">
        <f>F337</f>
        <v>0.124829</v>
      </c>
      <c r="F337" s="28">
        <f>ROUND(0.124829,6)</f>
        <v>0.124829</v>
      </c>
      <c r="G337" s="24"/>
      <c r="H337" s="36"/>
    </row>
    <row r="338" spans="1:8" ht="12.75" customHeight="1">
      <c r="A338" s="22" t="s">
        <v>75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5">
        <f>ROUND(0.123799359658485,4)</f>
        <v>0.1238</v>
      </c>
      <c r="D339" s="25">
        <f>F339</f>
        <v>0.1236</v>
      </c>
      <c r="E339" s="25">
        <f>F339</f>
        <v>0.1236</v>
      </c>
      <c r="F339" s="25">
        <f>ROUND(0.1236,4)</f>
        <v>0.1236</v>
      </c>
      <c r="G339" s="24"/>
      <c r="H339" s="36"/>
    </row>
    <row r="340" spans="1:8" ht="12.75" customHeight="1">
      <c r="A340" s="22">
        <v>42996</v>
      </c>
      <c r="B340" s="22"/>
      <c r="C340" s="25">
        <f>ROUND(0.123799359658485,4)</f>
        <v>0.1238</v>
      </c>
      <c r="D340" s="25">
        <f>F340</f>
        <v>0.1221</v>
      </c>
      <c r="E340" s="25">
        <f>F340</f>
        <v>0.1221</v>
      </c>
      <c r="F340" s="25">
        <f>ROUND(0.1221,4)</f>
        <v>0.1221</v>
      </c>
      <c r="G340" s="24"/>
      <c r="H340" s="36"/>
    </row>
    <row r="341" spans="1:8" ht="12.75" customHeight="1">
      <c r="A341" s="22">
        <v>43087</v>
      </c>
      <c r="B341" s="22"/>
      <c r="C341" s="25">
        <f>ROUND(0.123799359658485,4)</f>
        <v>0.1238</v>
      </c>
      <c r="D341" s="25">
        <f>F341</f>
        <v>0.121</v>
      </c>
      <c r="E341" s="25">
        <f>F341</f>
        <v>0.121</v>
      </c>
      <c r="F341" s="25">
        <f>ROUND(0.121,4)</f>
        <v>0.121</v>
      </c>
      <c r="G341" s="24"/>
      <c r="H341" s="36"/>
    </row>
    <row r="342" spans="1:8" ht="12.75" customHeight="1">
      <c r="A342" s="22">
        <v>43178</v>
      </c>
      <c r="B342" s="22"/>
      <c r="C342" s="25">
        <f>ROUND(0.123799359658485,4)</f>
        <v>0.1238</v>
      </c>
      <c r="D342" s="25">
        <f>F342</f>
        <v>0.1199</v>
      </c>
      <c r="E342" s="25">
        <f>F342</f>
        <v>0.1199</v>
      </c>
      <c r="F342" s="25">
        <f>ROUND(0.1199,4)</f>
        <v>0.1199</v>
      </c>
      <c r="G342" s="24"/>
      <c r="H342" s="36"/>
    </row>
    <row r="343" spans="1:8" ht="12.75" customHeight="1">
      <c r="A343" s="22" t="s">
        <v>76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5">
        <f>ROUND(8.939656,4)</f>
        <v>8.9397</v>
      </c>
      <c r="D344" s="25">
        <f>F344</f>
        <v>9.052</v>
      </c>
      <c r="E344" s="25">
        <f>F344</f>
        <v>9.052</v>
      </c>
      <c r="F344" s="25">
        <f>ROUND(9.052,4)</f>
        <v>9.052</v>
      </c>
      <c r="G344" s="24"/>
      <c r="H344" s="36"/>
    </row>
    <row r="345" spans="1:8" ht="12.75" customHeight="1">
      <c r="A345" s="22">
        <v>42996</v>
      </c>
      <c r="B345" s="22"/>
      <c r="C345" s="25">
        <f>ROUND(8.939656,4)</f>
        <v>8.9397</v>
      </c>
      <c r="D345" s="25">
        <f>F345</f>
        <v>9.1713</v>
      </c>
      <c r="E345" s="25">
        <f>F345</f>
        <v>9.1713</v>
      </c>
      <c r="F345" s="25">
        <f>ROUND(9.1713,4)</f>
        <v>9.1713</v>
      </c>
      <c r="G345" s="24"/>
      <c r="H345" s="36"/>
    </row>
    <row r="346" spans="1:8" ht="12.75" customHeight="1">
      <c r="A346" s="22">
        <v>43087</v>
      </c>
      <c r="B346" s="22"/>
      <c r="C346" s="25">
        <f>ROUND(8.939656,4)</f>
        <v>8.9397</v>
      </c>
      <c r="D346" s="25">
        <f>F346</f>
        <v>9.2908</v>
      </c>
      <c r="E346" s="25">
        <f>F346</f>
        <v>9.2908</v>
      </c>
      <c r="F346" s="25">
        <f>ROUND(9.2908,4)</f>
        <v>9.2908</v>
      </c>
      <c r="G346" s="24"/>
      <c r="H346" s="36"/>
    </row>
    <row r="347" spans="1:8" ht="12.75" customHeight="1">
      <c r="A347" s="22">
        <v>43178</v>
      </c>
      <c r="B347" s="22"/>
      <c r="C347" s="25">
        <f>ROUND(8.939656,4)</f>
        <v>8.9397</v>
      </c>
      <c r="D347" s="25">
        <f>F347</f>
        <v>9.4066</v>
      </c>
      <c r="E347" s="25">
        <f>F347</f>
        <v>9.4066</v>
      </c>
      <c r="F347" s="25">
        <f>ROUND(9.4066,4)</f>
        <v>9.4066</v>
      </c>
      <c r="G347" s="24"/>
      <c r="H347" s="36"/>
    </row>
    <row r="348" spans="1:8" ht="12.75" customHeight="1">
      <c r="A348" s="22" t="s">
        <v>77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5">
        <f>ROUND(9.10323178996932,4)</f>
        <v>9.1032</v>
      </c>
      <c r="D349" s="25">
        <f>F349</f>
        <v>9.246</v>
      </c>
      <c r="E349" s="25">
        <f>F349</f>
        <v>9.246</v>
      </c>
      <c r="F349" s="25">
        <f>ROUND(9.246,4)</f>
        <v>9.246</v>
      </c>
      <c r="G349" s="24"/>
      <c r="H349" s="36"/>
    </row>
    <row r="350" spans="1:8" ht="12.75" customHeight="1">
      <c r="A350" s="22">
        <v>42996</v>
      </c>
      <c r="B350" s="22"/>
      <c r="C350" s="25">
        <f>ROUND(9.10323178996932,4)</f>
        <v>9.1032</v>
      </c>
      <c r="D350" s="25">
        <f>F350</f>
        <v>9.3926</v>
      </c>
      <c r="E350" s="25">
        <f>F350</f>
        <v>9.3926</v>
      </c>
      <c r="F350" s="25">
        <f>ROUND(9.3926,4)</f>
        <v>9.3926</v>
      </c>
      <c r="G350" s="24"/>
      <c r="H350" s="36"/>
    </row>
    <row r="351" spans="1:8" ht="12.75" customHeight="1">
      <c r="A351" s="22">
        <v>43087</v>
      </c>
      <c r="B351" s="22"/>
      <c r="C351" s="25">
        <f>ROUND(9.10323178996932,4)</f>
        <v>9.1032</v>
      </c>
      <c r="D351" s="25">
        <f>F351</f>
        <v>9.5373</v>
      </c>
      <c r="E351" s="25">
        <f>F351</f>
        <v>9.5373</v>
      </c>
      <c r="F351" s="25">
        <f>ROUND(9.5373,4)</f>
        <v>9.5373</v>
      </c>
      <c r="G351" s="24"/>
      <c r="H351" s="36"/>
    </row>
    <row r="352" spans="1:8" ht="12.75" customHeight="1">
      <c r="A352" s="22">
        <v>43178</v>
      </c>
      <c r="B352" s="22"/>
      <c r="C352" s="25">
        <f>ROUND(9.10323178996932,4)</f>
        <v>9.1032</v>
      </c>
      <c r="D352" s="25">
        <f>F352</f>
        <v>9.6817</v>
      </c>
      <c r="E352" s="25">
        <f>F352</f>
        <v>9.6817</v>
      </c>
      <c r="F352" s="25">
        <f>ROUND(9.6817,4)</f>
        <v>9.6817</v>
      </c>
      <c r="G352" s="24"/>
      <c r="H352" s="36"/>
    </row>
    <row r="353" spans="1:8" ht="12.75" customHeight="1">
      <c r="A353" s="22" t="s">
        <v>78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42905</v>
      </c>
      <c r="B354" s="22"/>
      <c r="C354" s="25">
        <f>ROUND(3.52549490930692,4)</f>
        <v>3.5255</v>
      </c>
      <c r="D354" s="25">
        <f>F354</f>
        <v>3.4875</v>
      </c>
      <c r="E354" s="25">
        <f>F354</f>
        <v>3.4875</v>
      </c>
      <c r="F354" s="25">
        <f>ROUND(3.4875,4)</f>
        <v>3.4875</v>
      </c>
      <c r="G354" s="24"/>
      <c r="H354" s="36"/>
    </row>
    <row r="355" spans="1:8" ht="12.75" customHeight="1">
      <c r="A355" s="22">
        <v>42996</v>
      </c>
      <c r="B355" s="22"/>
      <c r="C355" s="25">
        <f>ROUND(3.52549490930692,4)</f>
        <v>3.5255</v>
      </c>
      <c r="D355" s="25">
        <f>F355</f>
        <v>3.4525</v>
      </c>
      <c r="E355" s="25">
        <f>F355</f>
        <v>3.4525</v>
      </c>
      <c r="F355" s="25">
        <f>ROUND(3.4525,4)</f>
        <v>3.4525</v>
      </c>
      <c r="G355" s="24"/>
      <c r="H355" s="36"/>
    </row>
    <row r="356" spans="1:8" ht="12.75" customHeight="1">
      <c r="A356" s="22">
        <v>43087</v>
      </c>
      <c r="B356" s="22"/>
      <c r="C356" s="25">
        <f>ROUND(3.52549490930692,4)</f>
        <v>3.5255</v>
      </c>
      <c r="D356" s="25">
        <f>F356</f>
        <v>3.419</v>
      </c>
      <c r="E356" s="25">
        <f>F356</f>
        <v>3.419</v>
      </c>
      <c r="F356" s="25">
        <f>ROUND(3.419,4)</f>
        <v>3.419</v>
      </c>
      <c r="G356" s="24"/>
      <c r="H356" s="36"/>
    </row>
    <row r="357" spans="1:8" ht="12.75" customHeight="1">
      <c r="A357" s="22" t="s">
        <v>79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42905</v>
      </c>
      <c r="B358" s="22"/>
      <c r="C358" s="25">
        <f>ROUND(12.76,4)</f>
        <v>12.76</v>
      </c>
      <c r="D358" s="25">
        <f>F358</f>
        <v>12.9508</v>
      </c>
      <c r="E358" s="25">
        <f>F358</f>
        <v>12.9508</v>
      </c>
      <c r="F358" s="25">
        <f>ROUND(12.9508,4)</f>
        <v>12.9508</v>
      </c>
      <c r="G358" s="24"/>
      <c r="H358" s="36"/>
    </row>
    <row r="359" spans="1:8" ht="12.75" customHeight="1">
      <c r="A359" s="22">
        <v>42996</v>
      </c>
      <c r="B359" s="22"/>
      <c r="C359" s="25">
        <f>ROUND(12.76,4)</f>
        <v>12.76</v>
      </c>
      <c r="D359" s="25">
        <f>F359</f>
        <v>13.1479</v>
      </c>
      <c r="E359" s="25">
        <f>F359</f>
        <v>13.1479</v>
      </c>
      <c r="F359" s="25">
        <f>ROUND(13.1479,4)</f>
        <v>13.1479</v>
      </c>
      <c r="G359" s="24"/>
      <c r="H359" s="36"/>
    </row>
    <row r="360" spans="1:8" ht="12.75" customHeight="1">
      <c r="A360" s="22">
        <v>43087</v>
      </c>
      <c r="B360" s="22"/>
      <c r="C360" s="25">
        <f>ROUND(12.76,4)</f>
        <v>12.76</v>
      </c>
      <c r="D360" s="25">
        <f>F360</f>
        <v>13.3432</v>
      </c>
      <c r="E360" s="25">
        <f>F360</f>
        <v>13.3432</v>
      </c>
      <c r="F360" s="25">
        <f>ROUND(13.3432,4)</f>
        <v>13.3432</v>
      </c>
      <c r="G360" s="24"/>
      <c r="H360" s="36"/>
    </row>
    <row r="361" spans="1:8" ht="12.75" customHeight="1">
      <c r="A361" s="22">
        <v>43178</v>
      </c>
      <c r="B361" s="22"/>
      <c r="C361" s="25">
        <f>ROUND(12.76,4)</f>
        <v>12.76</v>
      </c>
      <c r="D361" s="25">
        <f>F361</f>
        <v>13.5332</v>
      </c>
      <c r="E361" s="25">
        <f>F361</f>
        <v>13.5332</v>
      </c>
      <c r="F361" s="25">
        <f>ROUND(13.5332,4)</f>
        <v>13.5332</v>
      </c>
      <c r="G361" s="24"/>
      <c r="H361" s="36"/>
    </row>
    <row r="362" spans="1:8" ht="12.75" customHeight="1">
      <c r="A362" s="22">
        <v>43269</v>
      </c>
      <c r="B362" s="22"/>
      <c r="C362" s="25">
        <f>ROUND(12.76,4)</f>
        <v>12.76</v>
      </c>
      <c r="D362" s="25">
        <f>F362</f>
        <v>13.7266</v>
      </c>
      <c r="E362" s="25">
        <f>F362</f>
        <v>13.7266</v>
      </c>
      <c r="F362" s="25">
        <f>ROUND(13.7266,4)</f>
        <v>13.7266</v>
      </c>
      <c r="G362" s="24"/>
      <c r="H362" s="36"/>
    </row>
    <row r="363" spans="1:8" ht="12.75" customHeight="1">
      <c r="A363" s="22" t="s">
        <v>80</v>
      </c>
      <c r="B363" s="22"/>
      <c r="C363" s="23"/>
      <c r="D363" s="23"/>
      <c r="E363" s="23"/>
      <c r="F363" s="23"/>
      <c r="G363" s="24"/>
      <c r="H363" s="36"/>
    </row>
    <row r="364" spans="1:8" ht="12.75" customHeight="1">
      <c r="A364" s="22">
        <v>42905</v>
      </c>
      <c r="B364" s="22"/>
      <c r="C364" s="25">
        <f>ROUND(12.76,4)</f>
        <v>12.76</v>
      </c>
      <c r="D364" s="25">
        <f>F364</f>
        <v>12.9508</v>
      </c>
      <c r="E364" s="25">
        <f>F364</f>
        <v>12.9508</v>
      </c>
      <c r="F364" s="25">
        <f>ROUND(12.9508,4)</f>
        <v>12.9508</v>
      </c>
      <c r="G364" s="24"/>
      <c r="H364" s="36"/>
    </row>
    <row r="365" spans="1:8" ht="12.75" customHeight="1">
      <c r="A365" s="22">
        <v>42996</v>
      </c>
      <c r="B365" s="22"/>
      <c r="C365" s="25">
        <f>ROUND(12.76,4)</f>
        <v>12.76</v>
      </c>
      <c r="D365" s="25">
        <f>F365</f>
        <v>13.1479</v>
      </c>
      <c r="E365" s="25">
        <f>F365</f>
        <v>13.1479</v>
      </c>
      <c r="F365" s="25">
        <f>ROUND(13.1479,4)</f>
        <v>13.1479</v>
      </c>
      <c r="G365" s="24"/>
      <c r="H365" s="36"/>
    </row>
    <row r="366" spans="1:8" ht="12.75" customHeight="1">
      <c r="A366" s="22">
        <v>43087</v>
      </c>
      <c r="B366" s="22"/>
      <c r="C366" s="25">
        <f>ROUND(12.76,4)</f>
        <v>12.76</v>
      </c>
      <c r="D366" s="25">
        <f>F366</f>
        <v>13.3432</v>
      </c>
      <c r="E366" s="25">
        <f>F366</f>
        <v>13.3432</v>
      </c>
      <c r="F366" s="25">
        <f>ROUND(13.3432,4)</f>
        <v>13.3432</v>
      </c>
      <c r="G366" s="24"/>
      <c r="H366" s="36"/>
    </row>
    <row r="367" spans="1:8" ht="12.75" customHeight="1">
      <c r="A367" s="22">
        <v>43178</v>
      </c>
      <c r="B367" s="22"/>
      <c r="C367" s="25">
        <f>ROUND(12.76,4)</f>
        <v>12.76</v>
      </c>
      <c r="D367" s="25">
        <f>F367</f>
        <v>13.5332</v>
      </c>
      <c r="E367" s="25">
        <f>F367</f>
        <v>13.5332</v>
      </c>
      <c r="F367" s="25">
        <f>ROUND(13.5332,4)</f>
        <v>13.5332</v>
      </c>
      <c r="G367" s="24"/>
      <c r="H367" s="36"/>
    </row>
    <row r="368" spans="1:8" ht="12.75" customHeight="1">
      <c r="A368" s="22">
        <v>43269</v>
      </c>
      <c r="B368" s="22"/>
      <c r="C368" s="25">
        <f>ROUND(12.76,4)</f>
        <v>12.76</v>
      </c>
      <c r="D368" s="25">
        <f>F368</f>
        <v>13.7266</v>
      </c>
      <c r="E368" s="25">
        <f>F368</f>
        <v>13.7266</v>
      </c>
      <c r="F368" s="25">
        <f>ROUND(13.7266,4)</f>
        <v>13.7266</v>
      </c>
      <c r="G368" s="24"/>
      <c r="H368" s="36"/>
    </row>
    <row r="369" spans="1:8" ht="12.75" customHeight="1">
      <c r="A369" s="22">
        <v>43360</v>
      </c>
      <c r="B369" s="22"/>
      <c r="C369" s="25">
        <f>ROUND(12.76,4)</f>
        <v>12.76</v>
      </c>
      <c r="D369" s="25">
        <f>F369</f>
        <v>13.9201</v>
      </c>
      <c r="E369" s="25">
        <f>F369</f>
        <v>13.9201</v>
      </c>
      <c r="F369" s="25">
        <f>ROUND(13.9201,4)</f>
        <v>13.9201</v>
      </c>
      <c r="G369" s="24"/>
      <c r="H369" s="36"/>
    </row>
    <row r="370" spans="1:8" ht="12.75" customHeight="1">
      <c r="A370" s="22">
        <v>43448</v>
      </c>
      <c r="B370" s="22"/>
      <c r="C370" s="25">
        <f>ROUND(12.76,4)</f>
        <v>12.76</v>
      </c>
      <c r="D370" s="25">
        <f>F370</f>
        <v>14.1071</v>
      </c>
      <c r="E370" s="25">
        <f>F370</f>
        <v>14.1071</v>
      </c>
      <c r="F370" s="25">
        <f>ROUND(14.1071,4)</f>
        <v>14.1071</v>
      </c>
      <c r="G370" s="24"/>
      <c r="H370" s="36"/>
    </row>
    <row r="371" spans="1:8" ht="12.75" customHeight="1">
      <c r="A371" s="22">
        <v>43542</v>
      </c>
      <c r="B371" s="22"/>
      <c r="C371" s="25">
        <f>ROUND(12.76,4)</f>
        <v>12.76</v>
      </c>
      <c r="D371" s="25">
        <f>F371</f>
        <v>14.307</v>
      </c>
      <c r="E371" s="25">
        <f>F371</f>
        <v>14.307</v>
      </c>
      <c r="F371" s="25">
        <f>ROUND(14.307,4)</f>
        <v>14.307</v>
      </c>
      <c r="G371" s="24"/>
      <c r="H371" s="36"/>
    </row>
    <row r="372" spans="1:8" ht="12.75" customHeight="1">
      <c r="A372" s="22">
        <v>43630</v>
      </c>
      <c r="B372" s="22"/>
      <c r="C372" s="25">
        <f>ROUND(12.76,4)</f>
        <v>12.76</v>
      </c>
      <c r="D372" s="25">
        <f>F372</f>
        <v>14.503</v>
      </c>
      <c r="E372" s="25">
        <f>F372</f>
        <v>14.503</v>
      </c>
      <c r="F372" s="25">
        <f>ROUND(14.503,4)</f>
        <v>14.503</v>
      </c>
      <c r="G372" s="24"/>
      <c r="H372" s="36"/>
    </row>
    <row r="373" spans="1:8" ht="12.75" customHeight="1">
      <c r="A373" s="22">
        <v>43724</v>
      </c>
      <c r="B373" s="22"/>
      <c r="C373" s="25">
        <f>ROUND(12.76,4)</f>
        <v>12.76</v>
      </c>
      <c r="D373" s="25">
        <f>F373</f>
        <v>14.7127</v>
      </c>
      <c r="E373" s="25">
        <f>F373</f>
        <v>14.7127</v>
      </c>
      <c r="F373" s="25">
        <f>ROUND(14.7127,4)</f>
        <v>14.7127</v>
      </c>
      <c r="G373" s="24"/>
      <c r="H373" s="36"/>
    </row>
    <row r="374" spans="1:8" ht="12.75" customHeight="1">
      <c r="A374" s="22">
        <v>43812</v>
      </c>
      <c r="B374" s="22"/>
      <c r="C374" s="25">
        <f>ROUND(12.76,4)</f>
        <v>12.76</v>
      </c>
      <c r="D374" s="25">
        <f>F374</f>
        <v>14.9091</v>
      </c>
      <c r="E374" s="25">
        <f>F374</f>
        <v>14.9091</v>
      </c>
      <c r="F374" s="25">
        <f>ROUND(14.9091,4)</f>
        <v>14.9091</v>
      </c>
      <c r="G374" s="24"/>
      <c r="H374" s="36"/>
    </row>
    <row r="375" spans="1:8" ht="12.75" customHeight="1">
      <c r="A375" s="22">
        <v>43906</v>
      </c>
      <c r="B375" s="22"/>
      <c r="C375" s="25">
        <f>ROUND(12.76,4)</f>
        <v>12.76</v>
      </c>
      <c r="D375" s="25">
        <f>F375</f>
        <v>15.1189</v>
      </c>
      <c r="E375" s="25">
        <f>F375</f>
        <v>15.1189</v>
      </c>
      <c r="F375" s="25">
        <f>ROUND(15.1189,4)</f>
        <v>15.1189</v>
      </c>
      <c r="G375" s="24"/>
      <c r="H375" s="36"/>
    </row>
    <row r="376" spans="1:8" ht="12.75" customHeight="1">
      <c r="A376" s="22">
        <v>43994</v>
      </c>
      <c r="B376" s="22"/>
      <c r="C376" s="25">
        <f>ROUND(12.76,4)</f>
        <v>12.76</v>
      </c>
      <c r="D376" s="25">
        <f>F376</f>
        <v>15.3153</v>
      </c>
      <c r="E376" s="25">
        <f>F376</f>
        <v>15.3153</v>
      </c>
      <c r="F376" s="25">
        <f>ROUND(15.3153,4)</f>
        <v>15.3153</v>
      </c>
      <c r="G376" s="24"/>
      <c r="H376" s="36"/>
    </row>
    <row r="377" spans="1:8" ht="12.75" customHeight="1">
      <c r="A377" s="22" t="s">
        <v>81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42905</v>
      </c>
      <c r="B378" s="22"/>
      <c r="C378" s="25">
        <f>ROUND(1.33640552995392,4)</f>
        <v>1.3364</v>
      </c>
      <c r="D378" s="25">
        <f>F378</f>
        <v>1.3134</v>
      </c>
      <c r="E378" s="25">
        <f>F378</f>
        <v>1.3134</v>
      </c>
      <c r="F378" s="25">
        <f>ROUND(1.3134,4)</f>
        <v>1.3134</v>
      </c>
      <c r="G378" s="24"/>
      <c r="H378" s="36"/>
    </row>
    <row r="379" spans="1:8" ht="12.75" customHeight="1">
      <c r="A379" s="22">
        <v>42996</v>
      </c>
      <c r="B379" s="22"/>
      <c r="C379" s="25">
        <f>ROUND(1.33640552995392,4)</f>
        <v>1.3364</v>
      </c>
      <c r="D379" s="25">
        <f>F379</f>
        <v>1.294</v>
      </c>
      <c r="E379" s="25">
        <f>F379</f>
        <v>1.294</v>
      </c>
      <c r="F379" s="25">
        <f>ROUND(1.294,4)</f>
        <v>1.294</v>
      </c>
      <c r="G379" s="24"/>
      <c r="H379" s="36"/>
    </row>
    <row r="380" spans="1:8" ht="12.75" customHeight="1">
      <c r="A380" s="22">
        <v>43087</v>
      </c>
      <c r="B380" s="22"/>
      <c r="C380" s="25">
        <f>ROUND(1.33640552995392,4)</f>
        <v>1.3364</v>
      </c>
      <c r="D380" s="25">
        <f>F380</f>
        <v>1.2737</v>
      </c>
      <c r="E380" s="25">
        <f>F380</f>
        <v>1.2737</v>
      </c>
      <c r="F380" s="25">
        <f>ROUND(1.2737,4)</f>
        <v>1.2737</v>
      </c>
      <c r="G380" s="24"/>
      <c r="H380" s="36"/>
    </row>
    <row r="381" spans="1:8" ht="12.75" customHeight="1">
      <c r="A381" s="22">
        <v>43178</v>
      </c>
      <c r="B381" s="22"/>
      <c r="C381" s="25">
        <f>ROUND(1.33640552995392,4)</f>
        <v>1.3364</v>
      </c>
      <c r="D381" s="25">
        <f>F381</f>
        <v>1.2509</v>
      </c>
      <c r="E381" s="25">
        <f>F381</f>
        <v>1.2509</v>
      </c>
      <c r="F381" s="25">
        <f>ROUND(1.2509,4)</f>
        <v>1.2509</v>
      </c>
      <c r="G381" s="24"/>
      <c r="H381" s="36"/>
    </row>
    <row r="382" spans="1:8" ht="12.75" customHeight="1">
      <c r="A382" s="22" t="s">
        <v>82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42859</v>
      </c>
      <c r="B383" s="22"/>
      <c r="C383" s="27">
        <f>ROUND(614.748,3)</f>
        <v>614.748</v>
      </c>
      <c r="D383" s="27">
        <f>F383</f>
        <v>620.817</v>
      </c>
      <c r="E383" s="27">
        <f>F383</f>
        <v>620.817</v>
      </c>
      <c r="F383" s="27">
        <f>ROUND(620.817,3)</f>
        <v>620.817</v>
      </c>
      <c r="G383" s="24"/>
      <c r="H383" s="36"/>
    </row>
    <row r="384" spans="1:8" ht="12.75" customHeight="1">
      <c r="A384" s="22">
        <v>42950</v>
      </c>
      <c r="B384" s="22"/>
      <c r="C384" s="27">
        <f>ROUND(614.748,3)</f>
        <v>614.748</v>
      </c>
      <c r="D384" s="27">
        <f>F384</f>
        <v>632.681</v>
      </c>
      <c r="E384" s="27">
        <f>F384</f>
        <v>632.681</v>
      </c>
      <c r="F384" s="27">
        <f>ROUND(632.681,3)</f>
        <v>632.681</v>
      </c>
      <c r="G384" s="24"/>
      <c r="H384" s="36"/>
    </row>
    <row r="385" spans="1:8" ht="12.75" customHeight="1">
      <c r="A385" s="22">
        <v>43041</v>
      </c>
      <c r="B385" s="22"/>
      <c r="C385" s="27">
        <f>ROUND(614.748,3)</f>
        <v>614.748</v>
      </c>
      <c r="D385" s="27">
        <f>F385</f>
        <v>645.134</v>
      </c>
      <c r="E385" s="27">
        <f>F385</f>
        <v>645.134</v>
      </c>
      <c r="F385" s="27">
        <f>ROUND(645.134,3)</f>
        <v>645.134</v>
      </c>
      <c r="G385" s="24"/>
      <c r="H385" s="36"/>
    </row>
    <row r="386" spans="1:8" ht="12.75" customHeight="1">
      <c r="A386" s="22">
        <v>43132</v>
      </c>
      <c r="B386" s="22"/>
      <c r="C386" s="27">
        <f>ROUND(614.748,3)</f>
        <v>614.748</v>
      </c>
      <c r="D386" s="27">
        <f>F386</f>
        <v>657.986</v>
      </c>
      <c r="E386" s="27">
        <f>F386</f>
        <v>657.986</v>
      </c>
      <c r="F386" s="27">
        <f>ROUND(657.986,3)</f>
        <v>657.986</v>
      </c>
      <c r="G386" s="24"/>
      <c r="H386" s="36"/>
    </row>
    <row r="387" spans="1:8" ht="12.75" customHeight="1">
      <c r="A387" s="22" t="s">
        <v>83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ROUND(528.778,3)</f>
        <v>528.778</v>
      </c>
      <c r="D388" s="27">
        <f>F388</f>
        <v>533.998</v>
      </c>
      <c r="E388" s="27">
        <f>F388</f>
        <v>533.998</v>
      </c>
      <c r="F388" s="27">
        <f>ROUND(533.998,3)</f>
        <v>533.998</v>
      </c>
      <c r="G388" s="24"/>
      <c r="H388" s="36"/>
    </row>
    <row r="389" spans="1:8" ht="12.75" customHeight="1">
      <c r="A389" s="22">
        <v>42950</v>
      </c>
      <c r="B389" s="22"/>
      <c r="C389" s="27">
        <f>ROUND(528.778,3)</f>
        <v>528.778</v>
      </c>
      <c r="D389" s="27">
        <f>F389</f>
        <v>544.203</v>
      </c>
      <c r="E389" s="27">
        <f>F389</f>
        <v>544.203</v>
      </c>
      <c r="F389" s="27">
        <f>ROUND(544.203,3)</f>
        <v>544.203</v>
      </c>
      <c r="G389" s="24"/>
      <c r="H389" s="36"/>
    </row>
    <row r="390" spans="1:8" ht="12.75" customHeight="1">
      <c r="A390" s="22">
        <v>43041</v>
      </c>
      <c r="B390" s="22"/>
      <c r="C390" s="27">
        <f>ROUND(528.778,3)</f>
        <v>528.778</v>
      </c>
      <c r="D390" s="27">
        <f>F390</f>
        <v>554.914</v>
      </c>
      <c r="E390" s="27">
        <f>F390</f>
        <v>554.914</v>
      </c>
      <c r="F390" s="27">
        <f>ROUND(554.914,3)</f>
        <v>554.914</v>
      </c>
      <c r="G390" s="24"/>
      <c r="H390" s="36"/>
    </row>
    <row r="391" spans="1:8" ht="12.75" customHeight="1">
      <c r="A391" s="22">
        <v>43132</v>
      </c>
      <c r="B391" s="22"/>
      <c r="C391" s="27">
        <f>ROUND(528.778,3)</f>
        <v>528.778</v>
      </c>
      <c r="D391" s="27">
        <f>F391</f>
        <v>565.969</v>
      </c>
      <c r="E391" s="27">
        <f>F391</f>
        <v>565.969</v>
      </c>
      <c r="F391" s="27">
        <f>ROUND(565.969,3)</f>
        <v>565.969</v>
      </c>
      <c r="G391" s="24"/>
      <c r="H391" s="36"/>
    </row>
    <row r="392" spans="1:8" ht="12.75" customHeight="1">
      <c r="A392" s="22" t="s">
        <v>84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ROUND(613.815,3)</f>
        <v>613.815</v>
      </c>
      <c r="D393" s="27">
        <f>F393</f>
        <v>619.874</v>
      </c>
      <c r="E393" s="27">
        <f>F393</f>
        <v>619.874</v>
      </c>
      <c r="F393" s="27">
        <f>ROUND(619.874,3)</f>
        <v>619.874</v>
      </c>
      <c r="G393" s="24"/>
      <c r="H393" s="36"/>
    </row>
    <row r="394" spans="1:8" ht="12.75" customHeight="1">
      <c r="A394" s="22">
        <v>42950</v>
      </c>
      <c r="B394" s="22"/>
      <c r="C394" s="27">
        <f>ROUND(613.815,3)</f>
        <v>613.815</v>
      </c>
      <c r="D394" s="27">
        <f>F394</f>
        <v>631.721</v>
      </c>
      <c r="E394" s="27">
        <f>F394</f>
        <v>631.721</v>
      </c>
      <c r="F394" s="27">
        <f>ROUND(631.721,3)</f>
        <v>631.721</v>
      </c>
      <c r="G394" s="24"/>
      <c r="H394" s="36"/>
    </row>
    <row r="395" spans="1:8" ht="12.75" customHeight="1">
      <c r="A395" s="22">
        <v>43041</v>
      </c>
      <c r="B395" s="22"/>
      <c r="C395" s="27">
        <f>ROUND(613.815,3)</f>
        <v>613.815</v>
      </c>
      <c r="D395" s="27">
        <f>F395</f>
        <v>644.155</v>
      </c>
      <c r="E395" s="27">
        <f>F395</f>
        <v>644.155</v>
      </c>
      <c r="F395" s="27">
        <f>ROUND(644.155,3)</f>
        <v>644.155</v>
      </c>
      <c r="G395" s="24"/>
      <c r="H395" s="36"/>
    </row>
    <row r="396" spans="1:8" ht="12.75" customHeight="1">
      <c r="A396" s="22">
        <v>43132</v>
      </c>
      <c r="B396" s="22"/>
      <c r="C396" s="27">
        <f>ROUND(613.815,3)</f>
        <v>613.815</v>
      </c>
      <c r="D396" s="27">
        <f>F396</f>
        <v>656.987</v>
      </c>
      <c r="E396" s="27">
        <f>F396</f>
        <v>656.987</v>
      </c>
      <c r="F396" s="27">
        <f>ROUND(656.987,3)</f>
        <v>656.987</v>
      </c>
      <c r="G396" s="24"/>
      <c r="H396" s="36"/>
    </row>
    <row r="397" spans="1:8" ht="12.75" customHeight="1">
      <c r="A397" s="22" t="s">
        <v>85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ROUND(559.713,3)</f>
        <v>559.713</v>
      </c>
      <c r="D398" s="27">
        <f>F398</f>
        <v>565.238</v>
      </c>
      <c r="E398" s="27">
        <f>F398</f>
        <v>565.238</v>
      </c>
      <c r="F398" s="27">
        <f>ROUND(565.238,3)</f>
        <v>565.238</v>
      </c>
      <c r="G398" s="24"/>
      <c r="H398" s="36"/>
    </row>
    <row r="399" spans="1:8" ht="12.75" customHeight="1">
      <c r="A399" s="22">
        <v>42950</v>
      </c>
      <c r="B399" s="22"/>
      <c r="C399" s="27">
        <f>ROUND(559.713,3)</f>
        <v>559.713</v>
      </c>
      <c r="D399" s="27">
        <f>F399</f>
        <v>576.04</v>
      </c>
      <c r="E399" s="27">
        <f>F399</f>
        <v>576.04</v>
      </c>
      <c r="F399" s="27">
        <f>ROUND(576.04,3)</f>
        <v>576.04</v>
      </c>
      <c r="G399" s="24"/>
      <c r="H399" s="36"/>
    </row>
    <row r="400" spans="1:8" ht="12.75" customHeight="1">
      <c r="A400" s="22">
        <v>43041</v>
      </c>
      <c r="B400" s="22"/>
      <c r="C400" s="27">
        <f>ROUND(559.713,3)</f>
        <v>559.713</v>
      </c>
      <c r="D400" s="27">
        <f>F400</f>
        <v>587.378</v>
      </c>
      <c r="E400" s="27">
        <f>F400</f>
        <v>587.378</v>
      </c>
      <c r="F400" s="27">
        <f>ROUND(587.378,3)</f>
        <v>587.378</v>
      </c>
      <c r="G400" s="24"/>
      <c r="H400" s="36"/>
    </row>
    <row r="401" spans="1:8" ht="12.75" customHeight="1">
      <c r="A401" s="22">
        <v>43132</v>
      </c>
      <c r="B401" s="22"/>
      <c r="C401" s="27">
        <f>ROUND(559.713,3)</f>
        <v>559.713</v>
      </c>
      <c r="D401" s="27">
        <f>F401</f>
        <v>599.08</v>
      </c>
      <c r="E401" s="27">
        <f>F401</f>
        <v>599.08</v>
      </c>
      <c r="F401" s="27">
        <f>ROUND(599.08,3)</f>
        <v>599.08</v>
      </c>
      <c r="G401" s="24"/>
      <c r="H401" s="36"/>
    </row>
    <row r="402" spans="1:8" ht="12.75" customHeight="1">
      <c r="A402" s="22" t="s">
        <v>86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ROUND(249.542975559747,3)</f>
        <v>249.543</v>
      </c>
      <c r="D403" s="27">
        <f>F403</f>
        <v>252.036</v>
      </c>
      <c r="E403" s="27">
        <f>F403</f>
        <v>252.036</v>
      </c>
      <c r="F403" s="27">
        <f>ROUND(252.036,3)</f>
        <v>252.036</v>
      </c>
      <c r="G403" s="24"/>
      <c r="H403" s="36"/>
    </row>
    <row r="404" spans="1:8" ht="12.75" customHeight="1">
      <c r="A404" s="22">
        <v>42950</v>
      </c>
      <c r="B404" s="22"/>
      <c r="C404" s="27">
        <f>ROUND(249.542975559747,3)</f>
        <v>249.543</v>
      </c>
      <c r="D404" s="27">
        <f>F404</f>
        <v>256.901</v>
      </c>
      <c r="E404" s="27">
        <f>F404</f>
        <v>256.901</v>
      </c>
      <c r="F404" s="27">
        <f>ROUND(256.901,3)</f>
        <v>256.901</v>
      </c>
      <c r="G404" s="24"/>
      <c r="H404" s="36"/>
    </row>
    <row r="405" spans="1:8" ht="12.75" customHeight="1">
      <c r="A405" s="22">
        <v>43041</v>
      </c>
      <c r="B405" s="22"/>
      <c r="C405" s="27">
        <f>ROUND(249.542975559747,3)</f>
        <v>249.543</v>
      </c>
      <c r="D405" s="27">
        <f>F405</f>
        <v>262.015</v>
      </c>
      <c r="E405" s="27">
        <f>F405</f>
        <v>262.015</v>
      </c>
      <c r="F405" s="27">
        <f>ROUND(262.015,3)</f>
        <v>262.015</v>
      </c>
      <c r="G405" s="24"/>
      <c r="H405" s="36"/>
    </row>
    <row r="406" spans="1:8" ht="12.75" customHeight="1">
      <c r="A406" s="22">
        <v>43132</v>
      </c>
      <c r="B406" s="22"/>
      <c r="C406" s="27">
        <f>ROUND(249.542975559747,3)</f>
        <v>249.543</v>
      </c>
      <c r="D406" s="27">
        <f>F406</f>
        <v>267.317</v>
      </c>
      <c r="E406" s="27">
        <f>F406</f>
        <v>267.317</v>
      </c>
      <c r="F406" s="27">
        <f>ROUND(267.317,3)</f>
        <v>267.317</v>
      </c>
      <c r="G406" s="24"/>
      <c r="H406" s="36"/>
    </row>
    <row r="407" spans="1:8" ht="12.75" customHeight="1">
      <c r="A407" s="22" t="s">
        <v>87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42905</v>
      </c>
      <c r="B408" s="22"/>
      <c r="C408" s="24">
        <f>ROUND(21444.79,2)</f>
        <v>21444.79</v>
      </c>
      <c r="D408" s="24">
        <f>F408</f>
        <v>21784.79</v>
      </c>
      <c r="E408" s="24">
        <f>F408</f>
        <v>21784.79</v>
      </c>
      <c r="F408" s="24">
        <f>ROUND(21784.79,2)</f>
        <v>21784.79</v>
      </c>
      <c r="G408" s="24"/>
      <c r="H408" s="36"/>
    </row>
    <row r="409" spans="1:8" ht="12.75" customHeight="1">
      <c r="A409" s="22">
        <v>42996</v>
      </c>
      <c r="B409" s="22"/>
      <c r="C409" s="24">
        <f>ROUND(21444.79,2)</f>
        <v>21444.79</v>
      </c>
      <c r="D409" s="24">
        <f>F409</f>
        <v>22131.95</v>
      </c>
      <c r="E409" s="24">
        <f>F409</f>
        <v>22131.95</v>
      </c>
      <c r="F409" s="24">
        <f>ROUND(22131.95,2)</f>
        <v>22131.95</v>
      </c>
      <c r="G409" s="24"/>
      <c r="H409" s="36"/>
    </row>
    <row r="410" spans="1:8" ht="12.75" customHeight="1">
      <c r="A410" s="22">
        <v>43087</v>
      </c>
      <c r="B410" s="22"/>
      <c r="C410" s="24">
        <f>ROUND(21444.79,2)</f>
        <v>21444.79</v>
      </c>
      <c r="D410" s="24">
        <f>F410</f>
        <v>22481.78</v>
      </c>
      <c r="E410" s="24">
        <f>F410</f>
        <v>22481.78</v>
      </c>
      <c r="F410" s="24">
        <f>ROUND(22481.78,2)</f>
        <v>22481.78</v>
      </c>
      <c r="G410" s="24"/>
      <c r="H410" s="36"/>
    </row>
    <row r="411" spans="1:8" ht="12.75" customHeight="1">
      <c r="A411" s="22" t="s">
        <v>88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42844</v>
      </c>
      <c r="B412" s="22"/>
      <c r="C412" s="27">
        <f>ROUND(7.342,3)</f>
        <v>7.342</v>
      </c>
      <c r="D412" s="27">
        <f>ROUND(7.37,3)</f>
        <v>7.37</v>
      </c>
      <c r="E412" s="27">
        <f>ROUND(7.27,3)</f>
        <v>7.27</v>
      </c>
      <c r="F412" s="27">
        <f>ROUND(7.32,3)</f>
        <v>7.32</v>
      </c>
      <c r="G412" s="24"/>
      <c r="H412" s="36"/>
    </row>
    <row r="413" spans="1:8" ht="12.75" customHeight="1">
      <c r="A413" s="22">
        <v>42872</v>
      </c>
      <c r="B413" s="22"/>
      <c r="C413" s="27">
        <f>ROUND(7.342,3)</f>
        <v>7.342</v>
      </c>
      <c r="D413" s="27">
        <f>ROUND(7.37,3)</f>
        <v>7.37</v>
      </c>
      <c r="E413" s="27">
        <f>ROUND(7.27,3)</f>
        <v>7.27</v>
      </c>
      <c r="F413" s="27">
        <f>ROUND(7.32,3)</f>
        <v>7.32</v>
      </c>
      <c r="G413" s="24"/>
      <c r="H413" s="36"/>
    </row>
    <row r="414" spans="1:8" ht="12.75" customHeight="1">
      <c r="A414" s="22">
        <v>42907</v>
      </c>
      <c r="B414" s="22"/>
      <c r="C414" s="27">
        <f>ROUND(7.342,3)</f>
        <v>7.342</v>
      </c>
      <c r="D414" s="27">
        <f>ROUND(7.37,3)</f>
        <v>7.37</v>
      </c>
      <c r="E414" s="27">
        <f>ROUND(7.27,3)</f>
        <v>7.27</v>
      </c>
      <c r="F414" s="27">
        <f>ROUND(7.32,3)</f>
        <v>7.32</v>
      </c>
      <c r="G414" s="24"/>
      <c r="H414" s="36"/>
    </row>
    <row r="415" spans="1:8" ht="12.75" customHeight="1">
      <c r="A415" s="22">
        <v>42935</v>
      </c>
      <c r="B415" s="22"/>
      <c r="C415" s="27">
        <f>ROUND(7.342,3)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42963</v>
      </c>
      <c r="B416" s="22"/>
      <c r="C416" s="27">
        <f>ROUND(7.342,3)</f>
        <v>7.342</v>
      </c>
      <c r="D416" s="27">
        <f>ROUND(7.36,3)</f>
        <v>7.36</v>
      </c>
      <c r="E416" s="27">
        <f>ROUND(7.26,3)</f>
        <v>7.26</v>
      </c>
      <c r="F416" s="27">
        <f>ROUND(7.31,3)</f>
        <v>7.31</v>
      </c>
      <c r="G416" s="24"/>
      <c r="H416" s="36"/>
    </row>
    <row r="417" spans="1:8" ht="12.75" customHeight="1">
      <c r="A417" s="22">
        <v>42998</v>
      </c>
      <c r="B417" s="22"/>
      <c r="C417" s="27">
        <f>ROUND(7.342,3)</f>
        <v>7.342</v>
      </c>
      <c r="D417" s="27">
        <f>ROUND(7.35,3)</f>
        <v>7.35</v>
      </c>
      <c r="E417" s="27">
        <f>ROUND(7.25,3)</f>
        <v>7.25</v>
      </c>
      <c r="F417" s="27">
        <f>ROUND(7.3,3)</f>
        <v>7.3</v>
      </c>
      <c r="G417" s="24"/>
      <c r="H417" s="36"/>
    </row>
    <row r="418" spans="1:8" ht="12.75" customHeight="1">
      <c r="A418" s="22">
        <v>43089</v>
      </c>
      <c r="B418" s="22"/>
      <c r="C418" s="27">
        <f>ROUND(7.342,3)</f>
        <v>7.342</v>
      </c>
      <c r="D418" s="27">
        <f>ROUND(7.31,3)</f>
        <v>7.31</v>
      </c>
      <c r="E418" s="27">
        <f>ROUND(7.21,3)</f>
        <v>7.21</v>
      </c>
      <c r="F418" s="27">
        <f>ROUND(7.26,3)</f>
        <v>7.26</v>
      </c>
      <c r="G418" s="24"/>
      <c r="H418" s="36"/>
    </row>
    <row r="419" spans="1:8" ht="12.75" customHeight="1">
      <c r="A419" s="22">
        <v>43179</v>
      </c>
      <c r="B419" s="22"/>
      <c r="C419" s="27">
        <f>ROUND(7.342,3)</f>
        <v>7.342</v>
      </c>
      <c r="D419" s="27">
        <f>ROUND(7.3,3)</f>
        <v>7.3</v>
      </c>
      <c r="E419" s="27">
        <f>ROUND(7.2,3)</f>
        <v>7.2</v>
      </c>
      <c r="F419" s="27">
        <f>ROUND(7.25,3)</f>
        <v>7.25</v>
      </c>
      <c r="G419" s="24"/>
      <c r="H419" s="36"/>
    </row>
    <row r="420" spans="1:8" ht="12.75" customHeight="1">
      <c r="A420" s="22">
        <v>43269</v>
      </c>
      <c r="B420" s="22"/>
      <c r="C420" s="27">
        <f>ROUND(7.342,3)</f>
        <v>7.342</v>
      </c>
      <c r="D420" s="27">
        <f>ROUND(7.51,3)</f>
        <v>7.51</v>
      </c>
      <c r="E420" s="27">
        <f>ROUND(7.41,3)</f>
        <v>7.41</v>
      </c>
      <c r="F420" s="27">
        <f>ROUND(7.46,3)</f>
        <v>7.46</v>
      </c>
      <c r="G420" s="24"/>
      <c r="H420" s="36"/>
    </row>
    <row r="421" spans="1:8" ht="12.75" customHeight="1">
      <c r="A421" s="22">
        <v>43271</v>
      </c>
      <c r="B421" s="22"/>
      <c r="C421" s="27">
        <f>ROUND(7.342,3)</f>
        <v>7.342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43362</v>
      </c>
      <c r="B422" s="22"/>
      <c r="C422" s="27">
        <f>ROUND(7.342,3)</f>
        <v>7.342</v>
      </c>
      <c r="D422" s="27">
        <f>ROUND(7.35,3)</f>
        <v>7.35</v>
      </c>
      <c r="E422" s="27">
        <f>ROUND(7.25,3)</f>
        <v>7.25</v>
      </c>
      <c r="F422" s="27">
        <f>ROUND(7.3,3)</f>
        <v>7.3</v>
      </c>
      <c r="G422" s="24"/>
      <c r="H422" s="36"/>
    </row>
    <row r="423" spans="1:8" ht="12.75" customHeight="1">
      <c r="A423" s="22">
        <v>43453</v>
      </c>
      <c r="B423" s="22"/>
      <c r="C423" s="27">
        <f>ROUND(7.342,3)</f>
        <v>7.342</v>
      </c>
      <c r="D423" s="27">
        <f>ROUND(7.39,3)</f>
        <v>7.39</v>
      </c>
      <c r="E423" s="27">
        <f>ROUND(7.29,3)</f>
        <v>7.29</v>
      </c>
      <c r="F423" s="27">
        <f>ROUND(7.34,3)</f>
        <v>7.34</v>
      </c>
      <c r="G423" s="24"/>
      <c r="H423" s="36"/>
    </row>
    <row r="424" spans="1:8" ht="12.75" customHeight="1">
      <c r="A424" s="22">
        <v>43544</v>
      </c>
      <c r="B424" s="22"/>
      <c r="C424" s="27">
        <f>ROUND(7.342,3)</f>
        <v>7.342</v>
      </c>
      <c r="D424" s="27">
        <f>ROUND(7.39,3)</f>
        <v>7.39</v>
      </c>
      <c r="E424" s="27">
        <f>ROUND(7.29,3)</f>
        <v>7.29</v>
      </c>
      <c r="F424" s="27">
        <f>ROUND(7.34,3)</f>
        <v>7.34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42859</v>
      </c>
      <c r="B426" s="22"/>
      <c r="C426" s="27">
        <f>ROUND(557.514,3)</f>
        <v>557.514</v>
      </c>
      <c r="D426" s="27">
        <f>F426</f>
        <v>563.018</v>
      </c>
      <c r="E426" s="27">
        <f>F426</f>
        <v>563.018</v>
      </c>
      <c r="F426" s="27">
        <f>ROUND(563.018,3)</f>
        <v>563.018</v>
      </c>
      <c r="G426" s="24"/>
      <c r="H426" s="36"/>
    </row>
    <row r="427" spans="1:8" ht="12.75" customHeight="1">
      <c r="A427" s="22">
        <v>42950</v>
      </c>
      <c r="B427" s="22"/>
      <c r="C427" s="27">
        <f>ROUND(557.514,3)</f>
        <v>557.514</v>
      </c>
      <c r="D427" s="27">
        <f>F427</f>
        <v>573.777</v>
      </c>
      <c r="E427" s="27">
        <f>F427</f>
        <v>573.777</v>
      </c>
      <c r="F427" s="27">
        <f>ROUND(573.777,3)</f>
        <v>573.777</v>
      </c>
      <c r="G427" s="24"/>
      <c r="H427" s="36"/>
    </row>
    <row r="428" spans="1:8" ht="12.75" customHeight="1">
      <c r="A428" s="22">
        <v>43041</v>
      </c>
      <c r="B428" s="22"/>
      <c r="C428" s="27">
        <f>ROUND(557.514,3)</f>
        <v>557.514</v>
      </c>
      <c r="D428" s="27">
        <f>F428</f>
        <v>585.071</v>
      </c>
      <c r="E428" s="27">
        <f>F428</f>
        <v>585.071</v>
      </c>
      <c r="F428" s="27">
        <f>ROUND(585.071,3)</f>
        <v>585.071</v>
      </c>
      <c r="G428" s="24"/>
      <c r="H428" s="36"/>
    </row>
    <row r="429" spans="1:8" ht="12.75" customHeight="1">
      <c r="A429" s="22">
        <v>43132</v>
      </c>
      <c r="B429" s="22"/>
      <c r="C429" s="27">
        <f>ROUND(557.514,3)</f>
        <v>557.514</v>
      </c>
      <c r="D429" s="27">
        <f>F429</f>
        <v>596.726</v>
      </c>
      <c r="E429" s="27">
        <f>F429</f>
        <v>596.726</v>
      </c>
      <c r="F429" s="27">
        <f>ROUND(596.726,3)</f>
        <v>596.726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ROUND(99.931379183977,5)</f>
        <v>99.93138</v>
      </c>
      <c r="D431" s="26">
        <f>F431</f>
        <v>99.60709</v>
      </c>
      <c r="E431" s="26">
        <f>F431</f>
        <v>99.60709</v>
      </c>
      <c r="F431" s="26">
        <f>ROUND(99.6070861585625,5)</f>
        <v>99.60709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ROUND(99.931379183977,5)</f>
        <v>99.93138</v>
      </c>
      <c r="D433" s="26">
        <f>F433</f>
        <v>99.60243</v>
      </c>
      <c r="E433" s="26">
        <f>F433</f>
        <v>99.60243</v>
      </c>
      <c r="F433" s="26">
        <f>ROUND(99.6024303925802,5)</f>
        <v>99.60243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ROUND(99.931379183977,5)</f>
        <v>99.93138</v>
      </c>
      <c r="D435" s="26">
        <f>F435</f>
        <v>99.80229</v>
      </c>
      <c r="E435" s="26">
        <f>F435</f>
        <v>99.80229</v>
      </c>
      <c r="F435" s="26">
        <f>ROUND(99.8022857005819,5)</f>
        <v>99.80229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6">
        <f>ROUND(99.931379183977,5)</f>
        <v>99.93138</v>
      </c>
      <c r="D437" s="26">
        <f>F437</f>
        <v>99.75051</v>
      </c>
      <c r="E437" s="26">
        <f>F437</f>
        <v>99.75051</v>
      </c>
      <c r="F437" s="26">
        <f>ROUND(99.7505054116903,5)</f>
        <v>99.75051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43272</v>
      </c>
      <c r="B439" s="22"/>
      <c r="C439" s="26">
        <f>ROUND(99.931379183977,5)</f>
        <v>99.93138</v>
      </c>
      <c r="D439" s="26">
        <f>F439</f>
        <v>99.93138</v>
      </c>
      <c r="E439" s="26">
        <f>F439</f>
        <v>99.93138</v>
      </c>
      <c r="F439" s="26">
        <f>ROUND(99.931379183977,5)</f>
        <v>99.93138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6">
        <f>ROUND(99.871952678959,5)</f>
        <v>99.87195</v>
      </c>
      <c r="D441" s="26">
        <f>F441</f>
        <v>99.82634</v>
      </c>
      <c r="E441" s="26">
        <f>F441</f>
        <v>99.82634</v>
      </c>
      <c r="F441" s="26">
        <f>ROUND(99.8263389079943,5)</f>
        <v>99.82634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6">
        <f>ROUND(99.871952678959,5)</f>
        <v>99.87195</v>
      </c>
      <c r="D443" s="26">
        <f>F443</f>
        <v>99.03432</v>
      </c>
      <c r="E443" s="26">
        <f>F443</f>
        <v>99.03432</v>
      </c>
      <c r="F443" s="26">
        <f>ROUND(99.0343162021161,5)</f>
        <v>99.03432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6">
        <f>ROUND(99.871952678959,5)</f>
        <v>99.87195</v>
      </c>
      <c r="D445" s="26">
        <f>F445</f>
        <v>98.61639</v>
      </c>
      <c r="E445" s="26">
        <f>F445</f>
        <v>98.61639</v>
      </c>
      <c r="F445" s="26">
        <f>ROUND(98.6163867127528,5)</f>
        <v>98.61639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6">
        <f>ROUND(99.871952678959,5)</f>
        <v>99.87195</v>
      </c>
      <c r="D447" s="26">
        <f>F447</f>
        <v>98.59427</v>
      </c>
      <c r="E447" s="26">
        <f>F447</f>
        <v>98.59427</v>
      </c>
      <c r="F447" s="26">
        <f>ROUND(98.5942714296533,5)</f>
        <v>98.59427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43455</v>
      </c>
      <c r="B449" s="22"/>
      <c r="C449" s="24">
        <f>ROUND(99.871952678959,2)</f>
        <v>99.87</v>
      </c>
      <c r="D449" s="24">
        <f>F449</f>
        <v>99.01</v>
      </c>
      <c r="E449" s="24">
        <f>F449</f>
        <v>99.01</v>
      </c>
      <c r="F449" s="24">
        <f>ROUND(99.0115683121201,2)</f>
        <v>99.01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43539</v>
      </c>
      <c r="B451" s="22"/>
      <c r="C451" s="26">
        <f>ROUND(99.871952678959,5)</f>
        <v>99.87195</v>
      </c>
      <c r="D451" s="26">
        <f>F451</f>
        <v>99.4316</v>
      </c>
      <c r="E451" s="26">
        <f>F451</f>
        <v>99.4316</v>
      </c>
      <c r="F451" s="26">
        <f>ROUND(99.4316035834516,5)</f>
        <v>99.4316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43637</v>
      </c>
      <c r="B453" s="22"/>
      <c r="C453" s="26">
        <f>ROUND(99.871952678959,5)</f>
        <v>99.87195</v>
      </c>
      <c r="D453" s="26">
        <f>F453</f>
        <v>99.87195</v>
      </c>
      <c r="E453" s="26">
        <f>F453</f>
        <v>99.87195</v>
      </c>
      <c r="F453" s="26">
        <f>ROUND(99.871952678959,5)</f>
        <v>99.87195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44182</v>
      </c>
      <c r="B455" s="22"/>
      <c r="C455" s="26">
        <f>ROUND(99.1133401899564,5)</f>
        <v>99.11334</v>
      </c>
      <c r="D455" s="26">
        <f>F455</f>
        <v>96.75182</v>
      </c>
      <c r="E455" s="26">
        <f>F455</f>
        <v>96.75182</v>
      </c>
      <c r="F455" s="26">
        <f>ROUND(96.7518193441197,5)</f>
        <v>96.75182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44271</v>
      </c>
      <c r="B457" s="22"/>
      <c r="C457" s="26">
        <f>ROUND(99.1133401899564,5)</f>
        <v>99.11334</v>
      </c>
      <c r="D457" s="26">
        <f>F457</f>
        <v>96.02767</v>
      </c>
      <c r="E457" s="26">
        <f>F457</f>
        <v>96.02767</v>
      </c>
      <c r="F457" s="26">
        <f>ROUND(96.0276658914976,5)</f>
        <v>96.02767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44362</v>
      </c>
      <c r="B459" s="22"/>
      <c r="C459" s="26">
        <f>ROUND(99.1133401899564,5)</f>
        <v>99.11334</v>
      </c>
      <c r="D459" s="26">
        <f>F459</f>
        <v>95.27615</v>
      </c>
      <c r="E459" s="26">
        <f>F459</f>
        <v>95.27615</v>
      </c>
      <c r="F459" s="26">
        <f>ROUND(95.2761524559842,5)</f>
        <v>95.27615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44460</v>
      </c>
      <c r="B461" s="22"/>
      <c r="C461" s="26">
        <f>ROUND(99.1133401899564,5)</f>
        <v>99.11334</v>
      </c>
      <c r="D461" s="26">
        <f>F461</f>
        <v>95.51068</v>
      </c>
      <c r="E461" s="26">
        <f>F461</f>
        <v>95.51068</v>
      </c>
      <c r="F461" s="26">
        <f>ROUND(95.5106816153851,5)</f>
        <v>95.51068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44551</v>
      </c>
      <c r="B463" s="22"/>
      <c r="C463" s="26">
        <f>ROUND(99.1133401899564,5)</f>
        <v>99.11334</v>
      </c>
      <c r="D463" s="26">
        <f>F463</f>
        <v>97.73387</v>
      </c>
      <c r="E463" s="26">
        <f>F463</f>
        <v>97.73387</v>
      </c>
      <c r="F463" s="26">
        <f>ROUND(97.7338689348488,5)</f>
        <v>97.73387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44635</v>
      </c>
      <c r="B465" s="22"/>
      <c r="C465" s="26">
        <f>ROUND(99.1133401899564,5)</f>
        <v>99.11334</v>
      </c>
      <c r="D465" s="26">
        <f>F465</f>
        <v>97.89623</v>
      </c>
      <c r="E465" s="26">
        <f>F465</f>
        <v>97.89623</v>
      </c>
      <c r="F465" s="26">
        <f>ROUND(97.8962260933768,5)</f>
        <v>97.89623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44733</v>
      </c>
      <c r="B467" s="22"/>
      <c r="C467" s="26">
        <f>ROUND(99.1133401899564,5)</f>
        <v>99.11334</v>
      </c>
      <c r="D467" s="26">
        <f>F467</f>
        <v>99.11334</v>
      </c>
      <c r="E467" s="26">
        <f>F467</f>
        <v>99.11334</v>
      </c>
      <c r="F467" s="26">
        <f>ROUND(99.1133401899564,5)</f>
        <v>99.11334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6">
        <f>ROUND(98.2846178775276,5)</f>
        <v>98.28462</v>
      </c>
      <c r="D469" s="26">
        <f>F469</f>
        <v>96.04422</v>
      </c>
      <c r="E469" s="26">
        <f>F469</f>
        <v>96.04422</v>
      </c>
      <c r="F469" s="26">
        <f>ROUND(96.0442151226494,5)</f>
        <v>96.04422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46097</v>
      </c>
      <c r="B471" s="22"/>
      <c r="C471" s="26">
        <f>ROUND(98.2846178775276,5)</f>
        <v>98.28462</v>
      </c>
      <c r="D471" s="26">
        <f>F471</f>
        <v>93.07154</v>
      </c>
      <c r="E471" s="26">
        <f>F471</f>
        <v>93.07154</v>
      </c>
      <c r="F471" s="26">
        <f>ROUND(93.0715398840203,5)</f>
        <v>93.07154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46188</v>
      </c>
      <c r="B473" s="22"/>
      <c r="C473" s="26">
        <f>ROUND(98.2846178775276,5)</f>
        <v>98.28462</v>
      </c>
      <c r="D473" s="26">
        <f>F473</f>
        <v>91.82226</v>
      </c>
      <c r="E473" s="26">
        <f>F473</f>
        <v>91.82226</v>
      </c>
      <c r="F473" s="26">
        <f>ROUND(91.8222627796468,5)</f>
        <v>91.82226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46286</v>
      </c>
      <c r="B475" s="22"/>
      <c r="C475" s="26">
        <f>ROUND(98.2846178775276,5)</f>
        <v>98.28462</v>
      </c>
      <c r="D475" s="26">
        <f>F475</f>
        <v>93.95304</v>
      </c>
      <c r="E475" s="26">
        <f>F475</f>
        <v>93.95304</v>
      </c>
      <c r="F475" s="26">
        <f>ROUND(93.9530373899364,5)</f>
        <v>93.95304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46377</v>
      </c>
      <c r="B477" s="22"/>
      <c r="C477" s="26">
        <f>ROUND(98.2846178775276,5)</f>
        <v>98.28462</v>
      </c>
      <c r="D477" s="26">
        <f>F477</f>
        <v>97.678</v>
      </c>
      <c r="E477" s="26">
        <f>F477</f>
        <v>97.678</v>
      </c>
      <c r="F477" s="26">
        <f>ROUND(97.6780034549658,5)</f>
        <v>97.678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46461</v>
      </c>
      <c r="B479" s="22"/>
      <c r="C479" s="26">
        <f>ROUND(98.2846178775276,5)</f>
        <v>98.28462</v>
      </c>
      <c r="D479" s="26">
        <f>F479</f>
        <v>96.24843</v>
      </c>
      <c r="E479" s="26">
        <f>F479</f>
        <v>96.24843</v>
      </c>
      <c r="F479" s="26">
        <f>ROUND(96.2484342170912,5)</f>
        <v>96.24843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 thickBot="1">
      <c r="A481" s="32">
        <v>46559</v>
      </c>
      <c r="B481" s="32"/>
      <c r="C481" s="33">
        <f>ROUND(98.2846178775276,5)</f>
        <v>98.28462</v>
      </c>
      <c r="D481" s="33">
        <f>F481</f>
        <v>98.28462</v>
      </c>
      <c r="E481" s="33">
        <f>F481</f>
        <v>98.28462</v>
      </c>
      <c r="F481" s="33">
        <f>ROUND(98.2846178775276,5)</f>
        <v>98.28462</v>
      </c>
      <c r="G481" s="34"/>
      <c r="H481" s="37"/>
    </row>
  </sheetData>
  <sheetProtection/>
  <mergeCells count="480">
    <mergeCell ref="A481:B481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7:B407"/>
    <mergeCell ref="A408:B408"/>
    <mergeCell ref="A402:B402"/>
    <mergeCell ref="A403:B403"/>
    <mergeCell ref="A404:B404"/>
    <mergeCell ref="A405:B405"/>
    <mergeCell ref="A406:B406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40:B340"/>
    <mergeCell ref="A341:B341"/>
    <mergeCell ref="A342:B342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5:B185"/>
    <mergeCell ref="A186:B186"/>
    <mergeCell ref="A187:B187"/>
    <mergeCell ref="A188:B188"/>
    <mergeCell ref="A189:B189"/>
    <mergeCell ref="A182:B182"/>
    <mergeCell ref="A183:B183"/>
    <mergeCell ref="A184:B184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2017-03-17T15:58:14Z</dcterms:modified>
  <cp:category/>
  <cp:version/>
  <cp:contentType/>
  <cp:contentStatus/>
</cp:coreProperties>
</file>