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'Jerry'!$A$1:$H$485</definedName>
  </definedNames>
  <calcPr fullCalcOnLoad="1"/>
</workbook>
</file>

<file path=xl/sharedStrings.xml><?xml version="1.0" encoding="utf-8"?>
<sst xmlns="http://schemas.openxmlformats.org/spreadsheetml/2006/main" count="118" uniqueCount="118">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</sst>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4"/>
  <sheetViews>
    <sheetView tabSelected="1" zoomScaleSheetLayoutView="75" zoomScalePageLayoutView="0" workbookViewId="0" topLeftCell="A1">
      <selection activeCell="D19" sqref="D1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42860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ROUND(2.26,5)</f>
        <v>2.26</v>
      </c>
      <c r="D6" s="25">
        <f>F6</f>
        <v>2.26</v>
      </c>
      <c r="E6" s="25">
        <f>F6</f>
        <v>2.26</v>
      </c>
      <c r="F6" s="25">
        <f>ROUND(2.26,5)</f>
        <v>2.26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ROUND(2.28,5)</f>
        <v>2.28</v>
      </c>
      <c r="D8" s="25">
        <f>F8</f>
        <v>2.28</v>
      </c>
      <c r="E8" s="25">
        <f>F8</f>
        <v>2.28</v>
      </c>
      <c r="F8" s="25">
        <f>ROUND(2.28,5)</f>
        <v>2.28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ROUND(2.38,5)</f>
        <v>2.38</v>
      </c>
      <c r="D10" s="25">
        <f>F10</f>
        <v>2.38</v>
      </c>
      <c r="E10" s="25">
        <f>F10</f>
        <v>2.38</v>
      </c>
      <c r="F10" s="25">
        <f>ROUND(2.38,5)</f>
        <v>2.38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ROUND(2.99,5)</f>
        <v>2.99</v>
      </c>
      <c r="D12" s="25">
        <f>F12</f>
        <v>2.99</v>
      </c>
      <c r="E12" s="25">
        <f>F12</f>
        <v>2.99</v>
      </c>
      <c r="F12" s="25">
        <f>ROUND(2.99,5)</f>
        <v>2.99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ROUND(10.615,5)</f>
        <v>10.615</v>
      </c>
      <c r="D14" s="25">
        <f>F14</f>
        <v>10.615</v>
      </c>
      <c r="E14" s="25">
        <f>F14</f>
        <v>10.615</v>
      </c>
      <c r="F14" s="25">
        <f>ROUND(10.615,5)</f>
        <v>10.615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ROUND(8.145,5)</f>
        <v>8.145</v>
      </c>
      <c r="D16" s="25">
        <f>F16</f>
        <v>8.145</v>
      </c>
      <c r="E16" s="25">
        <f>F16</f>
        <v>8.145</v>
      </c>
      <c r="F16" s="25">
        <f>ROUND(8.145,5)</f>
        <v>8.145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ROUND(8.73,3)</f>
        <v>8.73</v>
      </c>
      <c r="D18" s="27">
        <f>F18</f>
        <v>8.73</v>
      </c>
      <c r="E18" s="27">
        <f>F18</f>
        <v>8.73</v>
      </c>
      <c r="F18" s="27">
        <f>ROUND(8.73,3)</f>
        <v>8.73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ROUND(2.28,3)</f>
        <v>2.28</v>
      </c>
      <c r="D20" s="27">
        <f>F20</f>
        <v>2.28</v>
      </c>
      <c r="E20" s="27">
        <f>F20</f>
        <v>2.28</v>
      </c>
      <c r="F20" s="27">
        <f>ROUND(2.28,3)</f>
        <v>2.28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ROUND(2.29,3)</f>
        <v>2.29</v>
      </c>
      <c r="D22" s="27">
        <f>F22</f>
        <v>2.29</v>
      </c>
      <c r="E22" s="27">
        <f>F22</f>
        <v>2.29</v>
      </c>
      <c r="F22" s="27">
        <f>ROUND(2.29,3)</f>
        <v>2.29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ROUND(7.485,3)</f>
        <v>7.485</v>
      </c>
      <c r="D24" s="27">
        <f>F24</f>
        <v>7.485</v>
      </c>
      <c r="E24" s="27">
        <f>F24</f>
        <v>7.485</v>
      </c>
      <c r="F24" s="27">
        <f>ROUND(7.485,3)</f>
        <v>7.485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ROUND(7.475,3)</f>
        <v>7.475</v>
      </c>
      <c r="D26" s="27">
        <f>F26</f>
        <v>7.475</v>
      </c>
      <c r="E26" s="27">
        <f>F26</f>
        <v>7.475</v>
      </c>
      <c r="F26" s="27">
        <f>ROUND(7.475,3)</f>
        <v>7.475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ROUND(7.565,3)</f>
        <v>7.565</v>
      </c>
      <c r="D28" s="27">
        <f>F28</f>
        <v>7.565</v>
      </c>
      <c r="E28" s="27">
        <f>F28</f>
        <v>7.565</v>
      </c>
      <c r="F28" s="27">
        <f>ROUND(7.565,3)</f>
        <v>7.565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ROUND(7.72,3)</f>
        <v>7.72</v>
      </c>
      <c r="D30" s="27">
        <f>F30</f>
        <v>7.72</v>
      </c>
      <c r="E30" s="27">
        <f>F30</f>
        <v>7.72</v>
      </c>
      <c r="F30" s="27">
        <f>ROUND(7.72,3)</f>
        <v>7.72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ROUND(9.465,3)</f>
        <v>9.465</v>
      </c>
      <c r="D32" s="27">
        <f>F32</f>
        <v>9.465</v>
      </c>
      <c r="E32" s="27">
        <f>F32</f>
        <v>9.465</v>
      </c>
      <c r="F32" s="27">
        <f>ROUND(9.465,3)</f>
        <v>9.465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ROUND(2.3,3)</f>
        <v>2.3</v>
      </c>
      <c r="D34" s="27">
        <f>F34</f>
        <v>2.3</v>
      </c>
      <c r="E34" s="27">
        <f>F34</f>
        <v>2.3</v>
      </c>
      <c r="F34" s="27">
        <f>ROUND(2.3,3)</f>
        <v>2.3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ROUND(2.2,3)</f>
        <v>2.2</v>
      </c>
      <c r="D36" s="27">
        <f>F36</f>
        <v>2.2</v>
      </c>
      <c r="E36" s="27">
        <f>F36</f>
        <v>2.2</v>
      </c>
      <c r="F36" s="27">
        <f>ROUND(2.2,3)</f>
        <v>2.2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ROUND(9.2,3)</f>
        <v>9.2</v>
      </c>
      <c r="D38" s="27">
        <f>F38</f>
        <v>9.2</v>
      </c>
      <c r="E38" s="27">
        <f>F38</f>
        <v>9.2</v>
      </c>
      <c r="F38" s="27">
        <f>ROUND(9.2,3)</f>
        <v>9.2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ROUND(2.26,5)</f>
        <v>2.26</v>
      </c>
      <c r="D40" s="25">
        <f>F40</f>
        <v>129.42375</v>
      </c>
      <c r="E40" s="25">
        <f>F40</f>
        <v>129.42375</v>
      </c>
      <c r="F40" s="25">
        <f>ROUND(129.42375,5)</f>
        <v>129.42375</v>
      </c>
      <c r="G40" s="24"/>
      <c r="H40" s="36"/>
    </row>
    <row r="41" spans="1:8" ht="12.75" customHeight="1">
      <c r="A41" s="22">
        <v>43041</v>
      </c>
      <c r="B41" s="22"/>
      <c r="C41" s="25">
        <f>ROUND(2.26,5)</f>
        <v>2.26</v>
      </c>
      <c r="D41" s="25">
        <f>F41</f>
        <v>131.93743</v>
      </c>
      <c r="E41" s="25">
        <f>F41</f>
        <v>131.93743</v>
      </c>
      <c r="F41" s="25">
        <f>ROUND(131.93743,5)</f>
        <v>131.93743</v>
      </c>
      <c r="G41" s="24"/>
      <c r="H41" s="36"/>
    </row>
    <row r="42" spans="1:8" ht="12.75" customHeight="1">
      <c r="A42" s="22">
        <v>43132</v>
      </c>
      <c r="B42" s="22"/>
      <c r="C42" s="25">
        <f>ROUND(2.26,5)</f>
        <v>2.26</v>
      </c>
      <c r="D42" s="25">
        <f>F42</f>
        <v>133.23215</v>
      </c>
      <c r="E42" s="25">
        <f>F42</f>
        <v>133.23215</v>
      </c>
      <c r="F42" s="25">
        <f>ROUND(133.23215,5)</f>
        <v>133.23215</v>
      </c>
      <c r="G42" s="24"/>
      <c r="H42" s="36"/>
    </row>
    <row r="43" spans="1:8" ht="12.75" customHeight="1">
      <c r="A43" s="22">
        <v>43223</v>
      </c>
      <c r="B43" s="22"/>
      <c r="C43" s="25">
        <f>ROUND(2.26,5)</f>
        <v>2.26</v>
      </c>
      <c r="D43" s="25">
        <f>F43</f>
        <v>135.9237</v>
      </c>
      <c r="E43" s="25">
        <f>F43</f>
        <v>135.9237</v>
      </c>
      <c r="F43" s="25">
        <f>ROUND(135.9237,5)</f>
        <v>135.9237</v>
      </c>
      <c r="G43" s="24"/>
      <c r="H43" s="36"/>
    </row>
    <row r="44" spans="1:8" ht="12.75" customHeight="1">
      <c r="A44" s="22">
        <v>43314</v>
      </c>
      <c r="B44" s="22"/>
      <c r="C44" s="25">
        <f>ROUND(2.26,5)</f>
        <v>2.26</v>
      </c>
      <c r="D44" s="25">
        <f>F44</f>
        <v>138.4729</v>
      </c>
      <c r="E44" s="25">
        <f>F44</f>
        <v>138.4729</v>
      </c>
      <c r="F44" s="25">
        <f>ROUND(138.4729,5)</f>
        <v>138.4729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ROUND(99.08672,5)</f>
        <v>99.08672</v>
      </c>
      <c r="D46" s="25">
        <f>F46</f>
        <v>100.95917</v>
      </c>
      <c r="E46" s="25">
        <f>F46</f>
        <v>100.95917</v>
      </c>
      <c r="F46" s="25">
        <f>ROUND(100.95917,5)</f>
        <v>100.95917</v>
      </c>
      <c r="G46" s="24"/>
      <c r="H46" s="36"/>
    </row>
    <row r="47" spans="1:8" ht="12.75" customHeight="1">
      <c r="A47" s="22">
        <v>43041</v>
      </c>
      <c r="B47" s="22"/>
      <c r="C47" s="25">
        <f>ROUND(99.08672,5)</f>
        <v>99.08672</v>
      </c>
      <c r="D47" s="25">
        <f>F47</f>
        <v>101.91246</v>
      </c>
      <c r="E47" s="25">
        <f>F47</f>
        <v>101.91246</v>
      </c>
      <c r="F47" s="25">
        <f>ROUND(101.91246,5)</f>
        <v>101.91246</v>
      </c>
      <c r="G47" s="24"/>
      <c r="H47" s="36"/>
    </row>
    <row r="48" spans="1:8" ht="12.75" customHeight="1">
      <c r="A48" s="22">
        <v>43132</v>
      </c>
      <c r="B48" s="22"/>
      <c r="C48" s="25">
        <f>ROUND(99.08672,5)</f>
        <v>99.08672</v>
      </c>
      <c r="D48" s="25">
        <f>F48</f>
        <v>103.95701</v>
      </c>
      <c r="E48" s="25">
        <f>F48</f>
        <v>103.95701</v>
      </c>
      <c r="F48" s="25">
        <f>ROUND(103.95701,5)</f>
        <v>103.95701</v>
      </c>
      <c r="G48" s="24"/>
      <c r="H48" s="36"/>
    </row>
    <row r="49" spans="1:8" ht="12.75" customHeight="1">
      <c r="A49" s="22">
        <v>43223</v>
      </c>
      <c r="B49" s="22"/>
      <c r="C49" s="25">
        <f>ROUND(99.08672,5)</f>
        <v>99.08672</v>
      </c>
      <c r="D49" s="25">
        <f>F49</f>
        <v>105.02874</v>
      </c>
      <c r="E49" s="25">
        <f>F49</f>
        <v>105.02874</v>
      </c>
      <c r="F49" s="25">
        <f>ROUND(105.02874,5)</f>
        <v>105.02874</v>
      </c>
      <c r="G49" s="24"/>
      <c r="H49" s="36"/>
    </row>
    <row r="50" spans="1:8" ht="12.75" customHeight="1">
      <c r="A50" s="22">
        <v>43314</v>
      </c>
      <c r="B50" s="22"/>
      <c r="C50" s="25">
        <f>ROUND(99.08672,5)</f>
        <v>99.08672</v>
      </c>
      <c r="D50" s="25">
        <f>F50</f>
        <v>106.99805</v>
      </c>
      <c r="E50" s="25">
        <f>F50</f>
        <v>106.99805</v>
      </c>
      <c r="F50" s="25">
        <f>ROUND(106.99805,5)</f>
        <v>106.99805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ROUND(9.16,5)</f>
        <v>9.16</v>
      </c>
      <c r="D52" s="25">
        <f>F52</f>
        <v>9.21124</v>
      </c>
      <c r="E52" s="25">
        <f>F52</f>
        <v>9.21124</v>
      </c>
      <c r="F52" s="25">
        <f>ROUND(9.21124,5)</f>
        <v>9.21124</v>
      </c>
      <c r="G52" s="24"/>
      <c r="H52" s="36"/>
    </row>
    <row r="53" spans="1:8" ht="12.75" customHeight="1">
      <c r="A53" s="22">
        <v>43041</v>
      </c>
      <c r="B53" s="22"/>
      <c r="C53" s="25">
        <f>ROUND(9.16,5)</f>
        <v>9.16</v>
      </c>
      <c r="D53" s="25">
        <f>F53</f>
        <v>9.25674</v>
      </c>
      <c r="E53" s="25">
        <f>F53</f>
        <v>9.25674</v>
      </c>
      <c r="F53" s="25">
        <f>ROUND(9.25674,5)</f>
        <v>9.25674</v>
      </c>
      <c r="G53" s="24"/>
      <c r="H53" s="36"/>
    </row>
    <row r="54" spans="1:8" ht="12.75" customHeight="1">
      <c r="A54" s="22">
        <v>43132</v>
      </c>
      <c r="B54" s="22"/>
      <c r="C54" s="25">
        <f>ROUND(9.16,5)</f>
        <v>9.16</v>
      </c>
      <c r="D54" s="25">
        <f>F54</f>
        <v>9.30023</v>
      </c>
      <c r="E54" s="25">
        <f>F54</f>
        <v>9.30023</v>
      </c>
      <c r="F54" s="25">
        <f>ROUND(9.30023,5)</f>
        <v>9.30023</v>
      </c>
      <c r="G54" s="24"/>
      <c r="H54" s="36"/>
    </row>
    <row r="55" spans="1:8" ht="12.75" customHeight="1">
      <c r="A55" s="22">
        <v>43223</v>
      </c>
      <c r="B55" s="22"/>
      <c r="C55" s="25">
        <f>ROUND(9.16,5)</f>
        <v>9.16</v>
      </c>
      <c r="D55" s="25">
        <f>F55</f>
        <v>9.35071</v>
      </c>
      <c r="E55" s="25">
        <f>F55</f>
        <v>9.35071</v>
      </c>
      <c r="F55" s="25">
        <f>ROUND(9.35071,5)</f>
        <v>9.35071</v>
      </c>
      <c r="G55" s="24"/>
      <c r="H55" s="36"/>
    </row>
    <row r="56" spans="1:8" ht="12.75" customHeight="1">
      <c r="A56" s="22">
        <v>43314</v>
      </c>
      <c r="B56" s="22"/>
      <c r="C56" s="25">
        <f>ROUND(9.16,5)</f>
        <v>9.16</v>
      </c>
      <c r="D56" s="25">
        <f>F56</f>
        <v>9.41425</v>
      </c>
      <c r="E56" s="25">
        <f>F56</f>
        <v>9.41425</v>
      </c>
      <c r="F56" s="25">
        <f>ROUND(9.41425,5)</f>
        <v>9.41425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ROUND(9.32,5)</f>
        <v>9.32</v>
      </c>
      <c r="D58" s="25">
        <f>F58</f>
        <v>9.36938</v>
      </c>
      <c r="E58" s="25">
        <f>F58</f>
        <v>9.36938</v>
      </c>
      <c r="F58" s="25">
        <f>ROUND(9.36938,5)</f>
        <v>9.36938</v>
      </c>
      <c r="G58" s="24"/>
      <c r="H58" s="36"/>
    </row>
    <row r="59" spans="1:8" ht="12.75" customHeight="1">
      <c r="A59" s="22">
        <v>43041</v>
      </c>
      <c r="B59" s="22"/>
      <c r="C59" s="25">
        <f>ROUND(9.32,5)</f>
        <v>9.32</v>
      </c>
      <c r="D59" s="25">
        <f>F59</f>
        <v>9.4193</v>
      </c>
      <c r="E59" s="25">
        <f>F59</f>
        <v>9.4193</v>
      </c>
      <c r="F59" s="25">
        <f>ROUND(9.4193,5)</f>
        <v>9.4193</v>
      </c>
      <c r="G59" s="24"/>
      <c r="H59" s="36"/>
    </row>
    <row r="60" spans="1:8" ht="12.75" customHeight="1">
      <c r="A60" s="22">
        <v>43132</v>
      </c>
      <c r="B60" s="22"/>
      <c r="C60" s="25">
        <f>ROUND(9.32,5)</f>
        <v>9.32</v>
      </c>
      <c r="D60" s="25">
        <f>F60</f>
        <v>9.46716</v>
      </c>
      <c r="E60" s="25">
        <f>F60</f>
        <v>9.46716</v>
      </c>
      <c r="F60" s="25">
        <f>ROUND(9.46716,5)</f>
        <v>9.46716</v>
      </c>
      <c r="G60" s="24"/>
      <c r="H60" s="36"/>
    </row>
    <row r="61" spans="1:8" ht="12.75" customHeight="1">
      <c r="A61" s="22">
        <v>43223</v>
      </c>
      <c r="B61" s="22"/>
      <c r="C61" s="25">
        <f>ROUND(9.32,5)</f>
        <v>9.32</v>
      </c>
      <c r="D61" s="25">
        <f>F61</f>
        <v>9.51733</v>
      </c>
      <c r="E61" s="25">
        <f>F61</f>
        <v>9.51733</v>
      </c>
      <c r="F61" s="25">
        <f>ROUND(9.51733,5)</f>
        <v>9.51733</v>
      </c>
      <c r="G61" s="24"/>
      <c r="H61" s="36"/>
    </row>
    <row r="62" spans="1:8" ht="12.75" customHeight="1">
      <c r="A62" s="22">
        <v>43314</v>
      </c>
      <c r="B62" s="22"/>
      <c r="C62" s="25">
        <f>ROUND(9.32,5)</f>
        <v>9.32</v>
      </c>
      <c r="D62" s="25">
        <f>F62</f>
        <v>9.5778</v>
      </c>
      <c r="E62" s="25">
        <f>F62</f>
        <v>9.5778</v>
      </c>
      <c r="F62" s="25">
        <f>ROUND(9.5778,5)</f>
        <v>9.5778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ROUND(105.72456,5)</f>
        <v>105.72456</v>
      </c>
      <c r="D64" s="25">
        <f>F64</f>
        <v>107.7225</v>
      </c>
      <c r="E64" s="25">
        <f>F64</f>
        <v>107.7225</v>
      </c>
      <c r="F64" s="25">
        <f>ROUND(107.7225,5)</f>
        <v>107.7225</v>
      </c>
      <c r="G64" s="24"/>
      <c r="H64" s="36"/>
    </row>
    <row r="65" spans="1:8" ht="12.75" customHeight="1">
      <c r="A65" s="22">
        <v>43041</v>
      </c>
      <c r="B65" s="22"/>
      <c r="C65" s="25">
        <f>ROUND(105.72456,5)</f>
        <v>105.72456</v>
      </c>
      <c r="D65" s="25">
        <f>F65</f>
        <v>108.73779</v>
      </c>
      <c r="E65" s="25">
        <f>F65</f>
        <v>108.73779</v>
      </c>
      <c r="F65" s="25">
        <f>ROUND(108.73779,5)</f>
        <v>108.73779</v>
      </c>
      <c r="G65" s="24"/>
      <c r="H65" s="36"/>
    </row>
    <row r="66" spans="1:8" ht="12.75" customHeight="1">
      <c r="A66" s="22">
        <v>43132</v>
      </c>
      <c r="B66" s="22"/>
      <c r="C66" s="25">
        <f>ROUND(105.72456,5)</f>
        <v>105.72456</v>
      </c>
      <c r="D66" s="25">
        <f>F66</f>
        <v>110.91924</v>
      </c>
      <c r="E66" s="25">
        <f>F66</f>
        <v>110.91924</v>
      </c>
      <c r="F66" s="25">
        <f>ROUND(110.91924,5)</f>
        <v>110.91924</v>
      </c>
      <c r="G66" s="24"/>
      <c r="H66" s="36"/>
    </row>
    <row r="67" spans="1:8" ht="12.75" customHeight="1">
      <c r="A67" s="22">
        <v>43223</v>
      </c>
      <c r="B67" s="22"/>
      <c r="C67" s="25">
        <f>ROUND(105.72456,5)</f>
        <v>105.72456</v>
      </c>
      <c r="D67" s="25">
        <f>F67</f>
        <v>112.06078</v>
      </c>
      <c r="E67" s="25">
        <f>F67</f>
        <v>112.06078</v>
      </c>
      <c r="F67" s="25">
        <f>ROUND(112.06078,5)</f>
        <v>112.06078</v>
      </c>
      <c r="G67" s="24"/>
      <c r="H67" s="36"/>
    </row>
    <row r="68" spans="1:8" ht="12.75" customHeight="1">
      <c r="A68" s="22">
        <v>43314</v>
      </c>
      <c r="B68" s="22"/>
      <c r="C68" s="25">
        <f>ROUND(105.72456,5)</f>
        <v>105.72456</v>
      </c>
      <c r="D68" s="25">
        <f>F68</f>
        <v>114.16222</v>
      </c>
      <c r="E68" s="25">
        <f>F68</f>
        <v>114.16222</v>
      </c>
      <c r="F68" s="25">
        <f>ROUND(114.16222,5)</f>
        <v>114.16222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ROUND(9.575,5)</f>
        <v>9.575</v>
      </c>
      <c r="D70" s="25">
        <f>F70</f>
        <v>9.6299</v>
      </c>
      <c r="E70" s="25">
        <f>F70</f>
        <v>9.6299</v>
      </c>
      <c r="F70" s="25">
        <f>ROUND(9.6299,5)</f>
        <v>9.6299</v>
      </c>
      <c r="G70" s="24"/>
      <c r="H70" s="36"/>
    </row>
    <row r="71" spans="1:8" ht="12.75" customHeight="1">
      <c r="A71" s="22">
        <v>43041</v>
      </c>
      <c r="B71" s="22"/>
      <c r="C71" s="25">
        <f>ROUND(9.575,5)</f>
        <v>9.575</v>
      </c>
      <c r="D71" s="25">
        <f>F71</f>
        <v>9.67959</v>
      </c>
      <c r="E71" s="25">
        <f>F71</f>
        <v>9.67959</v>
      </c>
      <c r="F71" s="25">
        <f>ROUND(9.67959,5)</f>
        <v>9.67959</v>
      </c>
      <c r="G71" s="24"/>
      <c r="H71" s="36"/>
    </row>
    <row r="72" spans="1:8" ht="12.75" customHeight="1">
      <c r="A72" s="22">
        <v>43132</v>
      </c>
      <c r="B72" s="22"/>
      <c r="C72" s="25">
        <f>ROUND(9.575,5)</f>
        <v>9.575</v>
      </c>
      <c r="D72" s="25">
        <f>F72</f>
        <v>9.72788</v>
      </c>
      <c r="E72" s="25">
        <f>F72</f>
        <v>9.72788</v>
      </c>
      <c r="F72" s="25">
        <f>ROUND(9.72788,5)</f>
        <v>9.72788</v>
      </c>
      <c r="G72" s="24"/>
      <c r="H72" s="36"/>
    </row>
    <row r="73" spans="1:8" ht="12.75" customHeight="1">
      <c r="A73" s="22">
        <v>43223</v>
      </c>
      <c r="B73" s="22"/>
      <c r="C73" s="25">
        <f>ROUND(9.575,5)</f>
        <v>9.575</v>
      </c>
      <c r="D73" s="25">
        <f>F73</f>
        <v>9.78188</v>
      </c>
      <c r="E73" s="25">
        <f>F73</f>
        <v>9.78188</v>
      </c>
      <c r="F73" s="25">
        <f>ROUND(9.78188,5)</f>
        <v>9.78188</v>
      </c>
      <c r="G73" s="24"/>
      <c r="H73" s="36"/>
    </row>
    <row r="74" spans="1:8" ht="12.75" customHeight="1">
      <c r="A74" s="22">
        <v>43314</v>
      </c>
      <c r="B74" s="22"/>
      <c r="C74" s="25">
        <f>ROUND(9.575,5)</f>
        <v>9.575</v>
      </c>
      <c r="D74" s="25">
        <f>F74</f>
        <v>9.84695</v>
      </c>
      <c r="E74" s="25">
        <f>F74</f>
        <v>9.84695</v>
      </c>
      <c r="F74" s="25">
        <f>ROUND(9.84695,5)</f>
        <v>9.84695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ROUND(2.28,5)</f>
        <v>2.28</v>
      </c>
      <c r="D76" s="25">
        <f>F76</f>
        <v>131.12334</v>
      </c>
      <c r="E76" s="25">
        <f>F76</f>
        <v>131.12334</v>
      </c>
      <c r="F76" s="25">
        <f>ROUND(131.12334,5)</f>
        <v>131.12334</v>
      </c>
      <c r="G76" s="24"/>
      <c r="H76" s="36"/>
    </row>
    <row r="77" spans="1:8" ht="12.75" customHeight="1">
      <c r="A77" s="22">
        <v>43041</v>
      </c>
      <c r="B77" s="22"/>
      <c r="C77" s="25">
        <f>ROUND(2.28,5)</f>
        <v>2.28</v>
      </c>
      <c r="D77" s="25">
        <f>F77</f>
        <v>133.67012</v>
      </c>
      <c r="E77" s="25">
        <f>F77</f>
        <v>133.67012</v>
      </c>
      <c r="F77" s="25">
        <f>ROUND(133.67012,5)</f>
        <v>133.67012</v>
      </c>
      <c r="G77" s="24"/>
      <c r="H77" s="36"/>
    </row>
    <row r="78" spans="1:8" ht="12.75" customHeight="1">
      <c r="A78" s="22">
        <v>43132</v>
      </c>
      <c r="B78" s="22"/>
      <c r="C78" s="25">
        <f>ROUND(2.28,5)</f>
        <v>2.28</v>
      </c>
      <c r="D78" s="25">
        <f>F78</f>
        <v>134.83057</v>
      </c>
      <c r="E78" s="25">
        <f>F78</f>
        <v>134.83057</v>
      </c>
      <c r="F78" s="25">
        <f>ROUND(134.83057,5)</f>
        <v>134.83057</v>
      </c>
      <c r="G78" s="24"/>
      <c r="H78" s="36"/>
    </row>
    <row r="79" spans="1:8" ht="12.75" customHeight="1">
      <c r="A79" s="22">
        <v>43223</v>
      </c>
      <c r="B79" s="22"/>
      <c r="C79" s="25">
        <f>ROUND(2.28,5)</f>
        <v>2.28</v>
      </c>
      <c r="D79" s="25">
        <f>F79</f>
        <v>137.55438</v>
      </c>
      <c r="E79" s="25">
        <f>F79</f>
        <v>137.55438</v>
      </c>
      <c r="F79" s="25">
        <f>ROUND(137.55438,5)</f>
        <v>137.55438</v>
      </c>
      <c r="G79" s="24"/>
      <c r="H79" s="36"/>
    </row>
    <row r="80" spans="1:8" ht="12.75" customHeight="1">
      <c r="A80" s="22">
        <v>43314</v>
      </c>
      <c r="B80" s="22"/>
      <c r="C80" s="25">
        <f>ROUND(2.28,5)</f>
        <v>2.28</v>
      </c>
      <c r="D80" s="25">
        <f>F80</f>
        <v>140.13394</v>
      </c>
      <c r="E80" s="25">
        <f>F80</f>
        <v>140.13394</v>
      </c>
      <c r="F80" s="25">
        <f>ROUND(140.13394,5)</f>
        <v>140.13394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ROUND(9.67,5)</f>
        <v>9.67</v>
      </c>
      <c r="D82" s="25">
        <f>F82</f>
        <v>9.72597</v>
      </c>
      <c r="E82" s="25">
        <f>F82</f>
        <v>9.72597</v>
      </c>
      <c r="F82" s="25">
        <f>ROUND(9.72597,5)</f>
        <v>9.72597</v>
      </c>
      <c r="G82" s="24"/>
      <c r="H82" s="36"/>
    </row>
    <row r="83" spans="1:8" ht="12.75" customHeight="1">
      <c r="A83" s="22">
        <v>43041</v>
      </c>
      <c r="B83" s="22"/>
      <c r="C83" s="25">
        <f>ROUND(9.67,5)</f>
        <v>9.67</v>
      </c>
      <c r="D83" s="25">
        <f>F83</f>
        <v>9.7768</v>
      </c>
      <c r="E83" s="25">
        <f>F83</f>
        <v>9.7768</v>
      </c>
      <c r="F83" s="25">
        <f>ROUND(9.7768,5)</f>
        <v>9.7768</v>
      </c>
      <c r="G83" s="24"/>
      <c r="H83" s="36"/>
    </row>
    <row r="84" spans="1:8" ht="12.75" customHeight="1">
      <c r="A84" s="22">
        <v>43132</v>
      </c>
      <c r="B84" s="22"/>
      <c r="C84" s="25">
        <f>ROUND(9.67,5)</f>
        <v>9.67</v>
      </c>
      <c r="D84" s="25">
        <f>F84</f>
        <v>9.82635</v>
      </c>
      <c r="E84" s="25">
        <f>F84</f>
        <v>9.82635</v>
      </c>
      <c r="F84" s="25">
        <f>ROUND(9.82635,5)</f>
        <v>9.82635</v>
      </c>
      <c r="G84" s="24"/>
      <c r="H84" s="36"/>
    </row>
    <row r="85" spans="1:8" ht="12.75" customHeight="1">
      <c r="A85" s="22">
        <v>43223</v>
      </c>
      <c r="B85" s="22"/>
      <c r="C85" s="25">
        <f>ROUND(9.67,5)</f>
        <v>9.67</v>
      </c>
      <c r="D85" s="25">
        <f>F85</f>
        <v>9.88142</v>
      </c>
      <c r="E85" s="25">
        <f>F85</f>
        <v>9.88142</v>
      </c>
      <c r="F85" s="25">
        <f>ROUND(9.88142,5)</f>
        <v>9.88142</v>
      </c>
      <c r="G85" s="24"/>
      <c r="H85" s="36"/>
    </row>
    <row r="86" spans="1:8" ht="12.75" customHeight="1">
      <c r="A86" s="22">
        <v>43314</v>
      </c>
      <c r="B86" s="22"/>
      <c r="C86" s="25">
        <f>ROUND(9.67,5)</f>
        <v>9.67</v>
      </c>
      <c r="D86" s="25">
        <f>F86</f>
        <v>9.94731</v>
      </c>
      <c r="E86" s="25">
        <f>F86</f>
        <v>9.94731</v>
      </c>
      <c r="F86" s="25">
        <f>ROUND(9.94731,5)</f>
        <v>9.94731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ROUND(9.73,5)</f>
        <v>9.73</v>
      </c>
      <c r="D88" s="25">
        <f>F88</f>
        <v>9.78536</v>
      </c>
      <c r="E88" s="25">
        <f>F88</f>
        <v>9.78536</v>
      </c>
      <c r="F88" s="25">
        <f>ROUND(9.78536,5)</f>
        <v>9.78536</v>
      </c>
      <c r="G88" s="24"/>
      <c r="H88" s="36"/>
    </row>
    <row r="89" spans="1:8" ht="12.75" customHeight="1">
      <c r="A89" s="22">
        <v>43041</v>
      </c>
      <c r="B89" s="22"/>
      <c r="C89" s="25">
        <f>ROUND(9.73,5)</f>
        <v>9.73</v>
      </c>
      <c r="D89" s="25">
        <f>F89</f>
        <v>9.83568</v>
      </c>
      <c r="E89" s="25">
        <f>F89</f>
        <v>9.83568</v>
      </c>
      <c r="F89" s="25">
        <f>ROUND(9.83568,5)</f>
        <v>9.83568</v>
      </c>
      <c r="G89" s="24"/>
      <c r="H89" s="36"/>
    </row>
    <row r="90" spans="1:8" ht="12.75" customHeight="1">
      <c r="A90" s="22">
        <v>43132</v>
      </c>
      <c r="B90" s="22"/>
      <c r="C90" s="25">
        <f>ROUND(9.73,5)</f>
        <v>9.73</v>
      </c>
      <c r="D90" s="25">
        <f>F90</f>
        <v>9.88478</v>
      </c>
      <c r="E90" s="25">
        <f>F90</f>
        <v>9.88478</v>
      </c>
      <c r="F90" s="25">
        <f>ROUND(9.88478,5)</f>
        <v>9.88478</v>
      </c>
      <c r="G90" s="24"/>
      <c r="H90" s="36"/>
    </row>
    <row r="91" spans="1:8" ht="12.75" customHeight="1">
      <c r="A91" s="22">
        <v>43223</v>
      </c>
      <c r="B91" s="22"/>
      <c r="C91" s="25">
        <f>ROUND(9.73,5)</f>
        <v>9.73</v>
      </c>
      <c r="D91" s="25">
        <f>F91</f>
        <v>9.93912</v>
      </c>
      <c r="E91" s="25">
        <f>F91</f>
        <v>9.93912</v>
      </c>
      <c r="F91" s="25">
        <f>ROUND(9.93912,5)</f>
        <v>9.93912</v>
      </c>
      <c r="G91" s="24"/>
      <c r="H91" s="36"/>
    </row>
    <row r="92" spans="1:8" ht="12.75" customHeight="1">
      <c r="A92" s="22">
        <v>43314</v>
      </c>
      <c r="B92" s="22"/>
      <c r="C92" s="25">
        <f>ROUND(9.73,5)</f>
        <v>9.73</v>
      </c>
      <c r="D92" s="25">
        <f>F92</f>
        <v>10.00382</v>
      </c>
      <c r="E92" s="25">
        <f>F92</f>
        <v>10.00382</v>
      </c>
      <c r="F92" s="25">
        <f>ROUND(10.00382,5)</f>
        <v>10.00382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ROUND(125.40618,5)</f>
        <v>125.40618</v>
      </c>
      <c r="D94" s="25">
        <f>F94</f>
        <v>127.77611</v>
      </c>
      <c r="E94" s="25">
        <f>F94</f>
        <v>127.77611</v>
      </c>
      <c r="F94" s="25">
        <f>ROUND(127.77611,5)</f>
        <v>127.77611</v>
      </c>
      <c r="G94" s="24"/>
      <c r="H94" s="36"/>
    </row>
    <row r="95" spans="1:8" ht="12.75" customHeight="1">
      <c r="A95" s="22">
        <v>43041</v>
      </c>
      <c r="B95" s="22"/>
      <c r="C95" s="25">
        <f>ROUND(125.40618,5)</f>
        <v>125.40618</v>
      </c>
      <c r="D95" s="25">
        <f>F95</f>
        <v>128.67447</v>
      </c>
      <c r="E95" s="25">
        <f>F95</f>
        <v>128.67447</v>
      </c>
      <c r="F95" s="25">
        <f>ROUND(128.67447,5)</f>
        <v>128.67447</v>
      </c>
      <c r="G95" s="24"/>
      <c r="H95" s="36"/>
    </row>
    <row r="96" spans="1:8" ht="12.75" customHeight="1">
      <c r="A96" s="22">
        <v>43132</v>
      </c>
      <c r="B96" s="22"/>
      <c r="C96" s="25">
        <f>ROUND(125.40618,5)</f>
        <v>125.40618</v>
      </c>
      <c r="D96" s="25">
        <f>F96</f>
        <v>131.256</v>
      </c>
      <c r="E96" s="25">
        <f>F96</f>
        <v>131.256</v>
      </c>
      <c r="F96" s="25">
        <f>ROUND(131.256,5)</f>
        <v>131.256</v>
      </c>
      <c r="G96" s="24"/>
      <c r="H96" s="36"/>
    </row>
    <row r="97" spans="1:8" ht="12.75" customHeight="1">
      <c r="A97" s="22">
        <v>43223</v>
      </c>
      <c r="B97" s="22"/>
      <c r="C97" s="25">
        <f>ROUND(125.40618,5)</f>
        <v>125.40618</v>
      </c>
      <c r="D97" s="25">
        <f>F97</f>
        <v>132.29159</v>
      </c>
      <c r="E97" s="25">
        <f>F97</f>
        <v>132.29159</v>
      </c>
      <c r="F97" s="25">
        <f>ROUND(132.29159,5)</f>
        <v>132.29159</v>
      </c>
      <c r="G97" s="24"/>
      <c r="H97" s="36"/>
    </row>
    <row r="98" spans="1:8" ht="12.75" customHeight="1">
      <c r="A98" s="22">
        <v>43314</v>
      </c>
      <c r="B98" s="22"/>
      <c r="C98" s="25">
        <f>ROUND(125.40618,5)</f>
        <v>125.40618</v>
      </c>
      <c r="D98" s="25">
        <f>F98</f>
        <v>134.77146</v>
      </c>
      <c r="E98" s="25">
        <f>F98</f>
        <v>134.77146</v>
      </c>
      <c r="F98" s="25">
        <f>ROUND(134.77146,5)</f>
        <v>134.77146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ROUND(2.38,5)</f>
        <v>2.38</v>
      </c>
      <c r="D100" s="25">
        <f>F100</f>
        <v>135.528</v>
      </c>
      <c r="E100" s="25">
        <f>F100</f>
        <v>135.528</v>
      </c>
      <c r="F100" s="25">
        <f>ROUND(135.528,5)</f>
        <v>135.528</v>
      </c>
      <c r="G100" s="24"/>
      <c r="H100" s="36"/>
    </row>
    <row r="101" spans="1:8" ht="12.75" customHeight="1">
      <c r="A101" s="22">
        <v>43041</v>
      </c>
      <c r="B101" s="22"/>
      <c r="C101" s="25">
        <f>ROUND(2.38,5)</f>
        <v>2.38</v>
      </c>
      <c r="D101" s="25">
        <f>F101</f>
        <v>138.16022</v>
      </c>
      <c r="E101" s="25">
        <f>F101</f>
        <v>138.16022</v>
      </c>
      <c r="F101" s="25">
        <f>ROUND(138.16022,5)</f>
        <v>138.16022</v>
      </c>
      <c r="G101" s="24"/>
      <c r="H101" s="36"/>
    </row>
    <row r="102" spans="1:8" ht="12.75" customHeight="1">
      <c r="A102" s="22">
        <v>43132</v>
      </c>
      <c r="B102" s="22"/>
      <c r="C102" s="25">
        <f>ROUND(2.38,5)</f>
        <v>2.38</v>
      </c>
      <c r="D102" s="25">
        <f>F102</f>
        <v>139.23986</v>
      </c>
      <c r="E102" s="25">
        <f>F102</f>
        <v>139.23986</v>
      </c>
      <c r="F102" s="25">
        <f>ROUND(139.23986,5)</f>
        <v>139.23986</v>
      </c>
      <c r="G102" s="24"/>
      <c r="H102" s="36"/>
    </row>
    <row r="103" spans="1:8" ht="12.75" customHeight="1">
      <c r="A103" s="22">
        <v>43223</v>
      </c>
      <c r="B103" s="22"/>
      <c r="C103" s="25">
        <f>ROUND(2.38,5)</f>
        <v>2.38</v>
      </c>
      <c r="D103" s="25">
        <f>F103</f>
        <v>142.05284</v>
      </c>
      <c r="E103" s="25">
        <f>F103</f>
        <v>142.05284</v>
      </c>
      <c r="F103" s="25">
        <f>ROUND(142.05284,5)</f>
        <v>142.05284</v>
      </c>
      <c r="G103" s="24"/>
      <c r="H103" s="36"/>
    </row>
    <row r="104" spans="1:8" ht="12.75" customHeight="1">
      <c r="A104" s="22">
        <v>43314</v>
      </c>
      <c r="B104" s="22"/>
      <c r="C104" s="25">
        <f>ROUND(2.38,5)</f>
        <v>2.38</v>
      </c>
      <c r="D104" s="25">
        <f>F104</f>
        <v>144.71703</v>
      </c>
      <c r="E104" s="25">
        <f>F104</f>
        <v>144.71703</v>
      </c>
      <c r="F104" s="25">
        <f>ROUND(144.71703,5)</f>
        <v>144.71703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ROUND(2.99,5)</f>
        <v>2.99</v>
      </c>
      <c r="D106" s="25">
        <f>F106</f>
        <v>129.24792</v>
      </c>
      <c r="E106" s="25">
        <f>F106</f>
        <v>129.24792</v>
      </c>
      <c r="F106" s="25">
        <f>ROUND(129.24792,5)</f>
        <v>129.24792</v>
      </c>
      <c r="G106" s="24"/>
      <c r="H106" s="36"/>
    </row>
    <row r="107" spans="1:8" ht="12.75" customHeight="1">
      <c r="A107" s="22">
        <v>43041</v>
      </c>
      <c r="B107" s="22"/>
      <c r="C107" s="25">
        <f>ROUND(2.99,5)</f>
        <v>2.99</v>
      </c>
      <c r="D107" s="25">
        <f>F107</f>
        <v>130.01447</v>
      </c>
      <c r="E107" s="25">
        <f>F107</f>
        <v>130.01447</v>
      </c>
      <c r="F107" s="25">
        <f>ROUND(130.01447,5)</f>
        <v>130.01447</v>
      </c>
      <c r="G107" s="24"/>
      <c r="H107" s="36"/>
    </row>
    <row r="108" spans="1:8" ht="12.75" customHeight="1">
      <c r="A108" s="22">
        <v>43132</v>
      </c>
      <c r="B108" s="22"/>
      <c r="C108" s="25">
        <f>ROUND(2.99,5)</f>
        <v>2.99</v>
      </c>
      <c r="D108" s="25">
        <f>F108</f>
        <v>132.62283</v>
      </c>
      <c r="E108" s="25">
        <f>F108</f>
        <v>132.62283</v>
      </c>
      <c r="F108" s="25">
        <f>ROUND(132.62283,5)</f>
        <v>132.62283</v>
      </c>
      <c r="G108" s="24"/>
      <c r="H108" s="36"/>
    </row>
    <row r="109" spans="1:8" ht="12.75" customHeight="1">
      <c r="A109" s="22">
        <v>43223</v>
      </c>
      <c r="B109" s="22"/>
      <c r="C109" s="25">
        <f>ROUND(2.99,5)</f>
        <v>2.99</v>
      </c>
      <c r="D109" s="25">
        <f>F109</f>
        <v>135.30215</v>
      </c>
      <c r="E109" s="25">
        <f>F109</f>
        <v>135.30215</v>
      </c>
      <c r="F109" s="25">
        <f>ROUND(135.30215,5)</f>
        <v>135.30215</v>
      </c>
      <c r="G109" s="24"/>
      <c r="H109" s="36"/>
    </row>
    <row r="110" spans="1:8" ht="12.75" customHeight="1">
      <c r="A110" s="22">
        <v>43314</v>
      </c>
      <c r="B110" s="22"/>
      <c r="C110" s="25">
        <f>ROUND(2.99,5)</f>
        <v>2.99</v>
      </c>
      <c r="D110" s="25">
        <f>F110</f>
        <v>137.84036</v>
      </c>
      <c r="E110" s="25">
        <f>F110</f>
        <v>137.84036</v>
      </c>
      <c r="F110" s="25">
        <f>ROUND(137.84036,5)</f>
        <v>137.84036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ROUND(10.615,5)</f>
        <v>10.615</v>
      </c>
      <c r="D112" s="25">
        <f>F112</f>
        <v>10.70096</v>
      </c>
      <c r="E112" s="25">
        <f>F112</f>
        <v>10.70096</v>
      </c>
      <c r="F112" s="25">
        <f>ROUND(10.70096,5)</f>
        <v>10.70096</v>
      </c>
      <c r="G112" s="24"/>
      <c r="H112" s="36"/>
    </row>
    <row r="113" spans="1:8" ht="12.75" customHeight="1">
      <c r="A113" s="22">
        <v>43041</v>
      </c>
      <c r="B113" s="22"/>
      <c r="C113" s="25">
        <f>ROUND(10.615,5)</f>
        <v>10.615</v>
      </c>
      <c r="D113" s="25">
        <f>F113</f>
        <v>10.79122</v>
      </c>
      <c r="E113" s="25">
        <f>F113</f>
        <v>10.79122</v>
      </c>
      <c r="F113" s="25">
        <f>ROUND(10.79122,5)</f>
        <v>10.79122</v>
      </c>
      <c r="G113" s="24"/>
      <c r="H113" s="36"/>
    </row>
    <row r="114" spans="1:8" ht="12.75" customHeight="1">
      <c r="A114" s="22">
        <v>43132</v>
      </c>
      <c r="B114" s="22"/>
      <c r="C114" s="25">
        <f>ROUND(10.615,5)</f>
        <v>10.615</v>
      </c>
      <c r="D114" s="25">
        <f>F114</f>
        <v>10.88301</v>
      </c>
      <c r="E114" s="25">
        <f>F114</f>
        <v>10.88301</v>
      </c>
      <c r="F114" s="25">
        <f>ROUND(10.88301,5)</f>
        <v>10.88301</v>
      </c>
      <c r="G114" s="24"/>
      <c r="H114" s="36"/>
    </row>
    <row r="115" spans="1:8" ht="12.75" customHeight="1">
      <c r="A115" s="22">
        <v>43223</v>
      </c>
      <c r="B115" s="22"/>
      <c r="C115" s="25">
        <f>ROUND(10.615,5)</f>
        <v>10.615</v>
      </c>
      <c r="D115" s="25">
        <f>F115</f>
        <v>10.97568</v>
      </c>
      <c r="E115" s="25">
        <f>F115</f>
        <v>10.97568</v>
      </c>
      <c r="F115" s="25">
        <f>ROUND(10.97568,5)</f>
        <v>10.97568</v>
      </c>
      <c r="G115" s="24"/>
      <c r="H115" s="36"/>
    </row>
    <row r="116" spans="1:8" ht="12.75" customHeight="1">
      <c r="A116" s="22">
        <v>43314</v>
      </c>
      <c r="B116" s="22"/>
      <c r="C116" s="25">
        <f>ROUND(10.615,5)</f>
        <v>10.615</v>
      </c>
      <c r="D116" s="25">
        <f>F116</f>
        <v>11.07943</v>
      </c>
      <c r="E116" s="25">
        <f>F116</f>
        <v>11.07943</v>
      </c>
      <c r="F116" s="25">
        <f>ROUND(11.07943,5)</f>
        <v>11.07943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ROUND(10.875,5)</f>
        <v>10.875</v>
      </c>
      <c r="D118" s="25">
        <f>F118</f>
        <v>10.963</v>
      </c>
      <c r="E118" s="25">
        <f>F118</f>
        <v>10.963</v>
      </c>
      <c r="F118" s="25">
        <f>ROUND(10.963,5)</f>
        <v>10.963</v>
      </c>
      <c r="G118" s="24"/>
      <c r="H118" s="36"/>
    </row>
    <row r="119" spans="1:8" ht="12.75" customHeight="1">
      <c r="A119" s="22">
        <v>43041</v>
      </c>
      <c r="B119" s="22"/>
      <c r="C119" s="25">
        <f>ROUND(10.875,5)</f>
        <v>10.875</v>
      </c>
      <c r="D119" s="25">
        <f>F119</f>
        <v>11.0544</v>
      </c>
      <c r="E119" s="25">
        <f>F119</f>
        <v>11.0544</v>
      </c>
      <c r="F119" s="25">
        <f>ROUND(11.0544,5)</f>
        <v>11.0544</v>
      </c>
      <c r="G119" s="24"/>
      <c r="H119" s="36"/>
    </row>
    <row r="120" spans="1:8" ht="12.75" customHeight="1">
      <c r="A120" s="22">
        <v>43132</v>
      </c>
      <c r="B120" s="22"/>
      <c r="C120" s="25">
        <f>ROUND(10.875,5)</f>
        <v>10.875</v>
      </c>
      <c r="D120" s="25">
        <f>F120</f>
        <v>11.14438</v>
      </c>
      <c r="E120" s="25">
        <f>F120</f>
        <v>11.14438</v>
      </c>
      <c r="F120" s="25">
        <f>ROUND(11.14438,5)</f>
        <v>11.14438</v>
      </c>
      <c r="G120" s="24"/>
      <c r="H120" s="36"/>
    </row>
    <row r="121" spans="1:8" ht="12.75" customHeight="1">
      <c r="A121" s="22">
        <v>43223</v>
      </c>
      <c r="B121" s="22"/>
      <c r="C121" s="25">
        <f>ROUND(10.875,5)</f>
        <v>10.875</v>
      </c>
      <c r="D121" s="25">
        <f>F121</f>
        <v>11.23988</v>
      </c>
      <c r="E121" s="25">
        <f>F121</f>
        <v>11.23988</v>
      </c>
      <c r="F121" s="25">
        <f>ROUND(11.23988,5)</f>
        <v>11.23988</v>
      </c>
      <c r="G121" s="24"/>
      <c r="H121" s="36"/>
    </row>
    <row r="122" spans="1:8" ht="12.75" customHeight="1">
      <c r="A122" s="22">
        <v>43314</v>
      </c>
      <c r="B122" s="22"/>
      <c r="C122" s="25">
        <f>ROUND(10.875,5)</f>
        <v>10.875</v>
      </c>
      <c r="D122" s="25">
        <f>F122</f>
        <v>11.34425</v>
      </c>
      <c r="E122" s="25">
        <f>F122</f>
        <v>11.34425</v>
      </c>
      <c r="F122" s="25">
        <f>ROUND(11.34425,5)</f>
        <v>11.34425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ROUND(8.145,5)</f>
        <v>8.145</v>
      </c>
      <c r="D124" s="25">
        <f>F124</f>
        <v>8.16836</v>
      </c>
      <c r="E124" s="25">
        <f>F124</f>
        <v>8.16836</v>
      </c>
      <c r="F124" s="25">
        <f>ROUND(8.16836,5)</f>
        <v>8.16836</v>
      </c>
      <c r="G124" s="24"/>
      <c r="H124" s="36"/>
    </row>
    <row r="125" spans="1:8" ht="12.75" customHeight="1">
      <c r="A125" s="22">
        <v>43041</v>
      </c>
      <c r="B125" s="22"/>
      <c r="C125" s="25">
        <f>ROUND(8.145,5)</f>
        <v>8.145</v>
      </c>
      <c r="D125" s="25">
        <f>F125</f>
        <v>8.19444</v>
      </c>
      <c r="E125" s="25">
        <f>F125</f>
        <v>8.19444</v>
      </c>
      <c r="F125" s="25">
        <f>ROUND(8.19444,5)</f>
        <v>8.19444</v>
      </c>
      <c r="G125" s="24"/>
      <c r="H125" s="36"/>
    </row>
    <row r="126" spans="1:8" ht="12.75" customHeight="1">
      <c r="A126" s="22">
        <v>43132</v>
      </c>
      <c r="B126" s="22"/>
      <c r="C126" s="25">
        <f>ROUND(8.145,5)</f>
        <v>8.145</v>
      </c>
      <c r="D126" s="25">
        <f>F126</f>
        <v>8.21612</v>
      </c>
      <c r="E126" s="25">
        <f>F126</f>
        <v>8.21612</v>
      </c>
      <c r="F126" s="25">
        <f>ROUND(8.21612,5)</f>
        <v>8.21612</v>
      </c>
      <c r="G126" s="24"/>
      <c r="H126" s="36"/>
    </row>
    <row r="127" spans="1:8" ht="12.75" customHeight="1">
      <c r="A127" s="22">
        <v>43223</v>
      </c>
      <c r="B127" s="22"/>
      <c r="C127" s="25">
        <f>ROUND(8.145,5)</f>
        <v>8.145</v>
      </c>
      <c r="D127" s="25">
        <f>F127</f>
        <v>8.23496</v>
      </c>
      <c r="E127" s="25">
        <f>F127</f>
        <v>8.23496</v>
      </c>
      <c r="F127" s="25">
        <f>ROUND(8.23496,5)</f>
        <v>8.23496</v>
      </c>
      <c r="G127" s="24"/>
      <c r="H127" s="36"/>
    </row>
    <row r="128" spans="1:8" ht="12.75" customHeight="1">
      <c r="A128" s="22">
        <v>43314</v>
      </c>
      <c r="B128" s="22"/>
      <c r="C128" s="25">
        <f>ROUND(8.145,5)</f>
        <v>8.145</v>
      </c>
      <c r="D128" s="25">
        <f>F128</f>
        <v>8.27275</v>
      </c>
      <c r="E128" s="25">
        <f>F128</f>
        <v>8.27275</v>
      </c>
      <c r="F128" s="25">
        <f>ROUND(8.27275,5)</f>
        <v>8.27275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ROUND(9.5,5)</f>
        <v>9.5</v>
      </c>
      <c r="D130" s="25">
        <f>F130</f>
        <v>9.55072</v>
      </c>
      <c r="E130" s="25">
        <f>F130</f>
        <v>9.55072</v>
      </c>
      <c r="F130" s="25">
        <f>ROUND(9.55072,5)</f>
        <v>9.55072</v>
      </c>
      <c r="G130" s="24"/>
      <c r="H130" s="36"/>
    </row>
    <row r="131" spans="1:8" ht="12.75" customHeight="1">
      <c r="A131" s="22">
        <v>43041</v>
      </c>
      <c r="B131" s="22"/>
      <c r="C131" s="25">
        <f>ROUND(9.5,5)</f>
        <v>9.5</v>
      </c>
      <c r="D131" s="25">
        <f>F131</f>
        <v>9.60401</v>
      </c>
      <c r="E131" s="25">
        <f>F131</f>
        <v>9.60401</v>
      </c>
      <c r="F131" s="25">
        <f>ROUND(9.60401,5)</f>
        <v>9.60401</v>
      </c>
      <c r="G131" s="24"/>
      <c r="H131" s="36"/>
    </row>
    <row r="132" spans="1:8" ht="12.75" customHeight="1">
      <c r="A132" s="22">
        <v>43132</v>
      </c>
      <c r="B132" s="22"/>
      <c r="C132" s="25">
        <f>ROUND(9.5,5)</f>
        <v>9.5</v>
      </c>
      <c r="D132" s="25">
        <f>F132</f>
        <v>9.65653</v>
      </c>
      <c r="E132" s="25">
        <f>F132</f>
        <v>9.65653</v>
      </c>
      <c r="F132" s="25">
        <f>ROUND(9.65653,5)</f>
        <v>9.65653</v>
      </c>
      <c r="G132" s="24"/>
      <c r="H132" s="36"/>
    </row>
    <row r="133" spans="1:8" ht="12.75" customHeight="1">
      <c r="A133" s="22">
        <v>43223</v>
      </c>
      <c r="B133" s="22"/>
      <c r="C133" s="25">
        <f>ROUND(9.5,5)</f>
        <v>9.5</v>
      </c>
      <c r="D133" s="25">
        <f>F133</f>
        <v>9.70762</v>
      </c>
      <c r="E133" s="25">
        <f>F133</f>
        <v>9.70762</v>
      </c>
      <c r="F133" s="25">
        <f>ROUND(9.70762,5)</f>
        <v>9.70762</v>
      </c>
      <c r="G133" s="24"/>
      <c r="H133" s="36"/>
    </row>
    <row r="134" spans="1:8" ht="12.75" customHeight="1">
      <c r="A134" s="22">
        <v>43314</v>
      </c>
      <c r="B134" s="22"/>
      <c r="C134" s="25">
        <f>ROUND(9.5,5)</f>
        <v>9.5</v>
      </c>
      <c r="D134" s="25">
        <f>F134</f>
        <v>9.76878</v>
      </c>
      <c r="E134" s="25">
        <f>F134</f>
        <v>9.76878</v>
      </c>
      <c r="F134" s="25">
        <f>ROUND(9.76878,5)</f>
        <v>9.76878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ROUND(8.73,5)</f>
        <v>8.73</v>
      </c>
      <c r="D136" s="25">
        <f>F136</f>
        <v>8.77322</v>
      </c>
      <c r="E136" s="25">
        <f>F136</f>
        <v>8.77322</v>
      </c>
      <c r="F136" s="25">
        <f>ROUND(8.77322,5)</f>
        <v>8.77322</v>
      </c>
      <c r="G136" s="24"/>
      <c r="H136" s="36"/>
    </row>
    <row r="137" spans="1:8" ht="12.75" customHeight="1">
      <c r="A137" s="22">
        <v>43041</v>
      </c>
      <c r="B137" s="22"/>
      <c r="C137" s="25">
        <f>ROUND(8.73,5)</f>
        <v>8.73</v>
      </c>
      <c r="D137" s="25">
        <f>F137</f>
        <v>8.81468</v>
      </c>
      <c r="E137" s="25">
        <f>F137</f>
        <v>8.81468</v>
      </c>
      <c r="F137" s="25">
        <f>ROUND(8.81468,5)</f>
        <v>8.81468</v>
      </c>
      <c r="G137" s="24"/>
      <c r="H137" s="36"/>
    </row>
    <row r="138" spans="1:8" ht="12.75" customHeight="1">
      <c r="A138" s="22">
        <v>43132</v>
      </c>
      <c r="B138" s="22"/>
      <c r="C138" s="25">
        <f>ROUND(8.73,5)</f>
        <v>8.73</v>
      </c>
      <c r="D138" s="25">
        <f>F138</f>
        <v>8.85314</v>
      </c>
      <c r="E138" s="25">
        <f>F138</f>
        <v>8.85314</v>
      </c>
      <c r="F138" s="25">
        <f>ROUND(8.85314,5)</f>
        <v>8.85314</v>
      </c>
      <c r="G138" s="24"/>
      <c r="H138" s="36"/>
    </row>
    <row r="139" spans="1:8" ht="12.75" customHeight="1">
      <c r="A139" s="22">
        <v>43223</v>
      </c>
      <c r="B139" s="22"/>
      <c r="C139" s="25">
        <f>ROUND(8.73,5)</f>
        <v>8.73</v>
      </c>
      <c r="D139" s="25">
        <f>F139</f>
        <v>8.89611</v>
      </c>
      <c r="E139" s="25">
        <f>F139</f>
        <v>8.89611</v>
      </c>
      <c r="F139" s="25">
        <f>ROUND(8.89611,5)</f>
        <v>8.89611</v>
      </c>
      <c r="G139" s="24"/>
      <c r="H139" s="36"/>
    </row>
    <row r="140" spans="1:8" ht="12.75" customHeight="1">
      <c r="A140" s="22">
        <v>43314</v>
      </c>
      <c r="B140" s="22"/>
      <c r="C140" s="25">
        <f>ROUND(8.73,5)</f>
        <v>8.73</v>
      </c>
      <c r="D140" s="25">
        <f>F140</f>
        <v>8.95377</v>
      </c>
      <c r="E140" s="25">
        <f>F140</f>
        <v>8.95377</v>
      </c>
      <c r="F140" s="25">
        <f>ROUND(8.95377,5)</f>
        <v>8.95377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ROUND(2.28,5)</f>
        <v>2.28</v>
      </c>
      <c r="D142" s="25">
        <f>F142</f>
        <v>297.52092</v>
      </c>
      <c r="E142" s="25">
        <f>F142</f>
        <v>297.52092</v>
      </c>
      <c r="F142" s="25">
        <f>ROUND(297.52092,5)</f>
        <v>297.52092</v>
      </c>
      <c r="G142" s="24"/>
      <c r="H142" s="36"/>
    </row>
    <row r="143" spans="1:8" ht="12.75" customHeight="1">
      <c r="A143" s="22">
        <v>43041</v>
      </c>
      <c r="B143" s="22"/>
      <c r="C143" s="25">
        <f>ROUND(2.28,5)</f>
        <v>2.28</v>
      </c>
      <c r="D143" s="25">
        <f>F143</f>
        <v>303.29945</v>
      </c>
      <c r="E143" s="25">
        <f>F143</f>
        <v>303.29945</v>
      </c>
      <c r="F143" s="25">
        <f>ROUND(303.29945,5)</f>
        <v>303.29945</v>
      </c>
      <c r="G143" s="24"/>
      <c r="H143" s="36"/>
    </row>
    <row r="144" spans="1:8" ht="12.75" customHeight="1">
      <c r="A144" s="22">
        <v>43132</v>
      </c>
      <c r="B144" s="22"/>
      <c r="C144" s="25">
        <f>ROUND(2.28,5)</f>
        <v>2.28</v>
      </c>
      <c r="D144" s="25">
        <f>F144</f>
        <v>302.32979</v>
      </c>
      <c r="E144" s="25">
        <f>F144</f>
        <v>302.32979</v>
      </c>
      <c r="F144" s="25">
        <f>ROUND(302.32979,5)</f>
        <v>302.32979</v>
      </c>
      <c r="G144" s="24"/>
      <c r="H144" s="36"/>
    </row>
    <row r="145" spans="1:8" ht="12.75" customHeight="1">
      <c r="A145" s="22">
        <v>43223</v>
      </c>
      <c r="B145" s="22"/>
      <c r="C145" s="25">
        <f>ROUND(2.28,5)</f>
        <v>2.28</v>
      </c>
      <c r="D145" s="25">
        <f>F145</f>
        <v>308.43736</v>
      </c>
      <c r="E145" s="25">
        <f>F145</f>
        <v>308.43736</v>
      </c>
      <c r="F145" s="25">
        <f>ROUND(308.43736,5)</f>
        <v>308.43736</v>
      </c>
      <c r="G145" s="24"/>
      <c r="H145" s="36"/>
    </row>
    <row r="146" spans="1:8" ht="12.75" customHeight="1">
      <c r="A146" s="22">
        <v>43314</v>
      </c>
      <c r="B146" s="22"/>
      <c r="C146" s="25">
        <f>ROUND(2.28,5)</f>
        <v>2.28</v>
      </c>
      <c r="D146" s="25">
        <f>F146</f>
        <v>314.2195</v>
      </c>
      <c r="E146" s="25">
        <f>F146</f>
        <v>314.2195</v>
      </c>
      <c r="F146" s="25">
        <f>ROUND(314.2195,5)</f>
        <v>314.2195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ROUND(2.29,5)</f>
        <v>2.29</v>
      </c>
      <c r="D148" s="25">
        <f>F148</f>
        <v>244.57863</v>
      </c>
      <c r="E148" s="25">
        <f>F148</f>
        <v>244.57863</v>
      </c>
      <c r="F148" s="25">
        <f>ROUND(244.57863,5)</f>
        <v>244.57863</v>
      </c>
      <c r="G148" s="24"/>
      <c r="H148" s="36"/>
    </row>
    <row r="149" spans="1:8" ht="12.75" customHeight="1">
      <c r="A149" s="22">
        <v>43041</v>
      </c>
      <c r="B149" s="22"/>
      <c r="C149" s="25">
        <f>ROUND(2.29,5)</f>
        <v>2.29</v>
      </c>
      <c r="D149" s="25">
        <f>F149</f>
        <v>249.32884</v>
      </c>
      <c r="E149" s="25">
        <f>F149</f>
        <v>249.32884</v>
      </c>
      <c r="F149" s="25">
        <f>ROUND(249.32884,5)</f>
        <v>249.32884</v>
      </c>
      <c r="G149" s="24"/>
      <c r="H149" s="36"/>
    </row>
    <row r="150" spans="1:8" ht="12.75" customHeight="1">
      <c r="A150" s="22">
        <v>43132</v>
      </c>
      <c r="B150" s="22"/>
      <c r="C150" s="25">
        <f>ROUND(2.29,5)</f>
        <v>2.29</v>
      </c>
      <c r="D150" s="25">
        <f>F150</f>
        <v>250.58407</v>
      </c>
      <c r="E150" s="25">
        <f>F150</f>
        <v>250.58407</v>
      </c>
      <c r="F150" s="25">
        <f>ROUND(250.58407,5)</f>
        <v>250.58407</v>
      </c>
      <c r="G150" s="24"/>
      <c r="H150" s="36"/>
    </row>
    <row r="151" spans="1:8" ht="12.75" customHeight="1">
      <c r="A151" s="22">
        <v>43223</v>
      </c>
      <c r="B151" s="22"/>
      <c r="C151" s="25">
        <f>ROUND(2.29,5)</f>
        <v>2.29</v>
      </c>
      <c r="D151" s="25">
        <f>F151</f>
        <v>255.64631</v>
      </c>
      <c r="E151" s="25">
        <f>F151</f>
        <v>255.64631</v>
      </c>
      <c r="F151" s="25">
        <f>ROUND(255.64631,5)</f>
        <v>255.64631</v>
      </c>
      <c r="G151" s="24"/>
      <c r="H151" s="36"/>
    </row>
    <row r="152" spans="1:8" ht="12.75" customHeight="1">
      <c r="A152" s="22">
        <v>43314</v>
      </c>
      <c r="B152" s="22"/>
      <c r="C152" s="25">
        <f>ROUND(2.29,5)</f>
        <v>2.29</v>
      </c>
      <c r="D152" s="25">
        <f>F152</f>
        <v>260.44086</v>
      </c>
      <c r="E152" s="25">
        <f>F152</f>
        <v>260.44086</v>
      </c>
      <c r="F152" s="25">
        <f>ROUND(260.44086,5)</f>
        <v>260.44086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10" ht="12.75" customHeight="1">
      <c r="A154" s="22">
        <v>42950</v>
      </c>
      <c r="B154" s="22"/>
      <c r="C154" s="25">
        <f>ROUND(7.485,5)</f>
        <v>7.485</v>
      </c>
      <c r="D154" s="25">
        <f>F154</f>
        <v>7.121</v>
      </c>
      <c r="E154" s="25">
        <f>F154</f>
        <v>7.121</v>
      </c>
      <c r="F154" s="25">
        <f>ROUND(7.121,5)</f>
        <v>7.121</v>
      </c>
      <c r="G154" s="24"/>
      <c r="H154" s="36"/>
      <c r="I154" s="16">
        <f>ROUND(7.47,5)</f>
        <v>7.47</v>
      </c>
      <c r="J154" s="16">
        <f>ROUND(5.97551,5)</f>
        <v>5.97551</v>
      </c>
    </row>
    <row r="155" spans="1:8" ht="12.75" customHeight="1">
      <c r="A155" s="22">
        <v>43041</v>
      </c>
      <c r="B155" s="22"/>
      <c r="C155" s="25">
        <f>ROUND(7.485,5)</f>
        <v>7.485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ROUND(7.475,5)</f>
        <v>7.475</v>
      </c>
      <c r="D157" s="25">
        <f>F157</f>
        <v>7.44046</v>
      </c>
      <c r="E157" s="25">
        <f>F157</f>
        <v>7.44046</v>
      </c>
      <c r="F157" s="25">
        <f>ROUND(7.44046,5)</f>
        <v>7.44046</v>
      </c>
      <c r="G157" s="24"/>
      <c r="H157" s="36"/>
    </row>
    <row r="158" spans="1:8" ht="12.75" customHeight="1">
      <c r="A158" s="22">
        <v>43041</v>
      </c>
      <c r="B158" s="22"/>
      <c r="C158" s="25">
        <f>ROUND(7.475,5)</f>
        <v>7.475</v>
      </c>
      <c r="D158" s="25">
        <f>F158</f>
        <v>7.36333</v>
      </c>
      <c r="E158" s="25">
        <f>F158</f>
        <v>7.36333</v>
      </c>
      <c r="F158" s="25">
        <f>ROUND(7.36333,5)</f>
        <v>7.36333</v>
      </c>
      <c r="G158" s="24"/>
      <c r="H158" s="36"/>
    </row>
    <row r="159" spans="1:8" ht="12.75" customHeight="1">
      <c r="A159" s="22">
        <v>43132</v>
      </c>
      <c r="B159" s="22"/>
      <c r="C159" s="25">
        <f>ROUND(7.475,5)</f>
        <v>7.475</v>
      </c>
      <c r="D159" s="25">
        <f>F159</f>
        <v>7.20238</v>
      </c>
      <c r="E159" s="25">
        <f>F159</f>
        <v>7.20238</v>
      </c>
      <c r="F159" s="25">
        <f>ROUND(7.20238,5)</f>
        <v>7.20238</v>
      </c>
      <c r="G159" s="24"/>
      <c r="H159" s="36"/>
    </row>
    <row r="160" spans="1:8" ht="12.75" customHeight="1">
      <c r="A160" s="22">
        <v>43223</v>
      </c>
      <c r="B160" s="22"/>
      <c r="C160" s="25">
        <f>ROUND(7.475,5)</f>
        <v>7.475</v>
      </c>
      <c r="D160" s="25">
        <f>F160</f>
        <v>6.93008</v>
      </c>
      <c r="E160" s="25">
        <f>F160</f>
        <v>6.93008</v>
      </c>
      <c r="F160" s="25">
        <f>ROUND(6.93008,5)</f>
        <v>6.93008</v>
      </c>
      <c r="G160" s="24"/>
      <c r="H160" s="36"/>
    </row>
    <row r="161" spans="1:8" ht="12.75" customHeight="1">
      <c r="A161" s="22">
        <v>43314</v>
      </c>
      <c r="B161" s="22"/>
      <c r="C161" s="25">
        <f>ROUND(7.475,5)</f>
        <v>7.475</v>
      </c>
      <c r="D161" s="25">
        <f>F161</f>
        <v>6.4363</v>
      </c>
      <c r="E161" s="25">
        <f>F161</f>
        <v>6.4363</v>
      </c>
      <c r="F161" s="25">
        <f>ROUND(6.4363,5)</f>
        <v>6.4363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ROUND(7.565,5)</f>
        <v>7.565</v>
      </c>
      <c r="D163" s="25">
        <f>F163</f>
        <v>7.55842</v>
      </c>
      <c r="E163" s="25">
        <f>F163</f>
        <v>7.55842</v>
      </c>
      <c r="F163" s="25">
        <f>ROUND(7.55842,5)</f>
        <v>7.55842</v>
      </c>
      <c r="G163" s="24"/>
      <c r="H163" s="36"/>
    </row>
    <row r="164" spans="1:8" ht="12.75" customHeight="1">
      <c r="A164" s="22">
        <v>43041</v>
      </c>
      <c r="B164" s="22"/>
      <c r="C164" s="25">
        <f>ROUND(7.565,5)</f>
        <v>7.565</v>
      </c>
      <c r="D164" s="25">
        <f>F164</f>
        <v>7.52715</v>
      </c>
      <c r="E164" s="25">
        <f>F164</f>
        <v>7.52715</v>
      </c>
      <c r="F164" s="25">
        <f>ROUND(7.52715,5)</f>
        <v>7.52715</v>
      </c>
      <c r="G164" s="24"/>
      <c r="H164" s="36"/>
    </row>
    <row r="165" spans="1:8" ht="12.75" customHeight="1">
      <c r="A165" s="22">
        <v>43132</v>
      </c>
      <c r="B165" s="22"/>
      <c r="C165" s="25">
        <f>ROUND(7.565,5)</f>
        <v>7.565</v>
      </c>
      <c r="D165" s="25">
        <f>F165</f>
        <v>7.46999</v>
      </c>
      <c r="E165" s="25">
        <f>F165</f>
        <v>7.46999</v>
      </c>
      <c r="F165" s="25">
        <f>ROUND(7.46999,5)</f>
        <v>7.46999</v>
      </c>
      <c r="G165" s="24"/>
      <c r="H165" s="36"/>
    </row>
    <row r="166" spans="1:8" ht="12.75" customHeight="1">
      <c r="A166" s="22">
        <v>43223</v>
      </c>
      <c r="B166" s="22"/>
      <c r="C166" s="25">
        <f>ROUND(7.565,5)</f>
        <v>7.565</v>
      </c>
      <c r="D166" s="25">
        <f>F166</f>
        <v>7.41537</v>
      </c>
      <c r="E166" s="25">
        <f>F166</f>
        <v>7.41537</v>
      </c>
      <c r="F166" s="25">
        <f>ROUND(7.41537,5)</f>
        <v>7.41537</v>
      </c>
      <c r="G166" s="24"/>
      <c r="H166" s="36"/>
    </row>
    <row r="167" spans="1:8" ht="12.75" customHeight="1">
      <c r="A167" s="22">
        <v>43314</v>
      </c>
      <c r="B167" s="22"/>
      <c r="C167" s="25">
        <f>ROUND(7.565,5)</f>
        <v>7.565</v>
      </c>
      <c r="D167" s="25">
        <f>F167</f>
        <v>7.38841</v>
      </c>
      <c r="E167" s="25">
        <f>F167</f>
        <v>7.38841</v>
      </c>
      <c r="F167" s="25">
        <f>ROUND(7.38841,5)</f>
        <v>7.38841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ROUND(7.72,5)</f>
        <v>7.72</v>
      </c>
      <c r="D169" s="25">
        <f>F169</f>
        <v>7.72331</v>
      </c>
      <c r="E169" s="25">
        <f>F169</f>
        <v>7.72331</v>
      </c>
      <c r="F169" s="25">
        <f>ROUND(7.72331,5)</f>
        <v>7.72331</v>
      </c>
      <c r="G169" s="24"/>
      <c r="H169" s="36"/>
    </row>
    <row r="170" spans="1:8" ht="12.75" customHeight="1">
      <c r="A170" s="22">
        <v>43041</v>
      </c>
      <c r="B170" s="22"/>
      <c r="C170" s="25">
        <f>ROUND(7.72,5)</f>
        <v>7.72</v>
      </c>
      <c r="D170" s="25">
        <f>F170</f>
        <v>7.7209</v>
      </c>
      <c r="E170" s="25">
        <f>F170</f>
        <v>7.7209</v>
      </c>
      <c r="F170" s="25">
        <f>ROUND(7.7209,5)</f>
        <v>7.7209</v>
      </c>
      <c r="G170" s="24"/>
      <c r="H170" s="36"/>
    </row>
    <row r="171" spans="1:8" ht="12.75" customHeight="1">
      <c r="A171" s="22">
        <v>43132</v>
      </c>
      <c r="B171" s="22"/>
      <c r="C171" s="25">
        <f>ROUND(7.72,5)</f>
        <v>7.72</v>
      </c>
      <c r="D171" s="25">
        <f>F171</f>
        <v>7.70653</v>
      </c>
      <c r="E171" s="25">
        <f>F171</f>
        <v>7.70653</v>
      </c>
      <c r="F171" s="25">
        <f>ROUND(7.70653,5)</f>
        <v>7.70653</v>
      </c>
      <c r="G171" s="24"/>
      <c r="H171" s="36"/>
    </row>
    <row r="172" spans="1:8" ht="12.75" customHeight="1">
      <c r="A172" s="22">
        <v>43223</v>
      </c>
      <c r="B172" s="22"/>
      <c r="C172" s="25">
        <f>ROUND(7.72,5)</f>
        <v>7.72</v>
      </c>
      <c r="D172" s="25">
        <f>F172</f>
        <v>7.69018</v>
      </c>
      <c r="E172" s="25">
        <f>F172</f>
        <v>7.69018</v>
      </c>
      <c r="F172" s="25">
        <f>ROUND(7.69018,5)</f>
        <v>7.69018</v>
      </c>
      <c r="G172" s="24"/>
      <c r="H172" s="36"/>
    </row>
    <row r="173" spans="1:8" ht="12.75" customHeight="1">
      <c r="A173" s="22">
        <v>43314</v>
      </c>
      <c r="B173" s="22"/>
      <c r="C173" s="25">
        <f>ROUND(7.72,5)</f>
        <v>7.72</v>
      </c>
      <c r="D173" s="25">
        <f>F173</f>
        <v>7.69813</v>
      </c>
      <c r="E173" s="25">
        <f>F173</f>
        <v>7.69813</v>
      </c>
      <c r="F173" s="25">
        <f>ROUND(7.69813,5)</f>
        <v>7.69813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ROUND(9.465,5)</f>
        <v>9.465</v>
      </c>
      <c r="D175" s="25">
        <f>F175</f>
        <v>9.51104</v>
      </c>
      <c r="E175" s="25">
        <f>F175</f>
        <v>9.51104</v>
      </c>
      <c r="F175" s="25">
        <f>ROUND(9.51104,5)</f>
        <v>9.51104</v>
      </c>
      <c r="G175" s="24"/>
      <c r="H175" s="36"/>
    </row>
    <row r="176" spans="1:8" ht="12.75" customHeight="1">
      <c r="A176" s="22">
        <v>43041</v>
      </c>
      <c r="B176" s="22"/>
      <c r="C176" s="25">
        <f>ROUND(9.465,5)</f>
        <v>9.465</v>
      </c>
      <c r="D176" s="25">
        <f>F176</f>
        <v>9.5574</v>
      </c>
      <c r="E176" s="25">
        <f>F176</f>
        <v>9.5574</v>
      </c>
      <c r="F176" s="25">
        <f>ROUND(9.5574,5)</f>
        <v>9.5574</v>
      </c>
      <c r="G176" s="24"/>
      <c r="H176" s="36"/>
    </row>
    <row r="177" spans="1:8" ht="12.75" customHeight="1">
      <c r="A177" s="22">
        <v>43132</v>
      </c>
      <c r="B177" s="22"/>
      <c r="C177" s="25">
        <f>ROUND(9.465,5)</f>
        <v>9.465</v>
      </c>
      <c r="D177" s="25">
        <f>F177</f>
        <v>9.60181</v>
      </c>
      <c r="E177" s="25">
        <f>F177</f>
        <v>9.60181</v>
      </c>
      <c r="F177" s="25">
        <f>ROUND(9.60181,5)</f>
        <v>9.60181</v>
      </c>
      <c r="G177" s="24"/>
      <c r="H177" s="36"/>
    </row>
    <row r="178" spans="1:8" ht="12.75" customHeight="1">
      <c r="A178" s="22">
        <v>43223</v>
      </c>
      <c r="B178" s="22"/>
      <c r="C178" s="25">
        <f>ROUND(9.465,5)</f>
        <v>9.465</v>
      </c>
      <c r="D178" s="25">
        <f>F178</f>
        <v>9.64797</v>
      </c>
      <c r="E178" s="25">
        <f>F178</f>
        <v>9.64797</v>
      </c>
      <c r="F178" s="25">
        <f>ROUND(9.64797,5)</f>
        <v>9.64797</v>
      </c>
      <c r="G178" s="24"/>
      <c r="H178" s="36"/>
    </row>
    <row r="179" spans="1:8" ht="12.75" customHeight="1">
      <c r="A179" s="22">
        <v>43314</v>
      </c>
      <c r="B179" s="22"/>
      <c r="C179" s="25">
        <f>ROUND(9.465,5)</f>
        <v>9.465</v>
      </c>
      <c r="D179" s="25">
        <f>F179</f>
        <v>9.70257</v>
      </c>
      <c r="E179" s="25">
        <f>F179</f>
        <v>9.70257</v>
      </c>
      <c r="F179" s="25">
        <f>ROUND(9.70257,5)</f>
        <v>9.70257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ROUND(2.3,5)</f>
        <v>2.3</v>
      </c>
      <c r="D181" s="25">
        <f>F181</f>
        <v>187.72541</v>
      </c>
      <c r="E181" s="25">
        <f>F181</f>
        <v>187.72541</v>
      </c>
      <c r="F181" s="25">
        <f>ROUND(187.72541,5)</f>
        <v>187.72541</v>
      </c>
      <c r="G181" s="24"/>
      <c r="H181" s="36"/>
    </row>
    <row r="182" spans="1:8" ht="12.75" customHeight="1">
      <c r="A182" s="22">
        <v>43041</v>
      </c>
      <c r="B182" s="22"/>
      <c r="C182" s="25">
        <f>ROUND(2.3,5)</f>
        <v>2.3</v>
      </c>
      <c r="D182" s="25">
        <f>F182</f>
        <v>188.97138</v>
      </c>
      <c r="E182" s="25">
        <f>F182</f>
        <v>188.97138</v>
      </c>
      <c r="F182" s="25">
        <f>ROUND(188.97138,5)</f>
        <v>188.97138</v>
      </c>
      <c r="G182" s="24"/>
      <c r="H182" s="36"/>
    </row>
    <row r="183" spans="1:8" ht="12.75" customHeight="1">
      <c r="A183" s="22">
        <v>43132</v>
      </c>
      <c r="B183" s="22"/>
      <c r="C183" s="25">
        <f>ROUND(2.3,5)</f>
        <v>2.3</v>
      </c>
      <c r="D183" s="25">
        <f>F183</f>
        <v>192.7625</v>
      </c>
      <c r="E183" s="25">
        <f>F183</f>
        <v>192.7625</v>
      </c>
      <c r="F183" s="25">
        <f>ROUND(192.7625,5)</f>
        <v>192.7625</v>
      </c>
      <c r="G183" s="24"/>
      <c r="H183" s="36"/>
    </row>
    <row r="184" spans="1:8" ht="12.75" customHeight="1">
      <c r="A184" s="22">
        <v>43223</v>
      </c>
      <c r="B184" s="22"/>
      <c r="C184" s="25">
        <f>ROUND(2.3,5)</f>
        <v>2.3</v>
      </c>
      <c r="D184" s="25">
        <f>F184</f>
        <v>194.20704</v>
      </c>
      <c r="E184" s="25">
        <f>F184</f>
        <v>194.20704</v>
      </c>
      <c r="F184" s="25">
        <f>ROUND(194.20704,5)</f>
        <v>194.20704</v>
      </c>
      <c r="G184" s="24"/>
      <c r="H184" s="36"/>
    </row>
    <row r="185" spans="1:8" ht="12.75" customHeight="1">
      <c r="A185" s="22">
        <v>43314</v>
      </c>
      <c r="B185" s="22"/>
      <c r="C185" s="25">
        <f>ROUND(2.3,5)</f>
        <v>2.3</v>
      </c>
      <c r="D185" s="25">
        <f>F185</f>
        <v>197.84739</v>
      </c>
      <c r="E185" s="25">
        <f>F185</f>
        <v>197.84739</v>
      </c>
      <c r="F185" s="25">
        <f>ROUND(197.84739,5)</f>
        <v>197.84739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ROUND(2.2,5)</f>
        <v>2.2</v>
      </c>
      <c r="D190" s="25">
        <f>F190</f>
        <v>149.46363</v>
      </c>
      <c r="E190" s="25">
        <f>F190</f>
        <v>149.46363</v>
      </c>
      <c r="F190" s="25">
        <f>ROUND(149.46363,5)</f>
        <v>149.46363</v>
      </c>
      <c r="G190" s="24"/>
      <c r="H190" s="36"/>
    </row>
    <row r="191" spans="1:8" ht="12.75" customHeight="1">
      <c r="A191" s="22">
        <v>43041</v>
      </c>
      <c r="B191" s="22"/>
      <c r="C191" s="25">
        <f>ROUND(2.2,5)</f>
        <v>2.2</v>
      </c>
      <c r="D191" s="25">
        <f>F191</f>
        <v>152.36644</v>
      </c>
      <c r="E191" s="25">
        <f>F191</f>
        <v>152.36644</v>
      </c>
      <c r="F191" s="25">
        <f>ROUND(152.36644,5)</f>
        <v>152.36644</v>
      </c>
      <c r="G191" s="24"/>
      <c r="H191" s="36"/>
    </row>
    <row r="192" spans="1:8" ht="12.75" customHeight="1">
      <c r="A192" s="22">
        <v>43132</v>
      </c>
      <c r="B192" s="22"/>
      <c r="C192" s="25">
        <f>ROUND(2.2,5)</f>
        <v>2.2</v>
      </c>
      <c r="D192" s="25">
        <f>F192</f>
        <v>153.363</v>
      </c>
      <c r="E192" s="25">
        <f>F192</f>
        <v>153.363</v>
      </c>
      <c r="F192" s="25">
        <f>ROUND(153.363,5)</f>
        <v>153.363</v>
      </c>
      <c r="G192" s="24"/>
      <c r="H192" s="36"/>
    </row>
    <row r="193" spans="1:8" ht="12.75" customHeight="1">
      <c r="A193" s="22">
        <v>43223</v>
      </c>
      <c r="B193" s="22"/>
      <c r="C193" s="25">
        <f>ROUND(2.2,5)</f>
        <v>2.2</v>
      </c>
      <c r="D193" s="25">
        <f>F193</f>
        <v>156.46119</v>
      </c>
      <c r="E193" s="25">
        <f>F193</f>
        <v>156.46119</v>
      </c>
      <c r="F193" s="25">
        <f>ROUND(156.46119,5)</f>
        <v>156.46119</v>
      </c>
      <c r="G193" s="24"/>
      <c r="H193" s="36"/>
    </row>
    <row r="194" spans="1:8" ht="12.75" customHeight="1">
      <c r="A194" s="22">
        <v>43314</v>
      </c>
      <c r="B194" s="22"/>
      <c r="C194" s="25">
        <f>ROUND(2.2,5)</f>
        <v>2.2</v>
      </c>
      <c r="D194" s="25">
        <f>F194</f>
        <v>159.39484</v>
      </c>
      <c r="E194" s="25">
        <f>F194</f>
        <v>159.39484</v>
      </c>
      <c r="F194" s="25">
        <f>ROUND(159.39484,5)</f>
        <v>159.39484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ROUND(9.2,5)</f>
        <v>9.2</v>
      </c>
      <c r="D196" s="25">
        <f>F196</f>
        <v>9.24443</v>
      </c>
      <c r="E196" s="25">
        <f>F196</f>
        <v>9.24443</v>
      </c>
      <c r="F196" s="25">
        <f>ROUND(9.24443,5)</f>
        <v>9.24443</v>
      </c>
      <c r="G196" s="24"/>
      <c r="H196" s="36"/>
    </row>
    <row r="197" spans="1:8" ht="12.75" customHeight="1">
      <c r="A197" s="22">
        <v>43041</v>
      </c>
      <c r="B197" s="22"/>
      <c r="C197" s="25">
        <f>ROUND(9.2,5)</f>
        <v>9.2</v>
      </c>
      <c r="D197" s="25">
        <f>F197</f>
        <v>9.2914</v>
      </c>
      <c r="E197" s="25">
        <f>F197</f>
        <v>9.2914</v>
      </c>
      <c r="F197" s="25">
        <f>ROUND(9.2914,5)</f>
        <v>9.2914</v>
      </c>
      <c r="G197" s="24"/>
      <c r="H197" s="36"/>
    </row>
    <row r="198" spans="1:8" ht="12.75" customHeight="1">
      <c r="A198" s="22">
        <v>43132</v>
      </c>
      <c r="B198" s="22"/>
      <c r="C198" s="25">
        <f>ROUND(9.2,5)</f>
        <v>9.2</v>
      </c>
      <c r="D198" s="25">
        <f>F198</f>
        <v>9.33722</v>
      </c>
      <c r="E198" s="25">
        <f>F198</f>
        <v>9.33722</v>
      </c>
      <c r="F198" s="25">
        <f>ROUND(9.33722,5)</f>
        <v>9.33722</v>
      </c>
      <c r="G198" s="24"/>
      <c r="H198" s="36"/>
    </row>
    <row r="199" spans="1:8" ht="12.75" customHeight="1">
      <c r="A199" s="22">
        <v>43223</v>
      </c>
      <c r="B199" s="22"/>
      <c r="C199" s="25">
        <f>ROUND(9.2,5)</f>
        <v>9.2</v>
      </c>
      <c r="D199" s="25">
        <f>F199</f>
        <v>9.38164</v>
      </c>
      <c r="E199" s="25">
        <f>F199</f>
        <v>9.38164</v>
      </c>
      <c r="F199" s="25">
        <f>ROUND(9.38164,5)</f>
        <v>9.38164</v>
      </c>
      <c r="G199" s="24"/>
      <c r="H199" s="36"/>
    </row>
    <row r="200" spans="1:8" ht="12.75" customHeight="1">
      <c r="A200" s="22">
        <v>43314</v>
      </c>
      <c r="B200" s="22"/>
      <c r="C200" s="25">
        <f>ROUND(9.2,5)</f>
        <v>9.2</v>
      </c>
      <c r="D200" s="25">
        <f>F200</f>
        <v>9.43649</v>
      </c>
      <c r="E200" s="25">
        <f>F200</f>
        <v>9.43649</v>
      </c>
      <c r="F200" s="25">
        <f>ROUND(9.43649,5)</f>
        <v>9.43649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ROUND(9.625,5)</f>
        <v>9.625</v>
      </c>
      <c r="D202" s="25">
        <f>F202</f>
        <v>9.67191</v>
      </c>
      <c r="E202" s="25">
        <f>F202</f>
        <v>9.67191</v>
      </c>
      <c r="F202" s="25">
        <f>ROUND(9.67191,5)</f>
        <v>9.67191</v>
      </c>
      <c r="G202" s="24"/>
      <c r="H202" s="36"/>
    </row>
    <row r="203" spans="1:8" ht="12.75" customHeight="1">
      <c r="A203" s="22">
        <v>43041</v>
      </c>
      <c r="B203" s="22"/>
      <c r="C203" s="25">
        <f>ROUND(9.625,5)</f>
        <v>9.625</v>
      </c>
      <c r="D203" s="25">
        <f>F203</f>
        <v>9.7209</v>
      </c>
      <c r="E203" s="25">
        <f>F203</f>
        <v>9.7209</v>
      </c>
      <c r="F203" s="25">
        <f>ROUND(9.7209,5)</f>
        <v>9.7209</v>
      </c>
      <c r="G203" s="24"/>
      <c r="H203" s="36"/>
    </row>
    <row r="204" spans="1:8" ht="12.75" customHeight="1">
      <c r="A204" s="22">
        <v>43132</v>
      </c>
      <c r="B204" s="22"/>
      <c r="C204" s="25">
        <f>ROUND(9.625,5)</f>
        <v>9.625</v>
      </c>
      <c r="D204" s="25">
        <f>F204</f>
        <v>9.76903</v>
      </c>
      <c r="E204" s="25">
        <f>F204</f>
        <v>9.76903</v>
      </c>
      <c r="F204" s="25">
        <f>ROUND(9.76903,5)</f>
        <v>9.76903</v>
      </c>
      <c r="G204" s="24"/>
      <c r="H204" s="36"/>
    </row>
    <row r="205" spans="1:8" ht="12.75" customHeight="1">
      <c r="A205" s="22">
        <v>43223</v>
      </c>
      <c r="B205" s="22"/>
      <c r="C205" s="25">
        <f>ROUND(9.625,5)</f>
        <v>9.625</v>
      </c>
      <c r="D205" s="25">
        <f>F205</f>
        <v>9.81565</v>
      </c>
      <c r="E205" s="25">
        <f>F205</f>
        <v>9.81565</v>
      </c>
      <c r="F205" s="25">
        <f>ROUND(9.81565,5)</f>
        <v>9.81565</v>
      </c>
      <c r="G205" s="24"/>
      <c r="H205" s="36"/>
    </row>
    <row r="206" spans="1:8" ht="12.75" customHeight="1">
      <c r="A206" s="22">
        <v>43314</v>
      </c>
      <c r="B206" s="22"/>
      <c r="C206" s="25">
        <f>ROUND(9.625,5)</f>
        <v>9.625</v>
      </c>
      <c r="D206" s="25">
        <f>F206</f>
        <v>9.87066</v>
      </c>
      <c r="E206" s="25">
        <f>F206</f>
        <v>9.87066</v>
      </c>
      <c r="F206" s="25">
        <f>ROUND(9.87066,5)</f>
        <v>9.87066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ROUND(9.715,5)</f>
        <v>9.715</v>
      </c>
      <c r="D208" s="25">
        <f>F208</f>
        <v>9.7646</v>
      </c>
      <c r="E208" s="25">
        <f>F208</f>
        <v>9.7646</v>
      </c>
      <c r="F208" s="25">
        <f>ROUND(9.7646,5)</f>
        <v>9.7646</v>
      </c>
      <c r="G208" s="24"/>
      <c r="H208" s="36"/>
    </row>
    <row r="209" spans="1:8" ht="12.75" customHeight="1">
      <c r="A209" s="22">
        <v>43041</v>
      </c>
      <c r="B209" s="22"/>
      <c r="C209" s="25">
        <f>ROUND(9.715,5)</f>
        <v>9.715</v>
      </c>
      <c r="D209" s="25">
        <f>F209</f>
        <v>9.81636</v>
      </c>
      <c r="E209" s="25">
        <f>F209</f>
        <v>9.81636</v>
      </c>
      <c r="F209" s="25">
        <f>ROUND(9.81636,5)</f>
        <v>9.81636</v>
      </c>
      <c r="G209" s="24"/>
      <c r="H209" s="36"/>
    </row>
    <row r="210" spans="1:8" ht="12.75" customHeight="1">
      <c r="A210" s="22">
        <v>43132</v>
      </c>
      <c r="B210" s="22"/>
      <c r="C210" s="25">
        <f>ROUND(9.715,5)</f>
        <v>9.715</v>
      </c>
      <c r="D210" s="25">
        <f>F210</f>
        <v>9.8674</v>
      </c>
      <c r="E210" s="25">
        <f>F210</f>
        <v>9.8674</v>
      </c>
      <c r="F210" s="25">
        <f>ROUND(9.8674,5)</f>
        <v>9.8674</v>
      </c>
      <c r="G210" s="24"/>
      <c r="H210" s="36"/>
    </row>
    <row r="211" spans="1:8" ht="12.75" customHeight="1">
      <c r="A211" s="22">
        <v>43223</v>
      </c>
      <c r="B211" s="22"/>
      <c r="C211" s="25">
        <f>ROUND(9.715,5)</f>
        <v>9.715</v>
      </c>
      <c r="D211" s="25">
        <f>F211</f>
        <v>9.91692</v>
      </c>
      <c r="E211" s="25">
        <f>F211</f>
        <v>9.91692</v>
      </c>
      <c r="F211" s="25">
        <f>ROUND(9.91692,5)</f>
        <v>9.91692</v>
      </c>
      <c r="G211" s="24"/>
      <c r="H211" s="36"/>
    </row>
    <row r="212" spans="1:8" ht="12.75" customHeight="1">
      <c r="A212" s="22">
        <v>43314</v>
      </c>
      <c r="B212" s="22"/>
      <c r="C212" s="25">
        <f>ROUND(9.715,5)</f>
        <v>9.715</v>
      </c>
      <c r="D212" s="25">
        <f>F212</f>
        <v>9.97504</v>
      </c>
      <c r="E212" s="25">
        <f>F212</f>
        <v>9.97504</v>
      </c>
      <c r="F212" s="25">
        <f>ROUND(9.97504,5)</f>
        <v>9.97504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42886</v>
      </c>
      <c r="B214" s="22"/>
      <c r="C214" s="26">
        <f>ROUND(14.8117897777778,4)</f>
        <v>14.8118</v>
      </c>
      <c r="D214" s="26">
        <f>F214</f>
        <v>14.8818</v>
      </c>
      <c r="E214" s="26">
        <f>F214</f>
        <v>14.8818</v>
      </c>
      <c r="F214" s="26">
        <f>ROUND(14.8818,4)</f>
        <v>14.8818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6">
        <f>ROUND(17.4672460833333,4)</f>
        <v>17.4672</v>
      </c>
      <c r="D216" s="26">
        <f>F216</f>
        <v>17.5425</v>
      </c>
      <c r="E216" s="26">
        <f>F216</f>
        <v>17.5425</v>
      </c>
      <c r="F216" s="26">
        <f>ROUND(17.5425,4)</f>
        <v>17.5425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42860</v>
      </c>
      <c r="B218" s="22"/>
      <c r="C218" s="26">
        <f>ROUND(13.4783333333333,4)</f>
        <v>13.4783</v>
      </c>
      <c r="D218" s="26">
        <f>F218</f>
        <v>13.5795</v>
      </c>
      <c r="E218" s="26">
        <f>F218</f>
        <v>13.5795</v>
      </c>
      <c r="F218" s="26">
        <f>ROUND(13.5795,4)</f>
        <v>13.5795</v>
      </c>
      <c r="G218" s="24"/>
      <c r="H218" s="36"/>
    </row>
    <row r="219" spans="1:8" ht="12.75" customHeight="1">
      <c r="A219" s="22">
        <v>42863</v>
      </c>
      <c r="B219" s="22"/>
      <c r="C219" s="26">
        <f>ROUND(13.4783333333333,4)</f>
        <v>13.4783</v>
      </c>
      <c r="D219" s="26">
        <f>F219</f>
        <v>13.4807</v>
      </c>
      <c r="E219" s="26">
        <f>F219</f>
        <v>13.4807</v>
      </c>
      <c r="F219" s="26">
        <f>ROUND(13.4807,4)</f>
        <v>13.4807</v>
      </c>
      <c r="G219" s="24"/>
      <c r="H219" s="36"/>
    </row>
    <row r="220" spans="1:8" ht="12.75" customHeight="1">
      <c r="A220" s="22">
        <v>42866</v>
      </c>
      <c r="B220" s="22"/>
      <c r="C220" s="26">
        <f>ROUND(13.4783333333333,4)</f>
        <v>13.4783</v>
      </c>
      <c r="D220" s="26">
        <f>F220</f>
        <v>13.483</v>
      </c>
      <c r="E220" s="26">
        <f>F220</f>
        <v>13.483</v>
      </c>
      <c r="F220" s="26">
        <f>ROUND(13.483,4)</f>
        <v>13.483</v>
      </c>
      <c r="G220" s="24"/>
      <c r="H220" s="36"/>
    </row>
    <row r="221" spans="1:8" ht="12.75" customHeight="1">
      <c r="A221" s="22">
        <v>42867</v>
      </c>
      <c r="B221" s="22"/>
      <c r="C221" s="26">
        <f>ROUND(13.4783333333333,4)</f>
        <v>13.4783</v>
      </c>
      <c r="D221" s="26">
        <f>F221</f>
        <v>13.4853</v>
      </c>
      <c r="E221" s="26">
        <f>F221</f>
        <v>13.4853</v>
      </c>
      <c r="F221" s="26">
        <f>ROUND(13.4853,4)</f>
        <v>13.4853</v>
      </c>
      <c r="G221" s="24"/>
      <c r="H221" s="36"/>
    </row>
    <row r="222" spans="1:8" ht="12.75" customHeight="1">
      <c r="A222" s="22">
        <v>42870</v>
      </c>
      <c r="B222" s="22"/>
      <c r="C222" s="26">
        <f>ROUND(13.4783333333333,4)</f>
        <v>13.4783</v>
      </c>
      <c r="D222" s="26">
        <f>F222</f>
        <v>13.4923</v>
      </c>
      <c r="E222" s="26">
        <f>F222</f>
        <v>13.4923</v>
      </c>
      <c r="F222" s="26">
        <f>ROUND(13.4923,4)</f>
        <v>13.4923</v>
      </c>
      <c r="G222" s="24"/>
      <c r="H222" s="36"/>
    </row>
    <row r="223" spans="1:8" ht="12.75" customHeight="1">
      <c r="A223" s="22">
        <v>42872</v>
      </c>
      <c r="B223" s="22"/>
      <c r="C223" s="26">
        <f>ROUND(13.4783333333333,4)</f>
        <v>13.4783</v>
      </c>
      <c r="D223" s="26">
        <f>F223</f>
        <v>13.4969</v>
      </c>
      <c r="E223" s="26">
        <f>F223</f>
        <v>13.4969</v>
      </c>
      <c r="F223" s="26">
        <f>ROUND(13.4969,4)</f>
        <v>13.4969</v>
      </c>
      <c r="G223" s="24"/>
      <c r="H223" s="36"/>
    </row>
    <row r="224" spans="1:8" ht="12.75" customHeight="1">
      <c r="A224" s="22">
        <v>42873</v>
      </c>
      <c r="B224" s="22"/>
      <c r="C224" s="26">
        <f>ROUND(13.4783333333333,4)</f>
        <v>13.4783</v>
      </c>
      <c r="D224" s="26">
        <f>F224</f>
        <v>13.4992</v>
      </c>
      <c r="E224" s="26">
        <f>F224</f>
        <v>13.4992</v>
      </c>
      <c r="F224" s="26">
        <f>ROUND(13.4992,4)</f>
        <v>13.4992</v>
      </c>
      <c r="G224" s="24"/>
      <c r="H224" s="36"/>
    </row>
    <row r="225" spans="1:8" ht="12.75" customHeight="1">
      <c r="A225" s="22">
        <v>42874</v>
      </c>
      <c r="B225" s="22"/>
      <c r="C225" s="26">
        <f>ROUND(13.4783333333333,4)</f>
        <v>13.4783</v>
      </c>
      <c r="D225" s="26">
        <f>F225</f>
        <v>13.5015</v>
      </c>
      <c r="E225" s="26">
        <f>F225</f>
        <v>13.5015</v>
      </c>
      <c r="F225" s="26">
        <f>ROUND(13.5015,4)</f>
        <v>13.5015</v>
      </c>
      <c r="G225" s="24"/>
      <c r="H225" s="36"/>
    </row>
    <row r="226" spans="1:8" ht="12.75" customHeight="1">
      <c r="A226" s="22">
        <v>42881</v>
      </c>
      <c r="B226" s="22"/>
      <c r="C226" s="26">
        <f>ROUND(13.4783333333333,4)</f>
        <v>13.4783</v>
      </c>
      <c r="D226" s="26">
        <f>F226</f>
        <v>13.5178</v>
      </c>
      <c r="E226" s="26">
        <f>F226</f>
        <v>13.5178</v>
      </c>
      <c r="F226" s="26">
        <f>ROUND(13.5178,4)</f>
        <v>13.5178</v>
      </c>
      <c r="G226" s="24"/>
      <c r="H226" s="36"/>
    </row>
    <row r="227" spans="1:8" ht="12.75" customHeight="1">
      <c r="A227" s="22">
        <v>42885</v>
      </c>
      <c r="B227" s="22"/>
      <c r="C227" s="26">
        <f>ROUND(13.4783333333333,4)</f>
        <v>13.4783</v>
      </c>
      <c r="D227" s="26">
        <f>F227</f>
        <v>13.527</v>
      </c>
      <c r="E227" s="26">
        <f>F227</f>
        <v>13.527</v>
      </c>
      <c r="F227" s="26">
        <f>ROUND(13.527,4)</f>
        <v>13.527</v>
      </c>
      <c r="G227" s="24"/>
      <c r="H227" s="36"/>
    </row>
    <row r="228" spans="1:8" ht="12.75" customHeight="1">
      <c r="A228" s="22">
        <v>42886</v>
      </c>
      <c r="B228" s="22"/>
      <c r="C228" s="26">
        <f>ROUND(13.4783333333333,4)</f>
        <v>13.4783</v>
      </c>
      <c r="D228" s="26">
        <f>F228</f>
        <v>13.5293</v>
      </c>
      <c r="E228" s="26">
        <f>F228</f>
        <v>13.5293</v>
      </c>
      <c r="F228" s="26">
        <f>ROUND(13.5293,4)</f>
        <v>13.5293</v>
      </c>
      <c r="G228" s="24"/>
      <c r="H228" s="36"/>
    </row>
    <row r="229" spans="1:8" ht="12.75" customHeight="1">
      <c r="A229" s="22">
        <v>42893</v>
      </c>
      <c r="B229" s="22"/>
      <c r="C229" s="26">
        <f>ROUND(13.4783333333333,4)</f>
        <v>13.4783</v>
      </c>
      <c r="D229" s="26">
        <f>F229</f>
        <v>13.5456</v>
      </c>
      <c r="E229" s="26">
        <f>F229</f>
        <v>13.5456</v>
      </c>
      <c r="F229" s="26">
        <f>ROUND(13.5456,4)</f>
        <v>13.5456</v>
      </c>
      <c r="G229" s="24"/>
      <c r="H229" s="36"/>
    </row>
    <row r="230" spans="1:8" ht="12.75" customHeight="1">
      <c r="A230" s="22">
        <v>42914</v>
      </c>
      <c r="B230" s="22"/>
      <c r="C230" s="26">
        <f>ROUND(13.4783333333333,4)</f>
        <v>13.4783</v>
      </c>
      <c r="D230" s="26">
        <f>F230</f>
        <v>13.594</v>
      </c>
      <c r="E230" s="26">
        <f>F230</f>
        <v>13.594</v>
      </c>
      <c r="F230" s="26">
        <f>ROUND(13.594,4)</f>
        <v>13.594</v>
      </c>
      <c r="G230" s="24"/>
      <c r="H230" s="36"/>
    </row>
    <row r="231" spans="1:8" ht="12.75" customHeight="1">
      <c r="A231" s="22">
        <v>42916</v>
      </c>
      <c r="B231" s="22"/>
      <c r="C231" s="26">
        <f>ROUND(13.4783333333333,4)</f>
        <v>13.4783</v>
      </c>
      <c r="D231" s="26">
        <f>F231</f>
        <v>13.5986</v>
      </c>
      <c r="E231" s="26">
        <f>F231</f>
        <v>13.5986</v>
      </c>
      <c r="F231" s="26">
        <f>ROUND(13.5986,4)</f>
        <v>13.5986</v>
      </c>
      <c r="G231" s="24"/>
      <c r="H231" s="36"/>
    </row>
    <row r="232" spans="1:8" ht="12.75" customHeight="1">
      <c r="A232" s="22">
        <v>42921</v>
      </c>
      <c r="B232" s="22"/>
      <c r="C232" s="26">
        <f>ROUND(13.4783333333333,4)</f>
        <v>13.4783</v>
      </c>
      <c r="D232" s="26">
        <f>F232</f>
        <v>13.6102</v>
      </c>
      <c r="E232" s="26">
        <f>F232</f>
        <v>13.6102</v>
      </c>
      <c r="F232" s="26">
        <f>ROUND(13.6102,4)</f>
        <v>13.6102</v>
      </c>
      <c r="G232" s="24"/>
      <c r="H232" s="36"/>
    </row>
    <row r="233" spans="1:8" ht="12.75" customHeight="1">
      <c r="A233" s="22">
        <v>42926</v>
      </c>
      <c r="B233" s="22"/>
      <c r="C233" s="26">
        <f>ROUND(13.4783333333333,4)</f>
        <v>13.4783</v>
      </c>
      <c r="D233" s="26">
        <f>F233</f>
        <v>13.6217</v>
      </c>
      <c r="E233" s="26">
        <f>F233</f>
        <v>13.6217</v>
      </c>
      <c r="F233" s="26">
        <f>ROUND(13.6217,4)</f>
        <v>13.6217</v>
      </c>
      <c r="G233" s="24"/>
      <c r="H233" s="36"/>
    </row>
    <row r="234" spans="1:8" ht="12.75" customHeight="1">
      <c r="A234" s="22">
        <v>42928</v>
      </c>
      <c r="B234" s="22"/>
      <c r="C234" s="26">
        <f>ROUND(13.4783333333333,4)</f>
        <v>13.4783</v>
      </c>
      <c r="D234" s="26">
        <f>F234</f>
        <v>13.6263</v>
      </c>
      <c r="E234" s="26">
        <f>F234</f>
        <v>13.6263</v>
      </c>
      <c r="F234" s="26">
        <f>ROUND(13.6263,4)</f>
        <v>13.6263</v>
      </c>
      <c r="G234" s="24"/>
      <c r="H234" s="36"/>
    </row>
    <row r="235" spans="1:8" ht="12.75" customHeight="1">
      <c r="A235" s="22">
        <v>42930</v>
      </c>
      <c r="B235" s="22"/>
      <c r="C235" s="26">
        <f>ROUND(13.4783333333333,4)</f>
        <v>13.4783</v>
      </c>
      <c r="D235" s="26">
        <f>F235</f>
        <v>13.6309</v>
      </c>
      <c r="E235" s="26">
        <f>F235</f>
        <v>13.6309</v>
      </c>
      <c r="F235" s="26">
        <f>ROUND(13.6309,4)</f>
        <v>13.6309</v>
      </c>
      <c r="G235" s="24"/>
      <c r="H235" s="36"/>
    </row>
    <row r="236" spans="1:8" ht="12.75" customHeight="1">
      <c r="A236" s="22">
        <v>42933</v>
      </c>
      <c r="B236" s="22"/>
      <c r="C236" s="26">
        <f>ROUND(13.4783333333333,4)</f>
        <v>13.4783</v>
      </c>
      <c r="D236" s="26">
        <f>F236</f>
        <v>13.6379</v>
      </c>
      <c r="E236" s="26">
        <f>F236</f>
        <v>13.6379</v>
      </c>
      <c r="F236" s="26">
        <f>ROUND(13.6379,4)</f>
        <v>13.6379</v>
      </c>
      <c r="G236" s="24"/>
      <c r="H236" s="36"/>
    </row>
    <row r="237" spans="1:8" ht="12.75" customHeight="1">
      <c r="A237" s="22">
        <v>42937</v>
      </c>
      <c r="B237" s="22"/>
      <c r="C237" s="26">
        <f>ROUND(13.4783333333333,4)</f>
        <v>13.4783</v>
      </c>
      <c r="D237" s="26">
        <f>F237</f>
        <v>13.6471</v>
      </c>
      <c r="E237" s="26">
        <f>F237</f>
        <v>13.6471</v>
      </c>
      <c r="F237" s="26">
        <f>ROUND(13.6471,4)</f>
        <v>13.6471</v>
      </c>
      <c r="G237" s="24"/>
      <c r="H237" s="36"/>
    </row>
    <row r="238" spans="1:8" ht="12.75" customHeight="1">
      <c r="A238" s="22">
        <v>42941</v>
      </c>
      <c r="B238" s="22"/>
      <c r="C238" s="26">
        <f>ROUND(13.4783333333333,4)</f>
        <v>13.4783</v>
      </c>
      <c r="D238" s="26">
        <f>F238</f>
        <v>13.6563</v>
      </c>
      <c r="E238" s="26">
        <f>F238</f>
        <v>13.6563</v>
      </c>
      <c r="F238" s="26">
        <f>ROUND(13.6563,4)</f>
        <v>13.6563</v>
      </c>
      <c r="G238" s="24"/>
      <c r="H238" s="36"/>
    </row>
    <row r="239" spans="1:8" ht="12.75" customHeight="1">
      <c r="A239" s="22">
        <v>42943</v>
      </c>
      <c r="B239" s="22"/>
      <c r="C239" s="26">
        <f>ROUND(13.4783333333333,4)</f>
        <v>13.4783</v>
      </c>
      <c r="D239" s="26">
        <f>F239</f>
        <v>13.661</v>
      </c>
      <c r="E239" s="26">
        <f>F239</f>
        <v>13.661</v>
      </c>
      <c r="F239" s="26">
        <f>ROUND(13.661,4)</f>
        <v>13.661</v>
      </c>
      <c r="G239" s="24"/>
      <c r="H239" s="36"/>
    </row>
    <row r="240" spans="1:8" ht="12.75" customHeight="1">
      <c r="A240" s="22">
        <v>42947</v>
      </c>
      <c r="B240" s="22"/>
      <c r="C240" s="26">
        <f>ROUND(13.4783333333333,4)</f>
        <v>13.4783</v>
      </c>
      <c r="D240" s="26">
        <f>F240</f>
        <v>13.6702</v>
      </c>
      <c r="E240" s="26">
        <f>F240</f>
        <v>13.6702</v>
      </c>
      <c r="F240" s="26">
        <f>ROUND(13.6702,4)</f>
        <v>13.6702</v>
      </c>
      <c r="G240" s="24"/>
      <c r="H240" s="36"/>
    </row>
    <row r="241" spans="1:8" ht="12.75" customHeight="1">
      <c r="A241" s="22">
        <v>42958</v>
      </c>
      <c r="B241" s="22"/>
      <c r="C241" s="26">
        <f>ROUND(13.4783333333333,4)</f>
        <v>13.4783</v>
      </c>
      <c r="D241" s="26">
        <f>F241</f>
        <v>13.6956</v>
      </c>
      <c r="E241" s="26">
        <f>F241</f>
        <v>13.6956</v>
      </c>
      <c r="F241" s="26">
        <f>ROUND(13.6956,4)</f>
        <v>13.6956</v>
      </c>
      <c r="G241" s="24"/>
      <c r="H241" s="36"/>
    </row>
    <row r="242" spans="1:8" ht="12.75" customHeight="1">
      <c r="A242" s="22">
        <v>42976</v>
      </c>
      <c r="B242" s="22"/>
      <c r="C242" s="26">
        <f>ROUND(13.4783333333333,4)</f>
        <v>13.4783</v>
      </c>
      <c r="D242" s="26">
        <f>F242</f>
        <v>13.7366</v>
      </c>
      <c r="E242" s="26">
        <f>F242</f>
        <v>13.7366</v>
      </c>
      <c r="F242" s="26">
        <f>ROUND(13.7366,4)</f>
        <v>13.7366</v>
      </c>
      <c r="G242" s="24"/>
      <c r="H242" s="36"/>
    </row>
    <row r="243" spans="1:8" ht="12.75" customHeight="1">
      <c r="A243" s="22">
        <v>43005</v>
      </c>
      <c r="B243" s="22"/>
      <c r="C243" s="26">
        <f>ROUND(13.4783333333333,4)</f>
        <v>13.4783</v>
      </c>
      <c r="D243" s="26">
        <f>F243</f>
        <v>13.8028</v>
      </c>
      <c r="E243" s="26">
        <f>F243</f>
        <v>13.8028</v>
      </c>
      <c r="F243" s="26">
        <f>ROUND(13.8028,4)</f>
        <v>13.8028</v>
      </c>
      <c r="G243" s="24"/>
      <c r="H243" s="36"/>
    </row>
    <row r="244" spans="1:8" ht="12.75" customHeight="1">
      <c r="A244" s="22">
        <v>43006</v>
      </c>
      <c r="B244" s="22"/>
      <c r="C244" s="26">
        <f>ROUND(13.4783333333333,4)</f>
        <v>13.4783</v>
      </c>
      <c r="D244" s="26">
        <f>F244</f>
        <v>13.8051</v>
      </c>
      <c r="E244" s="26">
        <f>F244</f>
        <v>13.8051</v>
      </c>
      <c r="F244" s="26">
        <f>ROUND(13.8051,4)</f>
        <v>13.8051</v>
      </c>
      <c r="G244" s="24"/>
      <c r="H244" s="36"/>
    </row>
    <row r="245" spans="1:8" ht="12.75" customHeight="1">
      <c r="A245" s="22">
        <v>43031</v>
      </c>
      <c r="B245" s="22"/>
      <c r="C245" s="26">
        <f>ROUND(13.4783333333333,4)</f>
        <v>13.4783</v>
      </c>
      <c r="D245" s="26">
        <f>F245</f>
        <v>13.8621</v>
      </c>
      <c r="E245" s="26">
        <f>F245</f>
        <v>13.8621</v>
      </c>
      <c r="F245" s="26">
        <f>ROUND(13.8621,4)</f>
        <v>13.8621</v>
      </c>
      <c r="G245" s="24"/>
      <c r="H245" s="36"/>
    </row>
    <row r="246" spans="1:8" ht="12.75" customHeight="1">
      <c r="A246" s="22">
        <v>43035</v>
      </c>
      <c r="B246" s="22"/>
      <c r="C246" s="26">
        <f>ROUND(13.4783333333333,4)</f>
        <v>13.4783</v>
      </c>
      <c r="D246" s="26">
        <f>F246</f>
        <v>13.8712</v>
      </c>
      <c r="E246" s="26">
        <f>F246</f>
        <v>13.8712</v>
      </c>
      <c r="F246" s="26">
        <f>ROUND(13.8712,4)</f>
        <v>13.8712</v>
      </c>
      <c r="G246" s="24"/>
      <c r="H246" s="36"/>
    </row>
    <row r="247" spans="1:8" ht="12.75" customHeight="1">
      <c r="A247" s="22">
        <v>43052</v>
      </c>
      <c r="B247" s="22"/>
      <c r="C247" s="26">
        <f>ROUND(13.4783333333333,4)</f>
        <v>13.4783</v>
      </c>
      <c r="D247" s="26">
        <f>F247</f>
        <v>13.9098</v>
      </c>
      <c r="E247" s="26">
        <f>F247</f>
        <v>13.9098</v>
      </c>
      <c r="F247" s="26">
        <f>ROUND(13.9098,4)</f>
        <v>13.9098</v>
      </c>
      <c r="G247" s="24"/>
      <c r="H247" s="36"/>
    </row>
    <row r="248" spans="1:8" ht="12.75" customHeight="1">
      <c r="A248" s="22">
        <v>43067</v>
      </c>
      <c r="B248" s="22"/>
      <c r="C248" s="26">
        <f>ROUND(13.4783333333333,4)</f>
        <v>13.4783</v>
      </c>
      <c r="D248" s="26">
        <f>F248</f>
        <v>13.9433</v>
      </c>
      <c r="E248" s="26">
        <f>F248</f>
        <v>13.9433</v>
      </c>
      <c r="F248" s="26">
        <f>ROUND(13.9433,4)</f>
        <v>13.9433</v>
      </c>
      <c r="G248" s="24"/>
      <c r="H248" s="36"/>
    </row>
    <row r="249" spans="1:8" ht="12.75" customHeight="1">
      <c r="A249" s="22">
        <v>43091</v>
      </c>
      <c r="B249" s="22"/>
      <c r="C249" s="26">
        <f>ROUND(13.4783333333333,4)</f>
        <v>13.4783</v>
      </c>
      <c r="D249" s="26">
        <f>F249</f>
        <v>13.9968</v>
      </c>
      <c r="E249" s="26">
        <f>F249</f>
        <v>13.9968</v>
      </c>
      <c r="F249" s="26">
        <f>ROUND(13.9968,4)</f>
        <v>13.9968</v>
      </c>
      <c r="G249" s="24"/>
      <c r="H249" s="36"/>
    </row>
    <row r="250" spans="1:8" ht="12.75" customHeight="1">
      <c r="A250" s="22">
        <v>43144</v>
      </c>
      <c r="B250" s="22"/>
      <c r="C250" s="26">
        <f>ROUND(13.4783333333333,4)</f>
        <v>13.4783</v>
      </c>
      <c r="D250" s="26">
        <f>F250</f>
        <v>14.1148</v>
      </c>
      <c r="E250" s="26">
        <f>F250</f>
        <v>14.1148</v>
      </c>
      <c r="F250" s="26">
        <f>ROUND(14.1148,4)</f>
        <v>14.1148</v>
      </c>
      <c r="G250" s="24"/>
      <c r="H250" s="36"/>
    </row>
    <row r="251" spans="1:8" ht="12.75" customHeight="1">
      <c r="A251" s="22">
        <v>43146</v>
      </c>
      <c r="B251" s="22"/>
      <c r="C251" s="26">
        <f>ROUND(13.4783333333333,4)</f>
        <v>13.4783</v>
      </c>
      <c r="D251" s="26">
        <f>F251</f>
        <v>14.1192</v>
      </c>
      <c r="E251" s="26">
        <f>F251</f>
        <v>14.1192</v>
      </c>
      <c r="F251" s="26">
        <f>ROUND(14.1192,4)</f>
        <v>14.1192</v>
      </c>
      <c r="G251" s="24"/>
      <c r="H251" s="36"/>
    </row>
    <row r="252" spans="1:8" ht="12.75" customHeight="1">
      <c r="A252" s="22">
        <v>43215</v>
      </c>
      <c r="B252" s="22"/>
      <c r="C252" s="26">
        <f>ROUND(13.4783333333333,4)</f>
        <v>13.4783</v>
      </c>
      <c r="D252" s="26">
        <f>F252</f>
        <v>14.2715</v>
      </c>
      <c r="E252" s="26">
        <f>F252</f>
        <v>14.2715</v>
      </c>
      <c r="F252" s="26">
        <f>ROUND(14.2715,4)</f>
        <v>14.2715</v>
      </c>
      <c r="G252" s="24"/>
      <c r="H252" s="36"/>
    </row>
    <row r="253" spans="1:8" ht="12.75" customHeight="1">
      <c r="A253" s="22">
        <v>43231</v>
      </c>
      <c r="B253" s="22"/>
      <c r="C253" s="26">
        <f>ROUND(13.4783333333333,4)</f>
        <v>13.4783</v>
      </c>
      <c r="D253" s="26">
        <f>F253</f>
        <v>14.3069</v>
      </c>
      <c r="E253" s="26">
        <f>F253</f>
        <v>14.3069</v>
      </c>
      <c r="F253" s="26">
        <f>ROUND(14.3069,4)</f>
        <v>14.3069</v>
      </c>
      <c r="G253" s="24"/>
      <c r="H253" s="36"/>
    </row>
    <row r="254" spans="1:8" ht="12.75" customHeight="1">
      <c r="A254" s="22">
        <v>43235</v>
      </c>
      <c r="B254" s="22"/>
      <c r="C254" s="26">
        <f>ROUND(13.4783333333333,4)</f>
        <v>13.4783</v>
      </c>
      <c r="D254" s="26">
        <f>F254</f>
        <v>14.3158</v>
      </c>
      <c r="E254" s="26">
        <f>F254</f>
        <v>14.3158</v>
      </c>
      <c r="F254" s="26">
        <f>ROUND(14.3158,4)</f>
        <v>14.3158</v>
      </c>
      <c r="G254" s="24"/>
      <c r="H254" s="36"/>
    </row>
    <row r="255" spans="1:8" ht="12.75" customHeight="1">
      <c r="A255" s="22">
        <v>43325</v>
      </c>
      <c r="B255" s="22"/>
      <c r="C255" s="26">
        <f>ROUND(13.4783333333333,4)</f>
        <v>13.4783</v>
      </c>
      <c r="D255" s="26">
        <f>F255</f>
        <v>14.5171</v>
      </c>
      <c r="E255" s="26">
        <f>F255</f>
        <v>14.5171</v>
      </c>
      <c r="F255" s="26">
        <f>ROUND(14.5171,4)</f>
        <v>14.5171</v>
      </c>
      <c r="G255" s="24"/>
      <c r="H255" s="36"/>
    </row>
    <row r="256" spans="1:8" ht="12.75" customHeight="1">
      <c r="A256" s="22">
        <v>43417</v>
      </c>
      <c r="B256" s="22"/>
      <c r="C256" s="26">
        <f>ROUND(13.4783333333333,4)</f>
        <v>13.4783</v>
      </c>
      <c r="D256" s="26">
        <f>F256</f>
        <v>14.7229</v>
      </c>
      <c r="E256" s="26">
        <f>F256</f>
        <v>14.7229</v>
      </c>
      <c r="F256" s="26">
        <f>ROUND(14.7229,4)</f>
        <v>14.7229</v>
      </c>
      <c r="G256" s="24"/>
      <c r="H256" s="36"/>
    </row>
    <row r="257" spans="1:8" ht="12.75" customHeight="1">
      <c r="A257" s="22">
        <v>43509</v>
      </c>
      <c r="B257" s="22"/>
      <c r="C257" s="26">
        <f>ROUND(13.4783333333333,4)</f>
        <v>13.4783</v>
      </c>
      <c r="D257" s="26">
        <f>F257</f>
        <v>14.9287</v>
      </c>
      <c r="E257" s="26">
        <f>F257</f>
        <v>14.9287</v>
      </c>
      <c r="F257" s="26">
        <f>ROUND(14.9287,4)</f>
        <v>14.9287</v>
      </c>
      <c r="G257" s="24"/>
      <c r="H257" s="36"/>
    </row>
    <row r="258" spans="1:8" ht="12.75" customHeight="1">
      <c r="A258" s="22" t="s">
        <v>62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42905</v>
      </c>
      <c r="B259" s="22"/>
      <c r="C259" s="26">
        <f>ROUND(1.09893333333333,4)</f>
        <v>1.0989</v>
      </c>
      <c r="D259" s="26">
        <f>F259</f>
        <v>1.1011</v>
      </c>
      <c r="E259" s="26">
        <f>F259</f>
        <v>1.1011</v>
      </c>
      <c r="F259" s="26">
        <f>ROUND(1.1011,4)</f>
        <v>1.1011</v>
      </c>
      <c r="G259" s="24"/>
      <c r="H259" s="36"/>
    </row>
    <row r="260" spans="1:8" ht="12.75" customHeight="1">
      <c r="A260" s="22">
        <v>42996</v>
      </c>
      <c r="B260" s="22"/>
      <c r="C260" s="26">
        <f>ROUND(1.09893333333333,4)</f>
        <v>1.0989</v>
      </c>
      <c r="D260" s="26">
        <f>F260</f>
        <v>1.1064</v>
      </c>
      <c r="E260" s="26">
        <f>F260</f>
        <v>1.1064</v>
      </c>
      <c r="F260" s="26">
        <f>ROUND(1.1064,4)</f>
        <v>1.1064</v>
      </c>
      <c r="G260" s="24"/>
      <c r="H260" s="36"/>
    </row>
    <row r="261" spans="1:8" ht="12.75" customHeight="1">
      <c r="A261" s="22">
        <v>43087</v>
      </c>
      <c r="B261" s="22"/>
      <c r="C261" s="26">
        <f>ROUND(1.09893333333333,4)</f>
        <v>1.0989</v>
      </c>
      <c r="D261" s="26">
        <f>F261</f>
        <v>1.1121</v>
      </c>
      <c r="E261" s="26">
        <f>F261</f>
        <v>1.1121</v>
      </c>
      <c r="F261" s="26">
        <f>ROUND(1.1121,4)</f>
        <v>1.1121</v>
      </c>
      <c r="G261" s="24"/>
      <c r="H261" s="36"/>
    </row>
    <row r="262" spans="1:8" ht="12.75" customHeight="1">
      <c r="A262" s="22">
        <v>43178</v>
      </c>
      <c r="B262" s="22"/>
      <c r="C262" s="26">
        <f>ROUND(1.09893333333333,4)</f>
        <v>1.0989</v>
      </c>
      <c r="D262" s="26">
        <f>F262</f>
        <v>1.1181</v>
      </c>
      <c r="E262" s="26">
        <f>F262</f>
        <v>1.1181</v>
      </c>
      <c r="F262" s="26">
        <f>ROUND(1.1181,4)</f>
        <v>1.1181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42905</v>
      </c>
      <c r="B264" s="22"/>
      <c r="C264" s="26">
        <f>ROUND(1.29595,4)</f>
        <v>1.296</v>
      </c>
      <c r="D264" s="26">
        <f>F264</f>
        <v>1.2974</v>
      </c>
      <c r="E264" s="26">
        <f>F264</f>
        <v>1.2974</v>
      </c>
      <c r="F264" s="26">
        <f>ROUND(1.2974,4)</f>
        <v>1.2974</v>
      </c>
      <c r="G264" s="24"/>
      <c r="H264" s="36"/>
    </row>
    <row r="265" spans="1:8" ht="12.75" customHeight="1">
      <c r="A265" s="22">
        <v>42996</v>
      </c>
      <c r="B265" s="22"/>
      <c r="C265" s="26">
        <f>ROUND(1.29595,4)</f>
        <v>1.296</v>
      </c>
      <c r="D265" s="26">
        <f>F265</f>
        <v>1.3009</v>
      </c>
      <c r="E265" s="26">
        <f>F265</f>
        <v>1.3009</v>
      </c>
      <c r="F265" s="26">
        <f>ROUND(1.3009,4)</f>
        <v>1.3009</v>
      </c>
      <c r="G265" s="24"/>
      <c r="H265" s="36"/>
    </row>
    <row r="266" spans="1:8" ht="12.75" customHeight="1">
      <c r="A266" s="22">
        <v>43087</v>
      </c>
      <c r="B266" s="22"/>
      <c r="C266" s="26">
        <f>ROUND(1.29595,4)</f>
        <v>1.296</v>
      </c>
      <c r="D266" s="26">
        <f>F266</f>
        <v>1.3047</v>
      </c>
      <c r="E266" s="26">
        <f>F266</f>
        <v>1.3047</v>
      </c>
      <c r="F266" s="26">
        <f>ROUND(1.3047,4)</f>
        <v>1.3047</v>
      </c>
      <c r="G266" s="24"/>
      <c r="H266" s="36"/>
    </row>
    <row r="267" spans="1:8" ht="12.75" customHeight="1">
      <c r="A267" s="22">
        <v>43178</v>
      </c>
      <c r="B267" s="22"/>
      <c r="C267" s="26">
        <f>ROUND(1.29595,4)</f>
        <v>1.296</v>
      </c>
      <c r="D267" s="26">
        <f>F267</f>
        <v>1.3087</v>
      </c>
      <c r="E267" s="26">
        <f>F267</f>
        <v>1.3087</v>
      </c>
      <c r="F267" s="26">
        <f>ROUND(1.3087,4)</f>
        <v>1.3087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42905</v>
      </c>
      <c r="B269" s="22"/>
      <c r="C269" s="26">
        <f>ROUND(9.98137975,4)</f>
        <v>9.9814</v>
      </c>
      <c r="D269" s="26">
        <f>F269</f>
        <v>10.0444</v>
      </c>
      <c r="E269" s="26">
        <f>F269</f>
        <v>10.0444</v>
      </c>
      <c r="F269" s="26">
        <f>ROUND(10.0444,4)</f>
        <v>10.0444</v>
      </c>
      <c r="G269" s="24"/>
      <c r="H269" s="36"/>
    </row>
    <row r="270" spans="1:8" ht="12.75" customHeight="1">
      <c r="A270" s="22">
        <v>42996</v>
      </c>
      <c r="B270" s="22"/>
      <c r="C270" s="26">
        <f>ROUND(9.98137975,4)</f>
        <v>9.9814</v>
      </c>
      <c r="D270" s="26">
        <f>F270</f>
        <v>10.1863</v>
      </c>
      <c r="E270" s="26">
        <f>F270</f>
        <v>10.1863</v>
      </c>
      <c r="F270" s="26">
        <f>ROUND(10.1863,4)</f>
        <v>10.1863</v>
      </c>
      <c r="G270" s="24"/>
      <c r="H270" s="36"/>
    </row>
    <row r="271" spans="1:8" ht="12.75" customHeight="1">
      <c r="A271" s="22">
        <v>43087</v>
      </c>
      <c r="B271" s="22"/>
      <c r="C271" s="26">
        <f>ROUND(9.98137975,4)</f>
        <v>9.9814</v>
      </c>
      <c r="D271" s="26">
        <f>F271</f>
        <v>10.3275</v>
      </c>
      <c r="E271" s="26">
        <f>F271</f>
        <v>10.3275</v>
      </c>
      <c r="F271" s="26">
        <f>ROUND(10.3275,4)</f>
        <v>10.3275</v>
      </c>
      <c r="G271" s="24"/>
      <c r="H271" s="36"/>
    </row>
    <row r="272" spans="1:8" ht="12.75" customHeight="1">
      <c r="A272" s="22">
        <v>43178</v>
      </c>
      <c r="B272" s="22"/>
      <c r="C272" s="26">
        <f>ROUND(9.98137975,4)</f>
        <v>9.9814</v>
      </c>
      <c r="D272" s="26">
        <f>F272</f>
        <v>10.4665</v>
      </c>
      <c r="E272" s="26">
        <f>F272</f>
        <v>10.4665</v>
      </c>
      <c r="F272" s="26">
        <f>ROUND(10.4665,4)</f>
        <v>10.4665</v>
      </c>
      <c r="G272" s="24"/>
      <c r="H272" s="36"/>
    </row>
    <row r="273" spans="1:8" ht="12.75" customHeight="1">
      <c r="A273" s="22">
        <v>43269</v>
      </c>
      <c r="B273" s="22"/>
      <c r="C273" s="26">
        <f>ROUND(9.98137975,4)</f>
        <v>9.9814</v>
      </c>
      <c r="D273" s="26">
        <f>F273</f>
        <v>10.6057</v>
      </c>
      <c r="E273" s="26">
        <f>F273</f>
        <v>10.6057</v>
      </c>
      <c r="F273" s="26">
        <f>ROUND(10.6057,4)</f>
        <v>10.6057</v>
      </c>
      <c r="G273" s="24"/>
      <c r="H273" s="36"/>
    </row>
    <row r="274" spans="1:8" ht="12.75" customHeight="1">
      <c r="A274" s="22">
        <v>43360</v>
      </c>
      <c r="B274" s="22"/>
      <c r="C274" s="26">
        <f>ROUND(9.98137975,4)</f>
        <v>9.9814</v>
      </c>
      <c r="D274" s="26">
        <f>F274</f>
        <v>10.7466</v>
      </c>
      <c r="E274" s="26">
        <f>F274</f>
        <v>10.7466</v>
      </c>
      <c r="F274" s="26">
        <f>ROUND(10.7466,4)</f>
        <v>10.7466</v>
      </c>
      <c r="G274" s="24"/>
      <c r="H274" s="36"/>
    </row>
    <row r="275" spans="1:8" ht="12.75" customHeight="1">
      <c r="A275" s="22">
        <v>43448</v>
      </c>
      <c r="B275" s="22"/>
      <c r="C275" s="26">
        <f>ROUND(9.98137975,4)</f>
        <v>9.9814</v>
      </c>
      <c r="D275" s="26">
        <f>F275</f>
        <v>10.8823</v>
      </c>
      <c r="E275" s="26">
        <f>F275</f>
        <v>10.8823</v>
      </c>
      <c r="F275" s="26">
        <f>ROUND(10.8823,4)</f>
        <v>10.8823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42905</v>
      </c>
      <c r="B277" s="22"/>
      <c r="C277" s="26">
        <f>ROUND(3.66972060752095,4)</f>
        <v>3.6697</v>
      </c>
      <c r="D277" s="26">
        <f>F277</f>
        <v>4.0275</v>
      </c>
      <c r="E277" s="26">
        <f>F277</f>
        <v>4.0275</v>
      </c>
      <c r="F277" s="26">
        <f>ROUND(4.0275,4)</f>
        <v>4.0275</v>
      </c>
      <c r="G277" s="24"/>
      <c r="H277" s="36"/>
    </row>
    <row r="278" spans="1:8" ht="12.75" customHeight="1">
      <c r="A278" s="22">
        <v>42996</v>
      </c>
      <c r="B278" s="22"/>
      <c r="C278" s="26">
        <f>ROUND(3.66972060752095,4)</f>
        <v>3.6697</v>
      </c>
      <c r="D278" s="26">
        <f>F278</f>
        <v>4.0847</v>
      </c>
      <c r="E278" s="26">
        <f>F278</f>
        <v>4.0847</v>
      </c>
      <c r="F278" s="26">
        <f>ROUND(4.0847,4)</f>
        <v>4.0847</v>
      </c>
      <c r="G278" s="24"/>
      <c r="H278" s="36"/>
    </row>
    <row r="279" spans="1:8" ht="12.75" customHeight="1">
      <c r="A279" s="22">
        <v>43087</v>
      </c>
      <c r="B279" s="22"/>
      <c r="C279" s="26">
        <f>ROUND(3.66972060752095,4)</f>
        <v>3.6697</v>
      </c>
      <c r="D279" s="26">
        <f>F279</f>
        <v>4.1403</v>
      </c>
      <c r="E279" s="26">
        <f>F279</f>
        <v>4.1403</v>
      </c>
      <c r="F279" s="26">
        <f>ROUND(4.1403,4)</f>
        <v>4.1403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42905</v>
      </c>
      <c r="B281" s="22"/>
      <c r="C281" s="26">
        <f>ROUND(1.28313733333333,4)</f>
        <v>1.2831</v>
      </c>
      <c r="D281" s="26">
        <f>F281</f>
        <v>1.2904</v>
      </c>
      <c r="E281" s="26">
        <f>F281</f>
        <v>1.2904</v>
      </c>
      <c r="F281" s="26">
        <f>ROUND(1.2904,4)</f>
        <v>1.2904</v>
      </c>
      <c r="G281" s="24"/>
      <c r="H281" s="36"/>
    </row>
    <row r="282" spans="1:8" ht="12.75" customHeight="1">
      <c r="A282" s="22">
        <v>42996</v>
      </c>
      <c r="B282" s="22"/>
      <c r="C282" s="26">
        <f>ROUND(1.28313733333333,4)</f>
        <v>1.2831</v>
      </c>
      <c r="D282" s="26">
        <f>F282</f>
        <v>1.305</v>
      </c>
      <c r="E282" s="26">
        <f>F282</f>
        <v>1.305</v>
      </c>
      <c r="F282" s="26">
        <f>ROUND(1.305,4)</f>
        <v>1.305</v>
      </c>
      <c r="G282" s="24"/>
      <c r="H282" s="36"/>
    </row>
    <row r="283" spans="1:8" ht="12.75" customHeight="1">
      <c r="A283" s="22">
        <v>43087</v>
      </c>
      <c r="B283" s="22"/>
      <c r="C283" s="26">
        <f>ROUND(1.28313733333333,4)</f>
        <v>1.2831</v>
      </c>
      <c r="D283" s="26">
        <f>F283</f>
        <v>1.3176</v>
      </c>
      <c r="E283" s="26">
        <f>F283</f>
        <v>1.3176</v>
      </c>
      <c r="F283" s="26">
        <f>ROUND(1.3176,4)</f>
        <v>1.3176</v>
      </c>
      <c r="G283" s="24"/>
      <c r="H283" s="36"/>
    </row>
    <row r="284" spans="1:8" ht="12.75" customHeight="1">
      <c r="A284" s="22">
        <v>43178</v>
      </c>
      <c r="B284" s="22"/>
      <c r="C284" s="26">
        <f>ROUND(1.28313733333333,4)</f>
        <v>1.2831</v>
      </c>
      <c r="D284" s="26">
        <f>F284</f>
        <v>1.3319</v>
      </c>
      <c r="E284" s="26">
        <f>F284</f>
        <v>1.3319</v>
      </c>
      <c r="F284" s="26">
        <f>ROUND(1.3319,4)</f>
        <v>1.3319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42905</v>
      </c>
      <c r="B286" s="22"/>
      <c r="C286" s="26">
        <f>ROUND(9.8439478040705,4)</f>
        <v>9.8439</v>
      </c>
      <c r="D286" s="26">
        <f>F286</f>
        <v>9.9188</v>
      </c>
      <c r="E286" s="26">
        <f>F286</f>
        <v>9.9188</v>
      </c>
      <c r="F286" s="26">
        <f>ROUND(9.9188,4)</f>
        <v>9.9188</v>
      </c>
      <c r="G286" s="24"/>
      <c r="H286" s="36"/>
    </row>
    <row r="287" spans="1:8" ht="12.75" customHeight="1">
      <c r="A287" s="22">
        <v>42996</v>
      </c>
      <c r="B287" s="22"/>
      <c r="C287" s="26">
        <f>ROUND(9.8439478040705,4)</f>
        <v>9.8439</v>
      </c>
      <c r="D287" s="26">
        <f>F287</f>
        <v>10.0874</v>
      </c>
      <c r="E287" s="26">
        <f>F287</f>
        <v>10.0874</v>
      </c>
      <c r="F287" s="26">
        <f>ROUND(10.0874,4)</f>
        <v>10.0874</v>
      </c>
      <c r="G287" s="24"/>
      <c r="H287" s="36"/>
    </row>
    <row r="288" spans="1:8" ht="12.75" customHeight="1">
      <c r="A288" s="22">
        <v>43087</v>
      </c>
      <c r="B288" s="22"/>
      <c r="C288" s="26">
        <f>ROUND(9.8439478040705,4)</f>
        <v>9.8439</v>
      </c>
      <c r="D288" s="26">
        <f>F288</f>
        <v>10.2567</v>
      </c>
      <c r="E288" s="26">
        <f>F288</f>
        <v>10.2567</v>
      </c>
      <c r="F288" s="26">
        <f>ROUND(10.2567,4)</f>
        <v>10.2567</v>
      </c>
      <c r="G288" s="24"/>
      <c r="H288" s="36"/>
    </row>
    <row r="289" spans="1:8" ht="12.75" customHeight="1">
      <c r="A289" s="22">
        <v>43178</v>
      </c>
      <c r="B289" s="22"/>
      <c r="C289" s="26">
        <f>ROUND(9.8439478040705,4)</f>
        <v>9.8439</v>
      </c>
      <c r="D289" s="26">
        <f>F289</f>
        <v>10.4258</v>
      </c>
      <c r="E289" s="26">
        <f>F289</f>
        <v>10.4258</v>
      </c>
      <c r="F289" s="26">
        <f>ROUND(10.4258,4)</f>
        <v>10.4258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42905</v>
      </c>
      <c r="B291" s="22"/>
      <c r="C291" s="26">
        <f>ROUND(1.96678862524905,4)</f>
        <v>1.9668</v>
      </c>
      <c r="D291" s="26">
        <f>F291</f>
        <v>1.9589</v>
      </c>
      <c r="E291" s="26">
        <f>F291</f>
        <v>1.9589</v>
      </c>
      <c r="F291" s="26">
        <f>ROUND(1.9589,4)</f>
        <v>1.9589</v>
      </c>
      <c r="G291" s="24"/>
      <c r="H291" s="36"/>
    </row>
    <row r="292" spans="1:8" ht="12.75" customHeight="1">
      <c r="A292" s="22">
        <v>42996</v>
      </c>
      <c r="B292" s="22"/>
      <c r="C292" s="26">
        <f>ROUND(1.96678862524905,4)</f>
        <v>1.9668</v>
      </c>
      <c r="D292" s="26">
        <f>F292</f>
        <v>1.9753</v>
      </c>
      <c r="E292" s="26">
        <f>F292</f>
        <v>1.9753</v>
      </c>
      <c r="F292" s="26">
        <f>ROUND(1.9753,4)</f>
        <v>1.9753</v>
      </c>
      <c r="G292" s="24"/>
      <c r="H292" s="36"/>
    </row>
    <row r="293" spans="1:8" ht="12.75" customHeight="1">
      <c r="A293" s="22">
        <v>43087</v>
      </c>
      <c r="B293" s="22"/>
      <c r="C293" s="26">
        <f>ROUND(1.96678862524905,4)</f>
        <v>1.9668</v>
      </c>
      <c r="D293" s="26">
        <f>F293</f>
        <v>1.9919</v>
      </c>
      <c r="E293" s="26">
        <f>F293</f>
        <v>1.9919</v>
      </c>
      <c r="F293" s="26">
        <f>ROUND(1.9919,4)</f>
        <v>1.9919</v>
      </c>
      <c r="G293" s="24"/>
      <c r="H293" s="36"/>
    </row>
    <row r="294" spans="1:8" ht="12.75" customHeight="1">
      <c r="A294" s="22">
        <v>43178</v>
      </c>
      <c r="B294" s="22"/>
      <c r="C294" s="26">
        <f>ROUND(1.96678862524905,4)</f>
        <v>1.9668</v>
      </c>
      <c r="D294" s="26">
        <f>F294</f>
        <v>2.0078</v>
      </c>
      <c r="E294" s="26">
        <f>F294</f>
        <v>2.0078</v>
      </c>
      <c r="F294" s="26">
        <f>ROUND(2.0078,4)</f>
        <v>2.0078</v>
      </c>
      <c r="G294" s="24"/>
      <c r="H294" s="36"/>
    </row>
    <row r="295" spans="1:8" ht="12.75" customHeight="1">
      <c r="A295" s="22" t="s">
        <v>69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42905</v>
      </c>
      <c r="B296" s="22"/>
      <c r="C296" s="26">
        <f>ROUND(1.99106764755124,4)</f>
        <v>1.9911</v>
      </c>
      <c r="D296" s="26">
        <f>F296</f>
        <v>2.013</v>
      </c>
      <c r="E296" s="26">
        <f>F296</f>
        <v>2.013</v>
      </c>
      <c r="F296" s="26">
        <f>ROUND(2.013,4)</f>
        <v>2.013</v>
      </c>
      <c r="G296" s="24"/>
      <c r="H296" s="36"/>
    </row>
    <row r="297" spans="1:8" ht="12.75" customHeight="1">
      <c r="A297" s="22">
        <v>42996</v>
      </c>
      <c r="B297" s="22"/>
      <c r="C297" s="26">
        <f>ROUND(1.99106764755124,4)</f>
        <v>1.9911</v>
      </c>
      <c r="D297" s="26">
        <f>F297</f>
        <v>2.0546</v>
      </c>
      <c r="E297" s="26">
        <f>F297</f>
        <v>2.0546</v>
      </c>
      <c r="F297" s="26">
        <f>ROUND(2.0546,4)</f>
        <v>2.0546</v>
      </c>
      <c r="G297" s="24"/>
      <c r="H297" s="36"/>
    </row>
    <row r="298" spans="1:8" ht="12.75" customHeight="1">
      <c r="A298" s="22">
        <v>43087</v>
      </c>
      <c r="B298" s="22"/>
      <c r="C298" s="26">
        <f>ROUND(1.99106764755124,4)</f>
        <v>1.9911</v>
      </c>
      <c r="D298" s="26">
        <f>F298</f>
        <v>2.0972</v>
      </c>
      <c r="E298" s="26">
        <f>F298</f>
        <v>2.0972</v>
      </c>
      <c r="F298" s="26">
        <f>ROUND(2.0972,4)</f>
        <v>2.0972</v>
      </c>
      <c r="G298" s="24"/>
      <c r="H298" s="36"/>
    </row>
    <row r="299" spans="1:8" ht="12.75" customHeight="1">
      <c r="A299" s="22">
        <v>43178</v>
      </c>
      <c r="B299" s="22"/>
      <c r="C299" s="26">
        <f>ROUND(1.99106764755124,4)</f>
        <v>1.9911</v>
      </c>
      <c r="D299" s="26">
        <f>F299</f>
        <v>2.1395</v>
      </c>
      <c r="E299" s="26">
        <f>F299</f>
        <v>2.1395</v>
      </c>
      <c r="F299" s="26">
        <f>ROUND(2.1395,4)</f>
        <v>2.1395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42905</v>
      </c>
      <c r="B301" s="22"/>
      <c r="C301" s="26">
        <f>ROUND(14.8117897777778,4)</f>
        <v>14.8118</v>
      </c>
      <c r="D301" s="26">
        <f>F301</f>
        <v>14.9453</v>
      </c>
      <c r="E301" s="26">
        <f>F301</f>
        <v>14.9453</v>
      </c>
      <c r="F301" s="26">
        <f>ROUND(14.9453,4)</f>
        <v>14.9453</v>
      </c>
      <c r="G301" s="24"/>
      <c r="H301" s="36"/>
    </row>
    <row r="302" spans="1:8" ht="12.75" customHeight="1">
      <c r="A302" s="22">
        <v>42996</v>
      </c>
      <c r="B302" s="22"/>
      <c r="C302" s="26">
        <f>ROUND(14.8117897777778,4)</f>
        <v>14.8118</v>
      </c>
      <c r="D302" s="26">
        <f>F302</f>
        <v>15.2483</v>
      </c>
      <c r="E302" s="26">
        <f>F302</f>
        <v>15.2483</v>
      </c>
      <c r="F302" s="26">
        <f>ROUND(15.2483,4)</f>
        <v>15.2483</v>
      </c>
      <c r="G302" s="24"/>
      <c r="H302" s="36"/>
    </row>
    <row r="303" spans="1:8" ht="12.75" customHeight="1">
      <c r="A303" s="22">
        <v>43087</v>
      </c>
      <c r="B303" s="22"/>
      <c r="C303" s="26">
        <f>ROUND(14.8117897777778,4)</f>
        <v>14.8118</v>
      </c>
      <c r="D303" s="26">
        <f>F303</f>
        <v>15.5557</v>
      </c>
      <c r="E303" s="26">
        <f>F303</f>
        <v>15.5557</v>
      </c>
      <c r="F303" s="26">
        <f>ROUND(15.5557,4)</f>
        <v>15.5557</v>
      </c>
      <c r="G303" s="24"/>
      <c r="H303" s="36"/>
    </row>
    <row r="304" spans="1:8" ht="12.75" customHeight="1">
      <c r="A304" s="22">
        <v>43178</v>
      </c>
      <c r="B304" s="22"/>
      <c r="C304" s="26">
        <f>ROUND(14.8117897777778,4)</f>
        <v>14.8118</v>
      </c>
      <c r="D304" s="26">
        <f>F304</f>
        <v>15.8658</v>
      </c>
      <c r="E304" s="26">
        <f>F304</f>
        <v>15.8658</v>
      </c>
      <c r="F304" s="26">
        <f>ROUND(15.8658,4)</f>
        <v>15.8658</v>
      </c>
      <c r="G304" s="24"/>
      <c r="H304" s="36"/>
    </row>
    <row r="305" spans="1:8" ht="12.75" customHeight="1">
      <c r="A305" s="22">
        <v>43269</v>
      </c>
      <c r="B305" s="22"/>
      <c r="C305" s="26">
        <f>ROUND(14.8117897777778,4)</f>
        <v>14.8118</v>
      </c>
      <c r="D305" s="26">
        <f>F305</f>
        <v>16.1605</v>
      </c>
      <c r="E305" s="26">
        <f>F305</f>
        <v>16.1605</v>
      </c>
      <c r="F305" s="26">
        <f>ROUND(16.1605,4)</f>
        <v>16.1605</v>
      </c>
      <c r="G305" s="24"/>
      <c r="H305" s="36"/>
    </row>
    <row r="306" spans="1:8" ht="12.75" customHeight="1">
      <c r="A306" s="22">
        <v>43360</v>
      </c>
      <c r="B306" s="22"/>
      <c r="C306" s="26">
        <f>ROUND(14.8117897777778,4)</f>
        <v>14.8118</v>
      </c>
      <c r="D306" s="26">
        <f>F306</f>
        <v>16.4735</v>
      </c>
      <c r="E306" s="26">
        <f>F306</f>
        <v>16.4735</v>
      </c>
      <c r="F306" s="26">
        <f>ROUND(16.4735,4)</f>
        <v>16.4735</v>
      </c>
      <c r="G306" s="24"/>
      <c r="H306" s="36"/>
    </row>
    <row r="307" spans="1:8" ht="12.75" customHeight="1">
      <c r="A307" s="22">
        <v>43448</v>
      </c>
      <c r="B307" s="22"/>
      <c r="C307" s="26">
        <f>ROUND(14.8117897777778,4)</f>
        <v>14.8118</v>
      </c>
      <c r="D307" s="26">
        <f>F307</f>
        <v>16.83</v>
      </c>
      <c r="E307" s="26">
        <f>F307</f>
        <v>16.83</v>
      </c>
      <c r="F307" s="26">
        <f>ROUND(16.83,4)</f>
        <v>16.83</v>
      </c>
      <c r="G307" s="24"/>
      <c r="H307" s="36"/>
    </row>
    <row r="308" spans="1:8" ht="12.75" customHeight="1">
      <c r="A308" s="22" t="s">
        <v>71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42905</v>
      </c>
      <c r="B309" s="22"/>
      <c r="C309" s="26">
        <f>ROUND(13.6372067924656,4)</f>
        <v>13.6372</v>
      </c>
      <c r="D309" s="26">
        <f>F309</f>
        <v>13.7664</v>
      </c>
      <c r="E309" s="26">
        <f>F309</f>
        <v>13.7664</v>
      </c>
      <c r="F309" s="26">
        <f>ROUND(13.7664,4)</f>
        <v>13.7664</v>
      </c>
      <c r="G309" s="24"/>
      <c r="H309" s="36"/>
    </row>
    <row r="310" spans="1:8" ht="12.75" customHeight="1">
      <c r="A310" s="22">
        <v>42996</v>
      </c>
      <c r="B310" s="22"/>
      <c r="C310" s="26">
        <f>ROUND(13.6372067924656,4)</f>
        <v>13.6372</v>
      </c>
      <c r="D310" s="26">
        <f>F310</f>
        <v>14.0606</v>
      </c>
      <c r="E310" s="26">
        <f>F310</f>
        <v>14.0606</v>
      </c>
      <c r="F310" s="26">
        <f>ROUND(14.0606,4)</f>
        <v>14.0606</v>
      </c>
      <c r="G310" s="24"/>
      <c r="H310" s="36"/>
    </row>
    <row r="311" spans="1:8" ht="12.75" customHeight="1">
      <c r="A311" s="22">
        <v>43087</v>
      </c>
      <c r="B311" s="22"/>
      <c r="C311" s="26">
        <f>ROUND(13.6372067924656,4)</f>
        <v>13.6372</v>
      </c>
      <c r="D311" s="26">
        <f>F311</f>
        <v>14.3609</v>
      </c>
      <c r="E311" s="26">
        <f>F311</f>
        <v>14.3609</v>
      </c>
      <c r="F311" s="26">
        <f>ROUND(14.3609,4)</f>
        <v>14.3609</v>
      </c>
      <c r="G311" s="24"/>
      <c r="H311" s="36"/>
    </row>
    <row r="312" spans="1:8" ht="12.75" customHeight="1">
      <c r="A312" s="22">
        <v>43178</v>
      </c>
      <c r="B312" s="22"/>
      <c r="C312" s="26">
        <f>ROUND(13.6372067924656,4)</f>
        <v>13.6372</v>
      </c>
      <c r="D312" s="26">
        <f>F312</f>
        <v>14.6654</v>
      </c>
      <c r="E312" s="26">
        <f>F312</f>
        <v>14.6654</v>
      </c>
      <c r="F312" s="26">
        <f>ROUND(14.6654,4)</f>
        <v>14.6654</v>
      </c>
      <c r="G312" s="24"/>
      <c r="H312" s="36"/>
    </row>
    <row r="313" spans="1:8" ht="12.75" customHeight="1">
      <c r="A313" s="22">
        <v>43269</v>
      </c>
      <c r="B313" s="22"/>
      <c r="C313" s="26">
        <f>ROUND(13.6372067924656,4)</f>
        <v>13.6372</v>
      </c>
      <c r="D313" s="26">
        <f>F313</f>
        <v>14.9511</v>
      </c>
      <c r="E313" s="26">
        <f>F313</f>
        <v>14.9511</v>
      </c>
      <c r="F313" s="26">
        <f>ROUND(14.9511,4)</f>
        <v>14.9511</v>
      </c>
      <c r="G313" s="24"/>
      <c r="H313" s="36"/>
    </row>
    <row r="314" spans="1:8" ht="12.75" customHeight="1">
      <c r="A314" s="22" t="s">
        <v>72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42905</v>
      </c>
      <c r="B315" s="22"/>
      <c r="C315" s="26">
        <f>ROUND(17.4672460833333,4)</f>
        <v>17.4672</v>
      </c>
      <c r="D315" s="26">
        <f>F315</f>
        <v>17.6097</v>
      </c>
      <c r="E315" s="26">
        <f>F315</f>
        <v>17.6097</v>
      </c>
      <c r="F315" s="26">
        <f>ROUND(17.6097,4)</f>
        <v>17.6097</v>
      </c>
      <c r="G315" s="24"/>
      <c r="H315" s="36"/>
    </row>
    <row r="316" spans="1:8" ht="12.75" customHeight="1">
      <c r="A316" s="22">
        <v>42996</v>
      </c>
      <c r="B316" s="22"/>
      <c r="C316" s="26">
        <f>ROUND(17.4672460833333,4)</f>
        <v>17.4672</v>
      </c>
      <c r="D316" s="26">
        <f>F316</f>
        <v>17.9294</v>
      </c>
      <c r="E316" s="26">
        <f>F316</f>
        <v>17.9294</v>
      </c>
      <c r="F316" s="26">
        <f>ROUND(17.9294,4)</f>
        <v>17.9294</v>
      </c>
      <c r="G316" s="24"/>
      <c r="H316" s="36"/>
    </row>
    <row r="317" spans="1:8" ht="12.75" customHeight="1">
      <c r="A317" s="22">
        <v>43087</v>
      </c>
      <c r="B317" s="22"/>
      <c r="C317" s="26">
        <f>ROUND(17.4672460833333,4)</f>
        <v>17.4672</v>
      </c>
      <c r="D317" s="26">
        <f>F317</f>
        <v>18.25</v>
      </c>
      <c r="E317" s="26">
        <f>F317</f>
        <v>18.25</v>
      </c>
      <c r="F317" s="26">
        <f>ROUND(18.25,4)</f>
        <v>18.25</v>
      </c>
      <c r="G317" s="24"/>
      <c r="H317" s="36"/>
    </row>
    <row r="318" spans="1:8" ht="12.75" customHeight="1">
      <c r="A318" s="22">
        <v>43178</v>
      </c>
      <c r="B318" s="22"/>
      <c r="C318" s="26">
        <f>ROUND(17.4672460833333,4)</f>
        <v>17.4672</v>
      </c>
      <c r="D318" s="26">
        <f>F318</f>
        <v>18.5704</v>
      </c>
      <c r="E318" s="26">
        <f>F318</f>
        <v>18.5704</v>
      </c>
      <c r="F318" s="26">
        <f>ROUND(18.5704,4)</f>
        <v>18.5704</v>
      </c>
      <c r="G318" s="24"/>
      <c r="H318" s="36"/>
    </row>
    <row r="319" spans="1:8" ht="12.75" customHeight="1">
      <c r="A319" s="22">
        <v>43269</v>
      </c>
      <c r="B319" s="22"/>
      <c r="C319" s="26">
        <f>ROUND(17.4672460833333,4)</f>
        <v>17.4672</v>
      </c>
      <c r="D319" s="26">
        <f>F319</f>
        <v>18.8949</v>
      </c>
      <c r="E319" s="26">
        <f>F319</f>
        <v>18.8949</v>
      </c>
      <c r="F319" s="26">
        <f>ROUND(18.8949,4)</f>
        <v>18.8949</v>
      </c>
      <c r="G319" s="24"/>
      <c r="H319" s="36"/>
    </row>
    <row r="320" spans="1:8" ht="12.75" customHeight="1">
      <c r="A320" s="22">
        <v>43360</v>
      </c>
      <c r="B320" s="22"/>
      <c r="C320" s="26">
        <f>ROUND(17.4672460833333,4)</f>
        <v>17.4672</v>
      </c>
      <c r="D320" s="26">
        <f>F320</f>
        <v>19.2253</v>
      </c>
      <c r="E320" s="26">
        <f>F320</f>
        <v>19.2253</v>
      </c>
      <c r="F320" s="26">
        <f>ROUND(19.2253,4)</f>
        <v>19.2253</v>
      </c>
      <c r="G320" s="24"/>
      <c r="H320" s="36"/>
    </row>
    <row r="321" spans="1:8" ht="12.75" customHeight="1">
      <c r="A321" s="22">
        <v>43448</v>
      </c>
      <c r="B321" s="22"/>
      <c r="C321" s="26">
        <f>ROUND(17.4672460833333,4)</f>
        <v>17.4672</v>
      </c>
      <c r="D321" s="26">
        <f>F321</f>
        <v>19.2885</v>
      </c>
      <c r="E321" s="26">
        <f>F321</f>
        <v>19.2885</v>
      </c>
      <c r="F321" s="26">
        <f>ROUND(19.2885,4)</f>
        <v>19.2885</v>
      </c>
      <c r="G321" s="24"/>
      <c r="H321" s="36"/>
    </row>
    <row r="322" spans="1:8" ht="12.75" customHeight="1">
      <c r="A322" s="22" t="s">
        <v>73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42905</v>
      </c>
      <c r="B323" s="22"/>
      <c r="C323" s="26">
        <f>ROUND(1.7316656923772,4)</f>
        <v>1.7317</v>
      </c>
      <c r="D323" s="26">
        <f>F323</f>
        <v>1.7454</v>
      </c>
      <c r="E323" s="26">
        <f>F323</f>
        <v>1.7454</v>
      </c>
      <c r="F323" s="26">
        <f>ROUND(1.7454,4)</f>
        <v>1.7454</v>
      </c>
      <c r="G323" s="24"/>
      <c r="H323" s="36"/>
    </row>
    <row r="324" spans="1:8" ht="12.75" customHeight="1">
      <c r="A324" s="22">
        <v>42996</v>
      </c>
      <c r="B324" s="22"/>
      <c r="C324" s="26">
        <f>ROUND(1.7316656923772,4)</f>
        <v>1.7317</v>
      </c>
      <c r="D324" s="26">
        <f>F324</f>
        <v>1.7754</v>
      </c>
      <c r="E324" s="26">
        <f>F324</f>
        <v>1.7754</v>
      </c>
      <c r="F324" s="26">
        <f>ROUND(1.7754,4)</f>
        <v>1.7754</v>
      </c>
      <c r="G324" s="24"/>
      <c r="H324" s="36"/>
    </row>
    <row r="325" spans="1:8" ht="12.75" customHeight="1">
      <c r="A325" s="22">
        <v>43087</v>
      </c>
      <c r="B325" s="22"/>
      <c r="C325" s="26">
        <f>ROUND(1.7316656923772,4)</f>
        <v>1.7317</v>
      </c>
      <c r="D325" s="26">
        <f>F325</f>
        <v>1.8039</v>
      </c>
      <c r="E325" s="26">
        <f>F325</f>
        <v>1.8039</v>
      </c>
      <c r="F325" s="26">
        <f>ROUND(1.8039,4)</f>
        <v>1.8039</v>
      </c>
      <c r="G325" s="24"/>
      <c r="H325" s="36"/>
    </row>
    <row r="326" spans="1:8" ht="12.75" customHeight="1">
      <c r="A326" s="22">
        <v>43178</v>
      </c>
      <c r="B326" s="22"/>
      <c r="C326" s="26">
        <f>ROUND(1.7316656923772,4)</f>
        <v>1.7317</v>
      </c>
      <c r="D326" s="26">
        <f>F326</f>
        <v>1.8313</v>
      </c>
      <c r="E326" s="26">
        <f>F326</f>
        <v>1.8313</v>
      </c>
      <c r="F326" s="26">
        <f>ROUND(1.8313,4)</f>
        <v>1.8313</v>
      </c>
      <c r="G326" s="24"/>
      <c r="H326" s="36"/>
    </row>
    <row r="327" spans="1:8" ht="12.75" customHeight="1">
      <c r="A327" s="22" t="s">
        <v>74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42905</v>
      </c>
      <c r="B328" s="22"/>
      <c r="C328" s="28">
        <f>ROUND(0.119688605384285,6)</f>
        <v>0.119689</v>
      </c>
      <c r="D328" s="28">
        <f>F328</f>
        <v>0.120721</v>
      </c>
      <c r="E328" s="28">
        <f>F328</f>
        <v>0.120721</v>
      </c>
      <c r="F328" s="28">
        <f>ROUND(0.120721,6)</f>
        <v>0.120721</v>
      </c>
      <c r="G328" s="24"/>
      <c r="H328" s="36"/>
    </row>
    <row r="329" spans="1:8" ht="12.75" customHeight="1">
      <c r="A329" s="22">
        <v>42996</v>
      </c>
      <c r="B329" s="22"/>
      <c r="C329" s="28">
        <f>ROUND(0.119688605384285,6)</f>
        <v>0.119689</v>
      </c>
      <c r="D329" s="28">
        <f>F329</f>
        <v>0.123086</v>
      </c>
      <c r="E329" s="28">
        <f>F329</f>
        <v>0.123086</v>
      </c>
      <c r="F329" s="28">
        <f>ROUND(0.123086,6)</f>
        <v>0.123086</v>
      </c>
      <c r="G329" s="24"/>
      <c r="H329" s="36"/>
    </row>
    <row r="330" spans="1:8" ht="12.75" customHeight="1">
      <c r="A330" s="22">
        <v>43087</v>
      </c>
      <c r="B330" s="22"/>
      <c r="C330" s="28">
        <f>ROUND(0.119688605384285,6)</f>
        <v>0.119689</v>
      </c>
      <c r="D330" s="28">
        <f>F330</f>
        <v>0.125529</v>
      </c>
      <c r="E330" s="28">
        <f>F330</f>
        <v>0.125529</v>
      </c>
      <c r="F330" s="28">
        <f>ROUND(0.125529,6)</f>
        <v>0.125529</v>
      </c>
      <c r="G330" s="24"/>
      <c r="H330" s="36"/>
    </row>
    <row r="331" spans="1:8" ht="12.75" customHeight="1">
      <c r="A331" s="22">
        <v>43178</v>
      </c>
      <c r="B331" s="22"/>
      <c r="C331" s="28">
        <f>ROUND(0.119688605384285,6)</f>
        <v>0.119689</v>
      </c>
      <c r="D331" s="28">
        <f>F331</f>
        <v>0.12802</v>
      </c>
      <c r="E331" s="28">
        <f>F331</f>
        <v>0.12802</v>
      </c>
      <c r="F331" s="28">
        <f>ROUND(0.12802,6)</f>
        <v>0.12802</v>
      </c>
      <c r="G331" s="24"/>
      <c r="H331" s="36"/>
    </row>
    <row r="332" spans="1:8" ht="12.75" customHeight="1">
      <c r="A332" s="22">
        <v>43269</v>
      </c>
      <c r="B332" s="22"/>
      <c r="C332" s="28">
        <f>ROUND(0.119688605384285,6)</f>
        <v>0.119689</v>
      </c>
      <c r="D332" s="28">
        <f>F332</f>
        <v>0.130557</v>
      </c>
      <c r="E332" s="28">
        <f>F332</f>
        <v>0.130557</v>
      </c>
      <c r="F332" s="28">
        <f>ROUND(0.130557,6)</f>
        <v>0.130557</v>
      </c>
      <c r="G332" s="24"/>
      <c r="H332" s="36"/>
    </row>
    <row r="333" spans="1:8" ht="12.75" customHeight="1">
      <c r="A333" s="22" t="s">
        <v>75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42905</v>
      </c>
      <c r="B334" s="22"/>
      <c r="C334" s="26">
        <f>ROUND(0.13068314951723,4)</f>
        <v>0.1307</v>
      </c>
      <c r="D334" s="26">
        <f>F334</f>
        <v>0.1307</v>
      </c>
      <c r="E334" s="26">
        <f>F334</f>
        <v>0.1307</v>
      </c>
      <c r="F334" s="26">
        <f>ROUND(0.1307,4)</f>
        <v>0.1307</v>
      </c>
      <c r="G334" s="24"/>
      <c r="H334" s="36"/>
    </row>
    <row r="335" spans="1:8" ht="12.75" customHeight="1">
      <c r="A335" s="22">
        <v>42996</v>
      </c>
      <c r="B335" s="22"/>
      <c r="C335" s="26">
        <f>ROUND(0.13068314951723,4)</f>
        <v>0.1307</v>
      </c>
      <c r="D335" s="26">
        <f>F335</f>
        <v>0.1305</v>
      </c>
      <c r="E335" s="26">
        <f>F335</f>
        <v>0.1305</v>
      </c>
      <c r="F335" s="26">
        <f>ROUND(0.1305,4)</f>
        <v>0.1305</v>
      </c>
      <c r="G335" s="24"/>
      <c r="H335" s="36"/>
    </row>
    <row r="336" spans="1:8" ht="12.75" customHeight="1">
      <c r="A336" s="22">
        <v>43087</v>
      </c>
      <c r="B336" s="22"/>
      <c r="C336" s="26">
        <f>ROUND(0.13068314951723,4)</f>
        <v>0.1307</v>
      </c>
      <c r="D336" s="26">
        <f>F336</f>
        <v>0.1303</v>
      </c>
      <c r="E336" s="26">
        <f>F336</f>
        <v>0.1303</v>
      </c>
      <c r="F336" s="26">
        <f>ROUND(0.1303,4)</f>
        <v>0.1303</v>
      </c>
      <c r="G336" s="24"/>
      <c r="H336" s="36"/>
    </row>
    <row r="337" spans="1:8" ht="12.75" customHeight="1">
      <c r="A337" s="22">
        <v>43178</v>
      </c>
      <c r="B337" s="22"/>
      <c r="C337" s="26">
        <f>ROUND(0.13068314951723,4)</f>
        <v>0.1307</v>
      </c>
      <c r="D337" s="26">
        <f>F337</f>
        <v>0.1298</v>
      </c>
      <c r="E337" s="26">
        <f>F337</f>
        <v>0.1298</v>
      </c>
      <c r="F337" s="26">
        <f>ROUND(0.1298,4)</f>
        <v>0.1298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42905</v>
      </c>
      <c r="B339" s="22"/>
      <c r="C339" s="26">
        <f>ROUND(0.0892261001517451,4)</f>
        <v>0.0892</v>
      </c>
      <c r="D339" s="26">
        <f>F339</f>
        <v>0.0391</v>
      </c>
      <c r="E339" s="26">
        <f>F339</f>
        <v>0.0391</v>
      </c>
      <c r="F339" s="26">
        <f>ROUND(0.0391,4)</f>
        <v>0.0391</v>
      </c>
      <c r="G339" s="24"/>
      <c r="H339" s="36"/>
    </row>
    <row r="340" spans="1:8" ht="12.75" customHeight="1">
      <c r="A340" s="22">
        <v>42996</v>
      </c>
      <c r="B340" s="22"/>
      <c r="C340" s="26">
        <f>ROUND(0.0892261001517451,4)</f>
        <v>0.0892</v>
      </c>
      <c r="D340" s="26">
        <f>F340</f>
        <v>0.0383</v>
      </c>
      <c r="E340" s="26">
        <f>F340</f>
        <v>0.0383</v>
      </c>
      <c r="F340" s="26">
        <f>ROUND(0.0383,4)</f>
        <v>0.0383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42905</v>
      </c>
      <c r="B342" s="22"/>
      <c r="C342" s="26">
        <f>ROUND(9.31689791666667,4)</f>
        <v>9.3169</v>
      </c>
      <c r="D342" s="26">
        <f>F342</f>
        <v>9.3731</v>
      </c>
      <c r="E342" s="26">
        <f>F342</f>
        <v>9.3731</v>
      </c>
      <c r="F342" s="26">
        <f>ROUND(9.3731,4)</f>
        <v>9.3731</v>
      </c>
      <c r="G342" s="24"/>
      <c r="H342" s="36"/>
    </row>
    <row r="343" spans="1:8" ht="12.75" customHeight="1">
      <c r="A343" s="22">
        <v>42996</v>
      </c>
      <c r="B343" s="22"/>
      <c r="C343" s="26">
        <f>ROUND(9.31689791666667,4)</f>
        <v>9.3169</v>
      </c>
      <c r="D343" s="26">
        <f>F343</f>
        <v>9.4985</v>
      </c>
      <c r="E343" s="26">
        <f>F343</f>
        <v>9.4985</v>
      </c>
      <c r="F343" s="26">
        <f>ROUND(9.4985,4)</f>
        <v>9.4985</v>
      </c>
      <c r="G343" s="24"/>
      <c r="H343" s="36"/>
    </row>
    <row r="344" spans="1:8" ht="12.75" customHeight="1">
      <c r="A344" s="22">
        <v>43087</v>
      </c>
      <c r="B344" s="22"/>
      <c r="C344" s="26">
        <f>ROUND(9.31689791666667,4)</f>
        <v>9.3169</v>
      </c>
      <c r="D344" s="26">
        <f>F344</f>
        <v>9.6223</v>
      </c>
      <c r="E344" s="26">
        <f>F344</f>
        <v>9.6223</v>
      </c>
      <c r="F344" s="26">
        <f>ROUND(9.6223,4)</f>
        <v>9.6223</v>
      </c>
      <c r="G344" s="24"/>
      <c r="H344" s="36"/>
    </row>
    <row r="345" spans="1:8" ht="12.75" customHeight="1">
      <c r="A345" s="22">
        <v>43178</v>
      </c>
      <c r="B345" s="22"/>
      <c r="C345" s="26">
        <f>ROUND(9.31689791666667,4)</f>
        <v>9.3169</v>
      </c>
      <c r="D345" s="26">
        <f>F345</f>
        <v>9.7425</v>
      </c>
      <c r="E345" s="26">
        <f>F345</f>
        <v>9.7425</v>
      </c>
      <c r="F345" s="26">
        <f>ROUND(9.7425,4)</f>
        <v>9.7425</v>
      </c>
      <c r="G345" s="24"/>
      <c r="H345" s="36"/>
    </row>
    <row r="346" spans="1:8" ht="12.75" customHeight="1">
      <c r="A346" s="22" t="s">
        <v>78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42905</v>
      </c>
      <c r="B347" s="22"/>
      <c r="C347" s="26">
        <f>ROUND(9.60132022605309,4)</f>
        <v>9.6013</v>
      </c>
      <c r="D347" s="26">
        <f>F347</f>
        <v>9.6732</v>
      </c>
      <c r="E347" s="26">
        <f>F347</f>
        <v>9.6732</v>
      </c>
      <c r="F347" s="26">
        <f>ROUND(9.6732,4)</f>
        <v>9.6732</v>
      </c>
      <c r="G347" s="24"/>
      <c r="H347" s="36"/>
    </row>
    <row r="348" spans="1:8" ht="12.75" customHeight="1">
      <c r="A348" s="22">
        <v>42996</v>
      </c>
      <c r="B348" s="22"/>
      <c r="C348" s="26">
        <f>ROUND(9.60132022605309,4)</f>
        <v>9.6013</v>
      </c>
      <c r="D348" s="26">
        <f>F348</f>
        <v>9.832</v>
      </c>
      <c r="E348" s="26">
        <f>F348</f>
        <v>9.832</v>
      </c>
      <c r="F348" s="26">
        <f>ROUND(9.832,4)</f>
        <v>9.832</v>
      </c>
      <c r="G348" s="24"/>
      <c r="H348" s="36"/>
    </row>
    <row r="349" spans="1:8" ht="12.75" customHeight="1">
      <c r="A349" s="22">
        <v>43087</v>
      </c>
      <c r="B349" s="22"/>
      <c r="C349" s="26">
        <f>ROUND(9.60132022605309,4)</f>
        <v>9.6013</v>
      </c>
      <c r="D349" s="26">
        <f>F349</f>
        <v>9.9878</v>
      </c>
      <c r="E349" s="26">
        <f>F349</f>
        <v>9.9878</v>
      </c>
      <c r="F349" s="26">
        <f>ROUND(9.9878,4)</f>
        <v>9.9878</v>
      </c>
      <c r="G349" s="24"/>
      <c r="H349" s="36"/>
    </row>
    <row r="350" spans="1:8" ht="12.75" customHeight="1">
      <c r="A350" s="22">
        <v>43178</v>
      </c>
      <c r="B350" s="22"/>
      <c r="C350" s="26">
        <f>ROUND(9.60132022605309,4)</f>
        <v>9.6013</v>
      </c>
      <c r="D350" s="26">
        <f>F350</f>
        <v>10.1416</v>
      </c>
      <c r="E350" s="26">
        <f>F350</f>
        <v>10.1416</v>
      </c>
      <c r="F350" s="26">
        <f>ROUND(10.1416,4)</f>
        <v>10.1416</v>
      </c>
      <c r="G350" s="24"/>
      <c r="H350" s="36"/>
    </row>
    <row r="351" spans="1:8" ht="12.75" customHeight="1">
      <c r="A351" s="22" t="s">
        <v>79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42905</v>
      </c>
      <c r="B352" s="22"/>
      <c r="C352" s="26">
        <f>ROUND(3.79767640622505,4)</f>
        <v>3.7977</v>
      </c>
      <c r="D352" s="26">
        <f>F352</f>
        <v>3.7818</v>
      </c>
      <c r="E352" s="26">
        <f>F352</f>
        <v>3.7818</v>
      </c>
      <c r="F352" s="26">
        <f>ROUND(3.7818,4)</f>
        <v>3.7818</v>
      </c>
      <c r="G352" s="24"/>
      <c r="H352" s="36"/>
    </row>
    <row r="353" spans="1:8" ht="12.75" customHeight="1">
      <c r="A353" s="22">
        <v>42996</v>
      </c>
      <c r="B353" s="22"/>
      <c r="C353" s="26">
        <f>ROUND(3.79767640622505,4)</f>
        <v>3.7977</v>
      </c>
      <c r="D353" s="26">
        <f>F353</f>
        <v>3.7489</v>
      </c>
      <c r="E353" s="26">
        <f>F353</f>
        <v>3.7489</v>
      </c>
      <c r="F353" s="26">
        <f>ROUND(3.7489,4)</f>
        <v>3.7489</v>
      </c>
      <c r="G353" s="24"/>
      <c r="H353" s="36"/>
    </row>
    <row r="354" spans="1:8" ht="12.75" customHeight="1">
      <c r="A354" s="22">
        <v>43087</v>
      </c>
      <c r="B354" s="22"/>
      <c r="C354" s="26">
        <f>ROUND(3.79767640622505,4)</f>
        <v>3.7977</v>
      </c>
      <c r="D354" s="26">
        <f>F354</f>
        <v>3.7153</v>
      </c>
      <c r="E354" s="26">
        <f>F354</f>
        <v>3.7153</v>
      </c>
      <c r="F354" s="26">
        <f>ROUND(3.7153,4)</f>
        <v>3.7153</v>
      </c>
      <c r="G354" s="24"/>
      <c r="H354" s="36"/>
    </row>
    <row r="355" spans="1:8" ht="12.75" customHeight="1">
      <c r="A355" s="22" t="s">
        <v>80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42905</v>
      </c>
      <c r="B356" s="22"/>
      <c r="C356" s="26">
        <f>ROUND(13.4783333333333,4)</f>
        <v>13.4783</v>
      </c>
      <c r="D356" s="26">
        <f>F356</f>
        <v>13.5733</v>
      </c>
      <c r="E356" s="26">
        <f>F356</f>
        <v>13.5733</v>
      </c>
      <c r="F356" s="26">
        <f>ROUND(13.5733,4)</f>
        <v>13.5733</v>
      </c>
      <c r="G356" s="24"/>
      <c r="H356" s="36"/>
    </row>
    <row r="357" spans="1:8" ht="12.75" customHeight="1">
      <c r="A357" s="22">
        <v>42996</v>
      </c>
      <c r="B357" s="22"/>
      <c r="C357" s="26">
        <f>ROUND(13.4783333333333,4)</f>
        <v>13.4783</v>
      </c>
      <c r="D357" s="26">
        <f>F357</f>
        <v>13.7823</v>
      </c>
      <c r="E357" s="26">
        <f>F357</f>
        <v>13.7823</v>
      </c>
      <c r="F357" s="26">
        <f>ROUND(13.7823,4)</f>
        <v>13.7823</v>
      </c>
      <c r="G357" s="24"/>
      <c r="H357" s="36"/>
    </row>
    <row r="358" spans="1:8" ht="12.75" customHeight="1">
      <c r="A358" s="22">
        <v>43087</v>
      </c>
      <c r="B358" s="22"/>
      <c r="C358" s="26">
        <f>ROUND(13.4783333333333,4)</f>
        <v>13.4783</v>
      </c>
      <c r="D358" s="26">
        <f>F358</f>
        <v>13.9878</v>
      </c>
      <c r="E358" s="26">
        <f>F358</f>
        <v>13.9878</v>
      </c>
      <c r="F358" s="26">
        <f>ROUND(13.9878,4)</f>
        <v>13.9878</v>
      </c>
      <c r="G358" s="24"/>
      <c r="H358" s="36"/>
    </row>
    <row r="359" spans="1:8" ht="12.75" customHeight="1">
      <c r="A359" s="22">
        <v>43178</v>
      </c>
      <c r="B359" s="22"/>
      <c r="C359" s="26">
        <f>ROUND(13.4783333333333,4)</f>
        <v>13.4783</v>
      </c>
      <c r="D359" s="26">
        <f>F359</f>
        <v>14.1898</v>
      </c>
      <c r="E359" s="26">
        <f>F359</f>
        <v>14.1898</v>
      </c>
      <c r="F359" s="26">
        <f>ROUND(14.1898,4)</f>
        <v>14.1898</v>
      </c>
      <c r="G359" s="24"/>
      <c r="H359" s="36"/>
    </row>
    <row r="360" spans="1:8" ht="12.75" customHeight="1">
      <c r="A360" s="22">
        <v>43269</v>
      </c>
      <c r="B360" s="22"/>
      <c r="C360" s="26">
        <f>ROUND(13.4783333333333,4)</f>
        <v>13.4783</v>
      </c>
      <c r="D360" s="26">
        <f>F360</f>
        <v>14.3919</v>
      </c>
      <c r="E360" s="26">
        <f>F360</f>
        <v>14.3919</v>
      </c>
      <c r="F360" s="26">
        <f>ROUND(14.3919,4)</f>
        <v>14.3919</v>
      </c>
      <c r="G360" s="24"/>
      <c r="H360" s="36"/>
    </row>
    <row r="361" spans="1:8" ht="12.75" customHeight="1">
      <c r="A361" s="22" t="s">
        <v>81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42905</v>
      </c>
      <c r="B362" s="22"/>
      <c r="C362" s="26">
        <f>ROUND(13.4783333333333,4)</f>
        <v>13.4783</v>
      </c>
      <c r="D362" s="26">
        <f>F362</f>
        <v>13.5733</v>
      </c>
      <c r="E362" s="26">
        <f>F362</f>
        <v>13.5733</v>
      </c>
      <c r="F362" s="26">
        <f>ROUND(13.5733,4)</f>
        <v>13.5733</v>
      </c>
      <c r="G362" s="24"/>
      <c r="H362" s="36"/>
    </row>
    <row r="363" spans="1:8" ht="12.75" customHeight="1">
      <c r="A363" s="22">
        <v>42996</v>
      </c>
      <c r="B363" s="22"/>
      <c r="C363" s="26">
        <f>ROUND(13.4783333333333,4)</f>
        <v>13.4783</v>
      </c>
      <c r="D363" s="26">
        <f>F363</f>
        <v>13.7823</v>
      </c>
      <c r="E363" s="26">
        <f>F363</f>
        <v>13.7823</v>
      </c>
      <c r="F363" s="26">
        <f>ROUND(13.7823,4)</f>
        <v>13.7823</v>
      </c>
      <c r="G363" s="24"/>
      <c r="H363" s="36"/>
    </row>
    <row r="364" spans="1:8" ht="12.75" customHeight="1">
      <c r="A364" s="22">
        <v>43087</v>
      </c>
      <c r="B364" s="22"/>
      <c r="C364" s="26">
        <f>ROUND(13.4783333333333,4)</f>
        <v>13.4783</v>
      </c>
      <c r="D364" s="26">
        <f>F364</f>
        <v>13.9878</v>
      </c>
      <c r="E364" s="26">
        <f>F364</f>
        <v>13.9878</v>
      </c>
      <c r="F364" s="26">
        <f>ROUND(13.9878,4)</f>
        <v>13.9878</v>
      </c>
      <c r="G364" s="24"/>
      <c r="H364" s="36"/>
    </row>
    <row r="365" spans="1:8" ht="12.75" customHeight="1">
      <c r="A365" s="22">
        <v>43175</v>
      </c>
      <c r="B365" s="22"/>
      <c r="C365" s="26">
        <f>ROUND(13.4783333333333,4)</f>
        <v>13.4783</v>
      </c>
      <c r="D365" s="26">
        <f>F365</f>
        <v>17.5004</v>
      </c>
      <c r="E365" s="26">
        <f>F365</f>
        <v>17.5004</v>
      </c>
      <c r="F365" s="26">
        <f>ROUND(17.5004,4)</f>
        <v>17.5004</v>
      </c>
      <c r="G365" s="24"/>
      <c r="H365" s="36"/>
    </row>
    <row r="366" spans="1:8" ht="12.75" customHeight="1">
      <c r="A366" s="22">
        <v>43178</v>
      </c>
      <c r="B366" s="22"/>
      <c r="C366" s="26">
        <f>ROUND(13.4783333333333,4)</f>
        <v>13.4783</v>
      </c>
      <c r="D366" s="26">
        <f>F366</f>
        <v>14.1898</v>
      </c>
      <c r="E366" s="26">
        <f>F366</f>
        <v>14.1898</v>
      </c>
      <c r="F366" s="26">
        <f>ROUND(14.1898,4)</f>
        <v>14.1898</v>
      </c>
      <c r="G366" s="24"/>
      <c r="H366" s="36"/>
    </row>
    <row r="367" spans="1:8" ht="12.75" customHeight="1">
      <c r="A367" s="22">
        <v>43269</v>
      </c>
      <c r="B367" s="22"/>
      <c r="C367" s="26">
        <f>ROUND(13.4783333333333,4)</f>
        <v>13.4783</v>
      </c>
      <c r="D367" s="26">
        <f>F367</f>
        <v>14.3919</v>
      </c>
      <c r="E367" s="26">
        <f>F367</f>
        <v>14.3919</v>
      </c>
      <c r="F367" s="26">
        <f>ROUND(14.3919,4)</f>
        <v>14.3919</v>
      </c>
      <c r="G367" s="24"/>
      <c r="H367" s="36"/>
    </row>
    <row r="368" spans="1:8" ht="12.75" customHeight="1">
      <c r="A368" s="22">
        <v>43360</v>
      </c>
      <c r="B368" s="22"/>
      <c r="C368" s="26">
        <f>ROUND(13.4783333333333,4)</f>
        <v>13.4783</v>
      </c>
      <c r="D368" s="26">
        <f>F368</f>
        <v>14.5954</v>
      </c>
      <c r="E368" s="26">
        <f>F368</f>
        <v>14.5954</v>
      </c>
      <c r="F368" s="26">
        <f>ROUND(14.5954,4)</f>
        <v>14.5954</v>
      </c>
      <c r="G368" s="24"/>
      <c r="H368" s="36"/>
    </row>
    <row r="369" spans="1:8" ht="12.75" customHeight="1">
      <c r="A369" s="22">
        <v>43448</v>
      </c>
      <c r="B369" s="22"/>
      <c r="C369" s="26">
        <f>ROUND(13.4783333333333,4)</f>
        <v>13.4783</v>
      </c>
      <c r="D369" s="26">
        <f>F369</f>
        <v>14.7923</v>
      </c>
      <c r="E369" s="26">
        <f>F369</f>
        <v>14.7923</v>
      </c>
      <c r="F369" s="26">
        <f>ROUND(14.7923,4)</f>
        <v>14.7923</v>
      </c>
      <c r="G369" s="24"/>
      <c r="H369" s="36"/>
    </row>
    <row r="370" spans="1:8" ht="12.75" customHeight="1">
      <c r="A370" s="22">
        <v>43542</v>
      </c>
      <c r="B370" s="22"/>
      <c r="C370" s="26">
        <f>ROUND(13.4783333333333,4)</f>
        <v>13.4783</v>
      </c>
      <c r="D370" s="26">
        <f>F370</f>
        <v>15.0025</v>
      </c>
      <c r="E370" s="26">
        <f>F370</f>
        <v>15.0025</v>
      </c>
      <c r="F370" s="26">
        <f>ROUND(15.0025,4)</f>
        <v>15.0025</v>
      </c>
      <c r="G370" s="24"/>
      <c r="H370" s="36"/>
    </row>
    <row r="371" spans="1:8" ht="12.75" customHeight="1">
      <c r="A371" s="22">
        <v>43630</v>
      </c>
      <c r="B371" s="22"/>
      <c r="C371" s="26">
        <f>ROUND(13.4783333333333,4)</f>
        <v>13.4783</v>
      </c>
      <c r="D371" s="26">
        <f>F371</f>
        <v>15.2068</v>
      </c>
      <c r="E371" s="26">
        <f>F371</f>
        <v>15.2068</v>
      </c>
      <c r="F371" s="26">
        <f>ROUND(15.2068,4)</f>
        <v>15.2068</v>
      </c>
      <c r="G371" s="24"/>
      <c r="H371" s="36"/>
    </row>
    <row r="372" spans="1:8" ht="12.75" customHeight="1">
      <c r="A372" s="22">
        <v>43724</v>
      </c>
      <c r="B372" s="22"/>
      <c r="C372" s="26">
        <f>ROUND(13.4783333333333,4)</f>
        <v>13.4783</v>
      </c>
      <c r="D372" s="26">
        <f>F372</f>
        <v>15.4366</v>
      </c>
      <c r="E372" s="26">
        <f>F372</f>
        <v>15.4366</v>
      </c>
      <c r="F372" s="26">
        <f>ROUND(15.4366,4)</f>
        <v>15.4366</v>
      </c>
      <c r="G372" s="24"/>
      <c r="H372" s="36"/>
    </row>
    <row r="373" spans="1:8" ht="12.75" customHeight="1">
      <c r="A373" s="22">
        <v>43812</v>
      </c>
      <c r="B373" s="22"/>
      <c r="C373" s="26">
        <f>ROUND(13.4783333333333,4)</f>
        <v>13.4783</v>
      </c>
      <c r="D373" s="26">
        <f>F373</f>
        <v>15.6517</v>
      </c>
      <c r="E373" s="26">
        <f>F373</f>
        <v>15.6517</v>
      </c>
      <c r="F373" s="26">
        <f>ROUND(15.6517,4)</f>
        <v>15.6517</v>
      </c>
      <c r="G373" s="24"/>
      <c r="H373" s="36"/>
    </row>
    <row r="374" spans="1:8" ht="12.75" customHeight="1">
      <c r="A374" s="22">
        <v>43906</v>
      </c>
      <c r="B374" s="22"/>
      <c r="C374" s="26">
        <f>ROUND(13.4783333333333,4)</f>
        <v>13.4783</v>
      </c>
      <c r="D374" s="26">
        <f>F374</f>
        <v>15.8815</v>
      </c>
      <c r="E374" s="26">
        <f>F374</f>
        <v>15.8815</v>
      </c>
      <c r="F374" s="26">
        <f>ROUND(15.8815,4)</f>
        <v>15.8815</v>
      </c>
      <c r="G374" s="24"/>
      <c r="H374" s="36"/>
    </row>
    <row r="375" spans="1:8" ht="12.75" customHeight="1">
      <c r="A375" s="22">
        <v>43994</v>
      </c>
      <c r="B375" s="22"/>
      <c r="C375" s="26">
        <f>ROUND(13.4783333333333,4)</f>
        <v>13.4783</v>
      </c>
      <c r="D375" s="26">
        <f>F375</f>
        <v>16.0966</v>
      </c>
      <c r="E375" s="26">
        <f>F375</f>
        <v>16.0966</v>
      </c>
      <c r="F375" s="26">
        <f>ROUND(16.0966,4)</f>
        <v>16.0966</v>
      </c>
      <c r="G375" s="24"/>
      <c r="H375" s="36"/>
    </row>
    <row r="376" spans="1:8" ht="12.75" customHeight="1">
      <c r="A376" s="22" t="s">
        <v>82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42905</v>
      </c>
      <c r="B377" s="22"/>
      <c r="C377" s="26">
        <f>ROUND(1.45522925214137,4)</f>
        <v>1.4552</v>
      </c>
      <c r="D377" s="26">
        <f>F377</f>
        <v>1.4423</v>
      </c>
      <c r="E377" s="26">
        <f>F377</f>
        <v>1.4423</v>
      </c>
      <c r="F377" s="26">
        <f>ROUND(1.4423,4)</f>
        <v>1.4423</v>
      </c>
      <c r="G377" s="24"/>
      <c r="H377" s="36"/>
    </row>
    <row r="378" spans="1:8" ht="12.75" customHeight="1">
      <c r="A378" s="22">
        <v>42996</v>
      </c>
      <c r="B378" s="22"/>
      <c r="C378" s="26">
        <f>ROUND(1.45522925214137,4)</f>
        <v>1.4552</v>
      </c>
      <c r="D378" s="26">
        <f>F378</f>
        <v>1.4151</v>
      </c>
      <c r="E378" s="26">
        <f>F378</f>
        <v>1.4151</v>
      </c>
      <c r="F378" s="26">
        <f>ROUND(1.4151,4)</f>
        <v>1.4151</v>
      </c>
      <c r="G378" s="24"/>
      <c r="H378" s="36"/>
    </row>
    <row r="379" spans="1:8" ht="12.75" customHeight="1">
      <c r="A379" s="22">
        <v>43087</v>
      </c>
      <c r="B379" s="22"/>
      <c r="C379" s="26">
        <f>ROUND(1.45522925214137,4)</f>
        <v>1.4552</v>
      </c>
      <c r="D379" s="26">
        <f>F379</f>
        <v>1.3899</v>
      </c>
      <c r="E379" s="26">
        <f>F379</f>
        <v>1.3899</v>
      </c>
      <c r="F379" s="26">
        <f>ROUND(1.3899,4)</f>
        <v>1.3899</v>
      </c>
      <c r="G379" s="24"/>
      <c r="H379" s="36"/>
    </row>
    <row r="380" spans="1:8" ht="12.75" customHeight="1">
      <c r="A380" s="22">
        <v>43178</v>
      </c>
      <c r="B380" s="22"/>
      <c r="C380" s="26">
        <f>ROUND(1.45522925214137,4)</f>
        <v>1.4552</v>
      </c>
      <c r="D380" s="26">
        <f>F380</f>
        <v>1.3659</v>
      </c>
      <c r="E380" s="26">
        <f>F380</f>
        <v>1.3659</v>
      </c>
      <c r="F380" s="26">
        <f>ROUND(1.3659,4)</f>
        <v>1.3659</v>
      </c>
      <c r="G380" s="24"/>
      <c r="H380" s="36"/>
    </row>
    <row r="381" spans="1:8" ht="12.75" customHeight="1">
      <c r="A381" s="22" t="s">
        <v>83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42950</v>
      </c>
      <c r="B382" s="22"/>
      <c r="C382" s="27">
        <f>ROUND(602.514,3)</f>
        <v>602.514</v>
      </c>
      <c r="D382" s="27">
        <f>F382</f>
        <v>613.779</v>
      </c>
      <c r="E382" s="27">
        <f>F382</f>
        <v>613.779</v>
      </c>
      <c r="F382" s="27">
        <f>ROUND(613.779,3)</f>
        <v>613.779</v>
      </c>
      <c r="G382" s="24"/>
      <c r="H382" s="36"/>
    </row>
    <row r="383" spans="1:8" ht="12.75" customHeight="1">
      <c r="A383" s="22">
        <v>43041</v>
      </c>
      <c r="B383" s="22"/>
      <c r="C383" s="27">
        <f>ROUND(602.514,3)</f>
        <v>602.514</v>
      </c>
      <c r="D383" s="27">
        <f>F383</f>
        <v>625.525</v>
      </c>
      <c r="E383" s="27">
        <f>F383</f>
        <v>625.525</v>
      </c>
      <c r="F383" s="27">
        <f>ROUND(625.525,3)</f>
        <v>625.525</v>
      </c>
      <c r="G383" s="24"/>
      <c r="H383" s="36"/>
    </row>
    <row r="384" spans="1:8" ht="12.75" customHeight="1">
      <c r="A384" s="22">
        <v>43132</v>
      </c>
      <c r="B384" s="22"/>
      <c r="C384" s="27">
        <f>ROUND(602.514,3)</f>
        <v>602.514</v>
      </c>
      <c r="D384" s="27">
        <f>F384</f>
        <v>637.733</v>
      </c>
      <c r="E384" s="27">
        <f>F384</f>
        <v>637.733</v>
      </c>
      <c r="F384" s="27">
        <f>ROUND(637.733,3)</f>
        <v>637.733</v>
      </c>
      <c r="G384" s="24"/>
      <c r="H384" s="36"/>
    </row>
    <row r="385" spans="1:8" ht="12.75" customHeight="1">
      <c r="A385" s="22">
        <v>43223</v>
      </c>
      <c r="B385" s="22"/>
      <c r="C385" s="27">
        <f>ROUND(602.514,3)</f>
        <v>602.514</v>
      </c>
      <c r="D385" s="27">
        <f>F385</f>
        <v>650.151</v>
      </c>
      <c r="E385" s="27">
        <f>F385</f>
        <v>650.151</v>
      </c>
      <c r="F385" s="27">
        <f>ROUND(650.151,3)</f>
        <v>650.151</v>
      </c>
      <c r="G385" s="24"/>
      <c r="H385" s="36"/>
    </row>
    <row r="386" spans="1:8" ht="12.75" customHeight="1">
      <c r="A386" s="22" t="s">
        <v>84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42950</v>
      </c>
      <c r="B387" s="22"/>
      <c r="C387" s="27">
        <f>ROUND(532.661,3)</f>
        <v>532.661</v>
      </c>
      <c r="D387" s="27">
        <f>F387</f>
        <v>542.62</v>
      </c>
      <c r="E387" s="27">
        <f>F387</f>
        <v>542.62</v>
      </c>
      <c r="F387" s="27">
        <f>ROUND(542.62,3)</f>
        <v>542.62</v>
      </c>
      <c r="G387" s="24"/>
      <c r="H387" s="36"/>
    </row>
    <row r="388" spans="1:8" ht="12.75" customHeight="1">
      <c r="A388" s="22">
        <v>43041</v>
      </c>
      <c r="B388" s="22"/>
      <c r="C388" s="27">
        <f>ROUND(532.661,3)</f>
        <v>532.661</v>
      </c>
      <c r="D388" s="27">
        <f>F388</f>
        <v>553.004</v>
      </c>
      <c r="E388" s="27">
        <f>F388</f>
        <v>553.004</v>
      </c>
      <c r="F388" s="27">
        <f>ROUND(553.004,3)</f>
        <v>553.004</v>
      </c>
      <c r="G388" s="24"/>
      <c r="H388" s="36"/>
    </row>
    <row r="389" spans="1:8" ht="12.75" customHeight="1">
      <c r="A389" s="22">
        <v>43132</v>
      </c>
      <c r="B389" s="22"/>
      <c r="C389" s="27">
        <f>ROUND(532.661,3)</f>
        <v>532.661</v>
      </c>
      <c r="D389" s="27">
        <f>F389</f>
        <v>563.797</v>
      </c>
      <c r="E389" s="27">
        <f>F389</f>
        <v>563.797</v>
      </c>
      <c r="F389" s="27">
        <f>ROUND(563.797,3)</f>
        <v>563.797</v>
      </c>
      <c r="G389" s="24"/>
      <c r="H389" s="36"/>
    </row>
    <row r="390" spans="1:8" ht="12.75" customHeight="1">
      <c r="A390" s="22">
        <v>43223</v>
      </c>
      <c r="B390" s="22"/>
      <c r="C390" s="27">
        <f>ROUND(532.661,3)</f>
        <v>532.661</v>
      </c>
      <c r="D390" s="27">
        <f>F390</f>
        <v>574.776</v>
      </c>
      <c r="E390" s="27">
        <f>F390</f>
        <v>574.776</v>
      </c>
      <c r="F390" s="27">
        <f>ROUND(574.776,3)</f>
        <v>574.776</v>
      </c>
      <c r="G390" s="24"/>
      <c r="H390" s="36"/>
    </row>
    <row r="391" spans="1:8" ht="12.75" customHeight="1">
      <c r="A391" s="22" t="s">
        <v>85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42950</v>
      </c>
      <c r="B392" s="22"/>
      <c r="C392" s="27">
        <f>ROUND(611.711,3)</f>
        <v>611.711</v>
      </c>
      <c r="D392" s="27">
        <f>F392</f>
        <v>623.148</v>
      </c>
      <c r="E392" s="27">
        <f>F392</f>
        <v>623.148</v>
      </c>
      <c r="F392" s="27">
        <f>ROUND(623.148,3)</f>
        <v>623.148</v>
      </c>
      <c r="G392" s="24"/>
      <c r="H392" s="36"/>
    </row>
    <row r="393" spans="1:8" ht="12.75" customHeight="1">
      <c r="A393" s="22">
        <v>43041</v>
      </c>
      <c r="B393" s="22"/>
      <c r="C393" s="27">
        <f>ROUND(611.711,3)</f>
        <v>611.711</v>
      </c>
      <c r="D393" s="27">
        <f>F393</f>
        <v>635.073</v>
      </c>
      <c r="E393" s="27">
        <f>F393</f>
        <v>635.073</v>
      </c>
      <c r="F393" s="27">
        <f>ROUND(635.073,3)</f>
        <v>635.073</v>
      </c>
      <c r="G393" s="24"/>
      <c r="H393" s="36"/>
    </row>
    <row r="394" spans="1:8" ht="12.75" customHeight="1">
      <c r="A394" s="22">
        <v>43132</v>
      </c>
      <c r="B394" s="22"/>
      <c r="C394" s="27">
        <f>ROUND(611.711,3)</f>
        <v>611.711</v>
      </c>
      <c r="D394" s="27">
        <f>F394</f>
        <v>647.468</v>
      </c>
      <c r="E394" s="27">
        <f>F394</f>
        <v>647.468</v>
      </c>
      <c r="F394" s="27">
        <f>ROUND(647.468,3)</f>
        <v>647.468</v>
      </c>
      <c r="G394" s="24"/>
      <c r="H394" s="36"/>
    </row>
    <row r="395" spans="1:8" ht="12.75" customHeight="1">
      <c r="A395" s="22">
        <v>43223</v>
      </c>
      <c r="B395" s="22"/>
      <c r="C395" s="27">
        <f>ROUND(611.711,3)</f>
        <v>611.711</v>
      </c>
      <c r="D395" s="27">
        <f>F395</f>
        <v>660.076</v>
      </c>
      <c r="E395" s="27">
        <f>F395</f>
        <v>660.076</v>
      </c>
      <c r="F395" s="27">
        <f>ROUND(660.076,3)</f>
        <v>660.076</v>
      </c>
      <c r="G395" s="24"/>
      <c r="H395" s="36"/>
    </row>
    <row r="396" spans="1:8" ht="12.75" customHeight="1">
      <c r="A396" s="22" t="s">
        <v>86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42950</v>
      </c>
      <c r="B397" s="22"/>
      <c r="C397" s="27">
        <f>ROUND(553.493,3)</f>
        <v>553.493</v>
      </c>
      <c r="D397" s="27">
        <f>F397</f>
        <v>563.841</v>
      </c>
      <c r="E397" s="27">
        <f>F397</f>
        <v>563.841</v>
      </c>
      <c r="F397" s="27">
        <f>ROUND(563.841,3)</f>
        <v>563.841</v>
      </c>
      <c r="G397" s="24"/>
      <c r="H397" s="36"/>
    </row>
    <row r="398" spans="1:8" ht="12.75" customHeight="1">
      <c r="A398" s="22">
        <v>43041</v>
      </c>
      <c r="B398" s="22"/>
      <c r="C398" s="27">
        <f>ROUND(553.493,3)</f>
        <v>553.493</v>
      </c>
      <c r="D398" s="27">
        <f>F398</f>
        <v>574.631</v>
      </c>
      <c r="E398" s="27">
        <f>F398</f>
        <v>574.631</v>
      </c>
      <c r="F398" s="27">
        <f>ROUND(574.631,3)</f>
        <v>574.631</v>
      </c>
      <c r="G398" s="24"/>
      <c r="H398" s="36"/>
    </row>
    <row r="399" spans="1:8" ht="12.75" customHeight="1">
      <c r="A399" s="22">
        <v>43132</v>
      </c>
      <c r="B399" s="22"/>
      <c r="C399" s="27">
        <f>ROUND(553.493,3)</f>
        <v>553.493</v>
      </c>
      <c r="D399" s="27">
        <f>F399</f>
        <v>585.847</v>
      </c>
      <c r="E399" s="27">
        <f>F399</f>
        <v>585.847</v>
      </c>
      <c r="F399" s="27">
        <f>ROUND(585.847,3)</f>
        <v>585.847</v>
      </c>
      <c r="G399" s="24"/>
      <c r="H399" s="36"/>
    </row>
    <row r="400" spans="1:8" ht="12.75" customHeight="1">
      <c r="A400" s="22">
        <v>43223</v>
      </c>
      <c r="B400" s="22"/>
      <c r="C400" s="27">
        <f>ROUND(553.493,3)</f>
        <v>553.493</v>
      </c>
      <c r="D400" s="27">
        <f>F400</f>
        <v>597.255</v>
      </c>
      <c r="E400" s="27">
        <f>F400</f>
        <v>597.255</v>
      </c>
      <c r="F400" s="27">
        <f>ROUND(597.255,3)</f>
        <v>597.255</v>
      </c>
      <c r="G400" s="24"/>
      <c r="H400" s="36"/>
    </row>
    <row r="401" spans="1:8" ht="12.75" customHeight="1">
      <c r="A401" s="22" t="s">
        <v>87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42950</v>
      </c>
      <c r="B402" s="22"/>
      <c r="C402" s="27">
        <f>ROUND(246.640081574391,3)</f>
        <v>246.64</v>
      </c>
      <c r="D402" s="27">
        <f>F402</f>
        <v>251.301</v>
      </c>
      <c r="E402" s="27">
        <f>F402</f>
        <v>251.301</v>
      </c>
      <c r="F402" s="27">
        <f>ROUND(251.301,3)</f>
        <v>251.301</v>
      </c>
      <c r="G402" s="24"/>
      <c r="H402" s="36"/>
    </row>
    <row r="403" spans="1:8" ht="12.75" customHeight="1">
      <c r="A403" s="22">
        <v>43041</v>
      </c>
      <c r="B403" s="22"/>
      <c r="C403" s="27">
        <f>ROUND(246.640081574391,3)</f>
        <v>246.64</v>
      </c>
      <c r="D403" s="27">
        <f>F403</f>
        <v>256.182</v>
      </c>
      <c r="E403" s="27">
        <f>F403</f>
        <v>256.182</v>
      </c>
      <c r="F403" s="27">
        <f>ROUND(256.182,3)</f>
        <v>256.182</v>
      </c>
      <c r="G403" s="24"/>
      <c r="H403" s="36"/>
    </row>
    <row r="404" spans="1:8" ht="12.75" customHeight="1">
      <c r="A404" s="22">
        <v>43132</v>
      </c>
      <c r="B404" s="22"/>
      <c r="C404" s="27">
        <f>ROUND(246.640081574391,3)</f>
        <v>246.64</v>
      </c>
      <c r="D404" s="27">
        <f>F404</f>
        <v>261.321</v>
      </c>
      <c r="E404" s="27">
        <f>F404</f>
        <v>261.321</v>
      </c>
      <c r="F404" s="27">
        <f>ROUND(261.321,3)</f>
        <v>261.321</v>
      </c>
      <c r="G404" s="24"/>
      <c r="H404" s="36"/>
    </row>
    <row r="405" spans="1:8" ht="12.75" customHeight="1">
      <c r="A405" s="22">
        <v>43223</v>
      </c>
      <c r="B405" s="22"/>
      <c r="C405" s="27">
        <f>ROUND(246.640081574391,3)</f>
        <v>246.64</v>
      </c>
      <c r="D405" s="27">
        <f>F405</f>
        <v>266.6</v>
      </c>
      <c r="E405" s="27">
        <f>F405</f>
        <v>266.6</v>
      </c>
      <c r="F405" s="27">
        <f>ROUND(266.6,3)</f>
        <v>266.6</v>
      </c>
      <c r="G405" s="24"/>
      <c r="H405" s="36"/>
    </row>
    <row r="406" spans="1:8" ht="12.75" customHeight="1">
      <c r="A406" s="22" t="s">
        <v>88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42950</v>
      </c>
      <c r="B407" s="22"/>
      <c r="C407" s="27">
        <f>ROUND(675.731,3)</f>
        <v>675.731</v>
      </c>
      <c r="D407" s="27">
        <f>F407</f>
        <v>695.694</v>
      </c>
      <c r="E407" s="27">
        <f>F407</f>
        <v>695.694</v>
      </c>
      <c r="F407" s="27">
        <f>ROUND(695.694,3)</f>
        <v>695.694</v>
      </c>
      <c r="G407" s="24"/>
      <c r="H407" s="36"/>
    </row>
    <row r="408" spans="1:8" ht="12.75" customHeight="1">
      <c r="A408" s="22">
        <v>43041</v>
      </c>
      <c r="B408" s="22"/>
      <c r="C408" s="27">
        <f>ROUND(675.731,3)</f>
        <v>675.731</v>
      </c>
      <c r="D408" s="27">
        <f>F408</f>
        <v>709.665</v>
      </c>
      <c r="E408" s="27">
        <f>F408</f>
        <v>709.665</v>
      </c>
      <c r="F408" s="27">
        <f>ROUND(709.665,3)</f>
        <v>709.665</v>
      </c>
      <c r="G408" s="24"/>
      <c r="H408" s="36"/>
    </row>
    <row r="409" spans="1:8" ht="12.75" customHeight="1">
      <c r="A409" s="22">
        <v>43132</v>
      </c>
      <c r="B409" s="22"/>
      <c r="C409" s="27">
        <f>ROUND(675.731,3)</f>
        <v>675.731</v>
      </c>
      <c r="D409" s="27">
        <f>F409</f>
        <v>724.173</v>
      </c>
      <c r="E409" s="27">
        <f>F409</f>
        <v>724.173</v>
      </c>
      <c r="F409" s="27">
        <f>ROUND(724.173,3)</f>
        <v>724.173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42905</v>
      </c>
      <c r="B411" s="22"/>
      <c r="C411" s="24">
        <f>ROUND(22933.01,2)</f>
        <v>22933.01</v>
      </c>
      <c r="D411" s="24">
        <f>F411</f>
        <v>23091.26</v>
      </c>
      <c r="E411" s="24">
        <f>F411</f>
        <v>23091.26</v>
      </c>
      <c r="F411" s="24">
        <f>ROUND(23091.26,2)</f>
        <v>23091.26</v>
      </c>
      <c r="G411" s="24"/>
      <c r="H411" s="36"/>
    </row>
    <row r="412" spans="1:8" ht="12.75" customHeight="1">
      <c r="A412" s="22">
        <v>42996</v>
      </c>
      <c r="B412" s="22"/>
      <c r="C412" s="24">
        <f>ROUND(22933.01,2)</f>
        <v>22933.01</v>
      </c>
      <c r="D412" s="24">
        <f>F412</f>
        <v>23464.22</v>
      </c>
      <c r="E412" s="24">
        <f>F412</f>
        <v>23464.22</v>
      </c>
      <c r="F412" s="24">
        <f>ROUND(23464.22,2)</f>
        <v>23464.22</v>
      </c>
      <c r="G412" s="24"/>
      <c r="H412" s="36"/>
    </row>
    <row r="413" spans="1:8" ht="12.75" customHeight="1">
      <c r="A413" s="22">
        <v>43087</v>
      </c>
      <c r="B413" s="22"/>
      <c r="C413" s="24">
        <f>ROUND(22933.01,2)</f>
        <v>22933.01</v>
      </c>
      <c r="D413" s="24">
        <f>F413</f>
        <v>23841.03</v>
      </c>
      <c r="E413" s="24">
        <f>F413</f>
        <v>23841.03</v>
      </c>
      <c r="F413" s="24">
        <f>ROUND(23841.03,2)</f>
        <v>23841.03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42872</v>
      </c>
      <c r="B415" s="22"/>
      <c r="C415" s="27">
        <f>ROUND(7.34167,3)</f>
        <v>7.342</v>
      </c>
      <c r="D415" s="27">
        <f>ROUND(7.37,3)</f>
        <v>7.37</v>
      </c>
      <c r="E415" s="27">
        <f>ROUND(7.27,3)</f>
        <v>7.27</v>
      </c>
      <c r="F415" s="27">
        <f>ROUND(7.32,3)</f>
        <v>7.32</v>
      </c>
      <c r="G415" s="24"/>
      <c r="H415" s="36"/>
    </row>
    <row r="416" spans="1:8" ht="12.75" customHeight="1">
      <c r="A416" s="22">
        <v>42907</v>
      </c>
      <c r="B416" s="22"/>
      <c r="C416" s="27">
        <f>ROUND(7.34167,3)</f>
        <v>7.342</v>
      </c>
      <c r="D416" s="27">
        <f>ROUND(7.31,3)</f>
        <v>7.31</v>
      </c>
      <c r="E416" s="27">
        <f>ROUND(7.21,3)</f>
        <v>7.21</v>
      </c>
      <c r="F416" s="27">
        <f>ROUND(7.26,3)</f>
        <v>7.26</v>
      </c>
      <c r="G416" s="24"/>
      <c r="H416" s="36"/>
    </row>
    <row r="417" spans="1:8" ht="12.75" customHeight="1">
      <c r="A417" s="22">
        <v>42935</v>
      </c>
      <c r="B417" s="22"/>
      <c r="C417" s="27">
        <f>ROUND(7.34167,3)</f>
        <v>7.342</v>
      </c>
      <c r="D417" s="27">
        <f>ROUND(7.26,3)</f>
        <v>7.26</v>
      </c>
      <c r="E417" s="27">
        <f>ROUND(7.16,3)</f>
        <v>7.16</v>
      </c>
      <c r="F417" s="27">
        <f>ROUND(7.21,3)</f>
        <v>7.21</v>
      </c>
      <c r="G417" s="24"/>
      <c r="H417" s="36"/>
    </row>
    <row r="418" spans="1:8" ht="12.75" customHeight="1">
      <c r="A418" s="22">
        <v>42963</v>
      </c>
      <c r="B418" s="22"/>
      <c r="C418" s="27">
        <f>ROUND(7.34167,3)</f>
        <v>7.342</v>
      </c>
      <c r="D418" s="27">
        <f>ROUND(7.24,3)</f>
        <v>7.24</v>
      </c>
      <c r="E418" s="27">
        <f>ROUND(7.14,3)</f>
        <v>7.14</v>
      </c>
      <c r="F418" s="27">
        <f>ROUND(7.19,3)</f>
        <v>7.19</v>
      </c>
      <c r="G418" s="24"/>
      <c r="H418" s="36"/>
    </row>
    <row r="419" spans="1:8" ht="12.75" customHeight="1">
      <c r="A419" s="22">
        <v>42998</v>
      </c>
      <c r="B419" s="22"/>
      <c r="C419" s="27">
        <f>ROUND(7.34167,3)</f>
        <v>7.342</v>
      </c>
      <c r="D419" s="27">
        <f>ROUND(7.2,3)</f>
        <v>7.2</v>
      </c>
      <c r="E419" s="27">
        <f>ROUND(7.1,3)</f>
        <v>7.1</v>
      </c>
      <c r="F419" s="27">
        <f>ROUND(7.15,3)</f>
        <v>7.15</v>
      </c>
      <c r="G419" s="24"/>
      <c r="H419" s="36"/>
    </row>
    <row r="420" spans="1:8" ht="12.75" customHeight="1">
      <c r="A420" s="22">
        <v>43026</v>
      </c>
      <c r="B420" s="22"/>
      <c r="C420" s="27">
        <f>ROUND(7.34167,3)</f>
        <v>7.342</v>
      </c>
      <c r="D420" s="27">
        <f>ROUND(7.18,3)</f>
        <v>7.18</v>
      </c>
      <c r="E420" s="27">
        <f>ROUND(7.08,3)</f>
        <v>7.08</v>
      </c>
      <c r="F420" s="27">
        <f>ROUND(7.13,3)</f>
        <v>7.13</v>
      </c>
      <c r="G420" s="24"/>
      <c r="H420" s="36"/>
    </row>
    <row r="421" spans="1:8" ht="12.75" customHeight="1">
      <c r="A421" s="22">
        <v>43089</v>
      </c>
      <c r="B421" s="22"/>
      <c r="C421" s="27">
        <f>ROUND(7.34167,3)</f>
        <v>7.342</v>
      </c>
      <c r="D421" s="27">
        <f>ROUND(7.13,3)</f>
        <v>7.13</v>
      </c>
      <c r="E421" s="27">
        <f>ROUND(7.03,3)</f>
        <v>7.03</v>
      </c>
      <c r="F421" s="27">
        <f>ROUND(7.08,3)</f>
        <v>7.08</v>
      </c>
      <c r="G421" s="24"/>
      <c r="H421" s="36"/>
    </row>
    <row r="422" spans="1:8" ht="12.75" customHeight="1">
      <c r="A422" s="22">
        <v>43179</v>
      </c>
      <c r="B422" s="22"/>
      <c r="C422" s="27">
        <f>ROUND(7.34167,3)</f>
        <v>7.342</v>
      </c>
      <c r="D422" s="27">
        <f>ROUND(7.12,3)</f>
        <v>7.12</v>
      </c>
      <c r="E422" s="27">
        <f>ROUND(7.02,3)</f>
        <v>7.02</v>
      </c>
      <c r="F422" s="27">
        <f>ROUND(7.07,3)</f>
        <v>7.07</v>
      </c>
      <c r="G422" s="24"/>
      <c r="H422" s="36"/>
    </row>
    <row r="423" spans="1:8" ht="12.75" customHeight="1">
      <c r="A423" s="22">
        <v>43269</v>
      </c>
      <c r="B423" s="22"/>
      <c r="C423" s="27">
        <f>ROUND(7.34167,3)</f>
        <v>7.342</v>
      </c>
      <c r="D423" s="27">
        <f>ROUND(7.51,3)</f>
        <v>7.51</v>
      </c>
      <c r="E423" s="27">
        <f>ROUND(7.41,3)</f>
        <v>7.41</v>
      </c>
      <c r="F423" s="27">
        <f>ROUND(7.46,3)</f>
        <v>7.46</v>
      </c>
      <c r="G423" s="24"/>
      <c r="H423" s="36"/>
    </row>
    <row r="424" spans="1:8" ht="12.75" customHeight="1">
      <c r="A424" s="22">
        <v>43271</v>
      </c>
      <c r="B424" s="22"/>
      <c r="C424" s="27">
        <f>ROUND(7.34167,3)</f>
        <v>7.342</v>
      </c>
      <c r="D424" s="27">
        <f>ROUND(7.14,3)</f>
        <v>7.14</v>
      </c>
      <c r="E424" s="27">
        <f>ROUND(7.04,3)</f>
        <v>7.04</v>
      </c>
      <c r="F424" s="27">
        <f>ROUND(7.09,3)</f>
        <v>7.09</v>
      </c>
      <c r="G424" s="24"/>
      <c r="H424" s="36"/>
    </row>
    <row r="425" spans="1:8" ht="12.75" customHeight="1">
      <c r="A425" s="22">
        <v>43362</v>
      </c>
      <c r="B425" s="22"/>
      <c r="C425" s="27">
        <f>ROUND(7.34167,3)</f>
        <v>7.342</v>
      </c>
      <c r="D425" s="27">
        <f>ROUND(7.17,3)</f>
        <v>7.17</v>
      </c>
      <c r="E425" s="27">
        <f>ROUND(7.07,3)</f>
        <v>7.07</v>
      </c>
      <c r="F425" s="27">
        <f>ROUND(7.12,3)</f>
        <v>7.12</v>
      </c>
      <c r="G425" s="24"/>
      <c r="H425" s="36"/>
    </row>
    <row r="426" spans="1:8" ht="12.75" customHeight="1">
      <c r="A426" s="22">
        <v>43453</v>
      </c>
      <c r="B426" s="22"/>
      <c r="C426" s="27">
        <f>ROUND(7.34167,3)</f>
        <v>7.342</v>
      </c>
      <c r="D426" s="27">
        <f>ROUND(7.22,3)</f>
        <v>7.22</v>
      </c>
      <c r="E426" s="27">
        <f>ROUND(7.12,3)</f>
        <v>7.12</v>
      </c>
      <c r="F426" s="27">
        <f>ROUND(7.17,3)</f>
        <v>7.17</v>
      </c>
      <c r="G426" s="24"/>
      <c r="H426" s="36"/>
    </row>
    <row r="427" spans="1:8" ht="12.75" customHeight="1">
      <c r="A427" s="22">
        <v>43544</v>
      </c>
      <c r="B427" s="22"/>
      <c r="C427" s="27">
        <f>ROUND(7.34167,3)</f>
        <v>7.342</v>
      </c>
      <c r="D427" s="27">
        <f>ROUND(7.27,3)</f>
        <v>7.27</v>
      </c>
      <c r="E427" s="27">
        <f>ROUND(7.17,3)</f>
        <v>7.17</v>
      </c>
      <c r="F427" s="27">
        <f>ROUND(7.22,3)</f>
        <v>7.22</v>
      </c>
      <c r="G427" s="24"/>
      <c r="H427" s="36"/>
    </row>
    <row r="428" spans="1:8" ht="12.75" customHeight="1">
      <c r="A428" s="22" t="s">
        <v>91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42950</v>
      </c>
      <c r="B429" s="22"/>
      <c r="C429" s="27">
        <f>ROUND(551.795,3)</f>
        <v>551.795</v>
      </c>
      <c r="D429" s="27">
        <f>F429</f>
        <v>562.112</v>
      </c>
      <c r="E429" s="27">
        <f>F429</f>
        <v>562.112</v>
      </c>
      <c r="F429" s="27">
        <f>ROUND(562.112,3)</f>
        <v>562.112</v>
      </c>
      <c r="G429" s="24"/>
      <c r="H429" s="36"/>
    </row>
    <row r="430" spans="1:8" ht="12.75" customHeight="1">
      <c r="A430" s="22">
        <v>43041</v>
      </c>
      <c r="B430" s="22"/>
      <c r="C430" s="27">
        <f>ROUND(551.795,3)</f>
        <v>551.795</v>
      </c>
      <c r="D430" s="27">
        <f>F430</f>
        <v>572.869</v>
      </c>
      <c r="E430" s="27">
        <f>F430</f>
        <v>572.869</v>
      </c>
      <c r="F430" s="27">
        <f>ROUND(572.869,3)</f>
        <v>572.869</v>
      </c>
      <c r="G430" s="24"/>
      <c r="H430" s="36"/>
    </row>
    <row r="431" spans="1:8" ht="12.75" customHeight="1">
      <c r="A431" s="22">
        <v>43132</v>
      </c>
      <c r="B431" s="22"/>
      <c r="C431" s="27">
        <f>ROUND(551.795,3)</f>
        <v>551.795</v>
      </c>
      <c r="D431" s="27">
        <f>F431</f>
        <v>584.05</v>
      </c>
      <c r="E431" s="27">
        <f>F431</f>
        <v>584.05</v>
      </c>
      <c r="F431" s="27">
        <f>ROUND(584.05,3)</f>
        <v>584.05</v>
      </c>
      <c r="G431" s="24"/>
      <c r="H431" s="36"/>
    </row>
    <row r="432" spans="1:8" ht="12.75" customHeight="1">
      <c r="A432" s="22">
        <v>43223</v>
      </c>
      <c r="B432" s="22"/>
      <c r="C432" s="27">
        <f>ROUND(551.795,3)</f>
        <v>551.795</v>
      </c>
      <c r="D432" s="27">
        <f>F432</f>
        <v>595.422</v>
      </c>
      <c r="E432" s="27">
        <f>F432</f>
        <v>595.422</v>
      </c>
      <c r="F432" s="27">
        <f>ROUND(595.422,3)</f>
        <v>595.422</v>
      </c>
      <c r="G432" s="24"/>
      <c r="H432" s="36"/>
    </row>
    <row r="433" spans="1:8" ht="12.75" customHeight="1">
      <c r="A433" s="22" t="s">
        <v>92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42901</v>
      </c>
      <c r="B434" s="22"/>
      <c r="C434" s="25">
        <f>ROUND(99.9607069340302,5)</f>
        <v>99.96071</v>
      </c>
      <c r="D434" s="25">
        <f>F434</f>
        <v>99.60701</v>
      </c>
      <c r="E434" s="25">
        <f>F434</f>
        <v>99.60701</v>
      </c>
      <c r="F434" s="25">
        <f>ROUND(99.6070072425773,5)</f>
        <v>99.60701</v>
      </c>
      <c r="G434" s="24"/>
      <c r="H434" s="36"/>
    </row>
    <row r="435" spans="1:8" ht="12.75" customHeight="1">
      <c r="A435" s="22" t="s">
        <v>93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42999</v>
      </c>
      <c r="B436" s="22"/>
      <c r="C436" s="25">
        <f>ROUND(99.9607069340302,5)</f>
        <v>99.96071</v>
      </c>
      <c r="D436" s="25">
        <f>F436</f>
        <v>99.6122</v>
      </c>
      <c r="E436" s="25">
        <f>F436</f>
        <v>99.6122</v>
      </c>
      <c r="F436" s="25">
        <f>ROUND(99.61219887901,5)</f>
        <v>99.6122</v>
      </c>
      <c r="G436" s="24"/>
      <c r="H436" s="36"/>
    </row>
    <row r="437" spans="1:8" ht="12.75" customHeight="1">
      <c r="A437" s="22" t="s">
        <v>94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43090</v>
      </c>
      <c r="B438" s="22"/>
      <c r="C438" s="25">
        <f>ROUND(99.9607069340302,5)</f>
        <v>99.96071</v>
      </c>
      <c r="D438" s="25">
        <f>F438</f>
        <v>99.81773</v>
      </c>
      <c r="E438" s="25">
        <f>F438</f>
        <v>99.81773</v>
      </c>
      <c r="F438" s="25">
        <f>ROUND(99.8177322974544,5)</f>
        <v>99.81773</v>
      </c>
      <c r="G438" s="24"/>
      <c r="H438" s="36"/>
    </row>
    <row r="439" spans="1:8" ht="12.75" customHeight="1">
      <c r="A439" s="22" t="s">
        <v>95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43174</v>
      </c>
      <c r="B440" s="22"/>
      <c r="C440" s="25">
        <f>ROUND(99.9607069340302,5)</f>
        <v>99.96071</v>
      </c>
      <c r="D440" s="25">
        <f>F440</f>
        <v>99.77077</v>
      </c>
      <c r="E440" s="25">
        <f>F440</f>
        <v>99.77077</v>
      </c>
      <c r="F440" s="25">
        <f>ROUND(99.7707666657739,5)</f>
        <v>99.77077</v>
      </c>
      <c r="G440" s="24"/>
      <c r="H440" s="36"/>
    </row>
    <row r="441" spans="1:8" ht="12.75" customHeight="1">
      <c r="A441" s="22" t="s">
        <v>96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43272</v>
      </c>
      <c r="B442" s="22"/>
      <c r="C442" s="25">
        <f>ROUND(99.9607069340302,5)</f>
        <v>99.96071</v>
      </c>
      <c r="D442" s="25">
        <f>F442</f>
        <v>99.96071</v>
      </c>
      <c r="E442" s="25">
        <f>F442</f>
        <v>99.96071</v>
      </c>
      <c r="F442" s="25">
        <f>ROUND(99.9607069340302,5)</f>
        <v>99.96071</v>
      </c>
      <c r="G442" s="24"/>
      <c r="H442" s="36"/>
    </row>
    <row r="443" spans="1:8" ht="12.75" customHeight="1">
      <c r="A443" s="22" t="s">
        <v>97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43087</v>
      </c>
      <c r="B444" s="22"/>
      <c r="C444" s="25">
        <f>ROUND(99.8941811252599,5)</f>
        <v>99.89418</v>
      </c>
      <c r="D444" s="25">
        <f>F444</f>
        <v>99.84655</v>
      </c>
      <c r="E444" s="25">
        <f>F444</f>
        <v>99.84655</v>
      </c>
      <c r="F444" s="25">
        <f>ROUND(99.8465473424815,5)</f>
        <v>99.84655</v>
      </c>
      <c r="G444" s="24"/>
      <c r="H444" s="36"/>
    </row>
    <row r="445" spans="1:8" ht="12.75" customHeight="1">
      <c r="A445" s="22" t="s">
        <v>98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43175</v>
      </c>
      <c r="B446" s="22"/>
      <c r="C446" s="25">
        <f>ROUND(99.8941811252599,5)</f>
        <v>99.89418</v>
      </c>
      <c r="D446" s="25">
        <f>F446</f>
        <v>99.05281</v>
      </c>
      <c r="E446" s="25">
        <f>F446</f>
        <v>99.05281</v>
      </c>
      <c r="F446" s="25">
        <f>ROUND(99.0528125502813,5)</f>
        <v>99.05281</v>
      </c>
      <c r="G446" s="24"/>
      <c r="H446" s="36"/>
    </row>
    <row r="447" spans="1:8" ht="12.75" customHeight="1">
      <c r="A447" s="22" t="s">
        <v>99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43266</v>
      </c>
      <c r="B448" s="22"/>
      <c r="C448" s="25">
        <f>ROUND(99.8941811252599,5)</f>
        <v>99.89418</v>
      </c>
      <c r="D448" s="25">
        <f>F448</f>
        <v>98.6501</v>
      </c>
      <c r="E448" s="25">
        <f>F448</f>
        <v>98.6501</v>
      </c>
      <c r="F448" s="25">
        <f>ROUND(98.6500950360855,5)</f>
        <v>98.6501</v>
      </c>
      <c r="G448" s="24"/>
      <c r="H448" s="36"/>
    </row>
    <row r="449" spans="1:8" ht="12.75" customHeight="1">
      <c r="A449" s="22" t="s">
        <v>100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43364</v>
      </c>
      <c r="B450" s="22"/>
      <c r="C450" s="25">
        <f>ROUND(99.8941811252599,5)</f>
        <v>99.89418</v>
      </c>
      <c r="D450" s="25">
        <f>F450</f>
        <v>98.6097</v>
      </c>
      <c r="E450" s="25">
        <f>F450</f>
        <v>98.6097</v>
      </c>
      <c r="F450" s="25">
        <f>ROUND(98.6097002837892,5)</f>
        <v>98.6097</v>
      </c>
      <c r="G450" s="24"/>
      <c r="H450" s="36"/>
    </row>
    <row r="451" spans="1:8" ht="12.75" customHeight="1">
      <c r="A451" s="22" t="s">
        <v>101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43455</v>
      </c>
      <c r="B452" s="22"/>
      <c r="C452" s="24">
        <f>ROUND(99.8941811252599,2)</f>
        <v>99.89</v>
      </c>
      <c r="D452" s="24">
        <f>F452</f>
        <v>99.02</v>
      </c>
      <c r="E452" s="24">
        <f>F452</f>
        <v>99.02</v>
      </c>
      <c r="F452" s="24">
        <f>ROUND(99.0200525691171,2)</f>
        <v>99.02</v>
      </c>
      <c r="G452" s="24"/>
      <c r="H452" s="36"/>
    </row>
    <row r="453" spans="1:8" ht="12.75" customHeight="1">
      <c r="A453" s="22" t="s">
        <v>102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43539</v>
      </c>
      <c r="B454" s="22"/>
      <c r="C454" s="25">
        <f>ROUND(99.8941811252599,5)</f>
        <v>99.89418</v>
      </c>
      <c r="D454" s="25">
        <f>F454</f>
        <v>99.45042</v>
      </c>
      <c r="E454" s="25">
        <f>F454</f>
        <v>99.45042</v>
      </c>
      <c r="F454" s="25">
        <f>ROUND(99.450416874259,5)</f>
        <v>99.45042</v>
      </c>
      <c r="G454" s="24"/>
      <c r="H454" s="36"/>
    </row>
    <row r="455" spans="1:8" ht="12.75" customHeight="1">
      <c r="A455" s="22" t="s">
        <v>103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43637</v>
      </c>
      <c r="B456" s="22"/>
      <c r="C456" s="25">
        <f>ROUND(99.8941811252599,5)</f>
        <v>99.89418</v>
      </c>
      <c r="D456" s="25">
        <f>F456</f>
        <v>99.89418</v>
      </c>
      <c r="E456" s="25">
        <f>F456</f>
        <v>99.89418</v>
      </c>
      <c r="F456" s="25">
        <f>ROUND(99.8941811252599,5)</f>
        <v>99.89418</v>
      </c>
      <c r="G456" s="24"/>
      <c r="H456" s="36"/>
    </row>
    <row r="457" spans="1:8" ht="12.75" customHeight="1">
      <c r="A457" s="22" t="s">
        <v>104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44182</v>
      </c>
      <c r="B458" s="22"/>
      <c r="C458" s="25">
        <f>ROUND(99.2506664154834,5)</f>
        <v>99.25067</v>
      </c>
      <c r="D458" s="25">
        <f>F458</f>
        <v>96.82387</v>
      </c>
      <c r="E458" s="25">
        <f>F458</f>
        <v>96.82387</v>
      </c>
      <c r="F458" s="25">
        <f>ROUND(96.8238734108864,5)</f>
        <v>96.82387</v>
      </c>
      <c r="G458" s="24"/>
      <c r="H458" s="36"/>
    </row>
    <row r="459" spans="1:8" ht="12.75" customHeight="1">
      <c r="A459" s="22" t="s">
        <v>105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44271</v>
      </c>
      <c r="B460" s="22"/>
      <c r="C460" s="25">
        <f>ROUND(99.2506664154834,5)</f>
        <v>99.25067</v>
      </c>
      <c r="D460" s="25">
        <f>F460</f>
        <v>96.11522</v>
      </c>
      <c r="E460" s="25">
        <f>F460</f>
        <v>96.11522</v>
      </c>
      <c r="F460" s="25">
        <f>ROUND(96.1152212372888,5)</f>
        <v>96.11522</v>
      </c>
      <c r="G460" s="24"/>
      <c r="H460" s="36"/>
    </row>
    <row r="461" spans="1:8" ht="12.75" customHeight="1">
      <c r="A461" s="22" t="s">
        <v>106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44362</v>
      </c>
      <c r="B462" s="22"/>
      <c r="C462" s="25">
        <f>ROUND(99.2506664154834,5)</f>
        <v>99.25067</v>
      </c>
      <c r="D462" s="25">
        <f>F462</f>
        <v>95.37408</v>
      </c>
      <c r="E462" s="25">
        <f>F462</f>
        <v>95.37408</v>
      </c>
      <c r="F462" s="25">
        <f>ROUND(95.3740754103493,5)</f>
        <v>95.37408</v>
      </c>
      <c r="G462" s="24"/>
      <c r="H462" s="36"/>
    </row>
    <row r="463" spans="1:8" ht="12.75" customHeight="1">
      <c r="A463" s="22" t="s">
        <v>107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44460</v>
      </c>
      <c r="B464" s="22"/>
      <c r="C464" s="25">
        <f>ROUND(99.2506664154834,5)</f>
        <v>99.25067</v>
      </c>
      <c r="D464" s="25">
        <f>F464</f>
        <v>95.60626</v>
      </c>
      <c r="E464" s="25">
        <f>F464</f>
        <v>95.60626</v>
      </c>
      <c r="F464" s="25">
        <f>ROUND(95.6062573807648,5)</f>
        <v>95.60626</v>
      </c>
      <c r="G464" s="24"/>
      <c r="H464" s="36"/>
    </row>
    <row r="465" spans="1:8" ht="12.75" customHeight="1">
      <c r="A465" s="22" t="s">
        <v>108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44551</v>
      </c>
      <c r="B466" s="22"/>
      <c r="C466" s="25">
        <f>ROUND(99.2506664154834,5)</f>
        <v>99.25067</v>
      </c>
      <c r="D466" s="25">
        <f>F466</f>
        <v>97.8369</v>
      </c>
      <c r="E466" s="25">
        <f>F466</f>
        <v>97.8369</v>
      </c>
      <c r="F466" s="25">
        <f>ROUND(97.8368958990685,5)</f>
        <v>97.8369</v>
      </c>
      <c r="G466" s="24"/>
      <c r="H466" s="36"/>
    </row>
    <row r="467" spans="1:8" ht="12.75" customHeight="1">
      <c r="A467" s="22" t="s">
        <v>109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44635</v>
      </c>
      <c r="B468" s="22"/>
      <c r="C468" s="25">
        <f>ROUND(99.2506664154834,5)</f>
        <v>99.25067</v>
      </c>
      <c r="D468" s="25">
        <f>F468</f>
        <v>98.01816</v>
      </c>
      <c r="E468" s="25">
        <f>F468</f>
        <v>98.01816</v>
      </c>
      <c r="F468" s="25">
        <f>ROUND(98.018157269586,5)</f>
        <v>98.01816</v>
      </c>
      <c r="G468" s="24"/>
      <c r="H468" s="36"/>
    </row>
    <row r="469" spans="1:8" ht="12.75" customHeight="1">
      <c r="A469" s="22" t="s">
        <v>110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44733</v>
      </c>
      <c r="B470" s="22"/>
      <c r="C470" s="25">
        <f>ROUND(99.2506664154834,5)</f>
        <v>99.25067</v>
      </c>
      <c r="D470" s="25">
        <f>F470</f>
        <v>99.25067</v>
      </c>
      <c r="E470" s="25">
        <f>F470</f>
        <v>99.25067</v>
      </c>
      <c r="F470" s="25">
        <f>ROUND(99.2506664154834,5)</f>
        <v>99.25067</v>
      </c>
      <c r="G470" s="24"/>
      <c r="H470" s="36"/>
    </row>
    <row r="471" spans="1:8" ht="12.75" customHeight="1">
      <c r="A471" s="22" t="s">
        <v>111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46008</v>
      </c>
      <c r="B472" s="22"/>
      <c r="C472" s="25">
        <f>ROUND(98.7008799472135,5)</f>
        <v>98.70088</v>
      </c>
      <c r="D472" s="25">
        <f>F472</f>
        <v>96.37578</v>
      </c>
      <c r="E472" s="25">
        <f>F472</f>
        <v>96.37578</v>
      </c>
      <c r="F472" s="25">
        <f>ROUND(96.3757807583707,5)</f>
        <v>96.37578</v>
      </c>
      <c r="G472" s="24"/>
      <c r="H472" s="36"/>
    </row>
    <row r="473" spans="1:8" ht="12.75" customHeight="1">
      <c r="A473" s="22" t="s">
        <v>112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46097</v>
      </c>
      <c r="B474" s="22"/>
      <c r="C474" s="25">
        <f>ROUND(98.7008799472135,5)</f>
        <v>98.70088</v>
      </c>
      <c r="D474" s="25">
        <f>F474</f>
        <v>93.42196</v>
      </c>
      <c r="E474" s="25">
        <f>F474</f>
        <v>93.42196</v>
      </c>
      <c r="F474" s="25">
        <f>ROUND(93.42195996301,5)</f>
        <v>93.42196</v>
      </c>
      <c r="G474" s="24"/>
      <c r="H474" s="36"/>
    </row>
    <row r="475" spans="1:8" ht="12.75" customHeight="1">
      <c r="A475" s="22" t="s">
        <v>113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46188</v>
      </c>
      <c r="B476" s="22"/>
      <c r="C476" s="25">
        <f>ROUND(98.7008799472135,5)</f>
        <v>98.70088</v>
      </c>
      <c r="D476" s="25">
        <f>F476</f>
        <v>92.19013</v>
      </c>
      <c r="E476" s="25">
        <f>F476</f>
        <v>92.19013</v>
      </c>
      <c r="F476" s="25">
        <f>ROUND(92.1901310752357,5)</f>
        <v>92.19013</v>
      </c>
      <c r="G476" s="24"/>
      <c r="H476" s="36"/>
    </row>
    <row r="477" spans="1:8" ht="12.75" customHeight="1">
      <c r="A477" s="22" t="s">
        <v>114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46286</v>
      </c>
      <c r="B478" s="22"/>
      <c r="C478" s="25">
        <f>ROUND(98.7008799472135,5)</f>
        <v>98.70088</v>
      </c>
      <c r="D478" s="25">
        <f>F478</f>
        <v>94.32628</v>
      </c>
      <c r="E478" s="25">
        <f>F478</f>
        <v>94.32628</v>
      </c>
      <c r="F478" s="25">
        <f>ROUND(94.3262831696817,5)</f>
        <v>94.32628</v>
      </c>
      <c r="G478" s="24"/>
      <c r="H478" s="36"/>
    </row>
    <row r="479" spans="1:8" ht="12.75" customHeight="1">
      <c r="A479" s="22" t="s">
        <v>115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46377</v>
      </c>
      <c r="B480" s="22"/>
      <c r="C480" s="25">
        <f>ROUND(98.7008799472135,5)</f>
        <v>98.70088</v>
      </c>
      <c r="D480" s="25">
        <f>F480</f>
        <v>98.06211</v>
      </c>
      <c r="E480" s="25">
        <f>F480</f>
        <v>98.06211</v>
      </c>
      <c r="F480" s="25">
        <f>ROUND(98.0621091160889,5)</f>
        <v>98.06211</v>
      </c>
      <c r="G480" s="24"/>
      <c r="H480" s="36"/>
    </row>
    <row r="481" spans="1:8" ht="12.75" customHeight="1">
      <c r="A481" s="22" t="s">
        <v>116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46461</v>
      </c>
      <c r="B482" s="22"/>
      <c r="C482" s="25">
        <f>ROUND(98.7008799472135,5)</f>
        <v>98.70088</v>
      </c>
      <c r="D482" s="25">
        <f>F482</f>
        <v>96.65668</v>
      </c>
      <c r="E482" s="25">
        <f>F482</f>
        <v>96.65668</v>
      </c>
      <c r="F482" s="25">
        <f>ROUND(96.6566782622293,5)</f>
        <v>96.65668</v>
      </c>
      <c r="G482" s="24"/>
      <c r="H482" s="36"/>
    </row>
    <row r="483" spans="1:8" ht="12.75" customHeight="1">
      <c r="A483" s="22" t="s">
        <v>117</v>
      </c>
      <c r="B483" s="22"/>
      <c r="C483" s="23"/>
      <c r="D483" s="23"/>
      <c r="E483" s="23"/>
      <c r="F483" s="23"/>
      <c r="G483" s="24"/>
      <c r="H483" s="36"/>
    </row>
    <row r="484" spans="1:8" ht="12.75" customHeight="1" thickBot="1">
      <c r="A484" s="32">
        <v>46559</v>
      </c>
      <c r="B484" s="32"/>
      <c r="C484" s="33">
        <f>ROUND(98.7008799472135,5)</f>
        <v>98.70088</v>
      </c>
      <c r="D484" s="33">
        <f>F484</f>
        <v>98.70088</v>
      </c>
      <c r="E484" s="33">
        <f>F484</f>
        <v>98.70088</v>
      </c>
      <c r="F484" s="33">
        <f>ROUND(98.7008799472135,5)</f>
        <v>98.70088</v>
      </c>
      <c r="G484" s="34"/>
      <c r="H484" s="37"/>
    </row>
  </sheetData>
  <sheetProtection/>
  <mergeCells count="483">
    <mergeCell ref="A484:B484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2017-05-05T15:59:31Z</dcterms:modified>
  <cp:category/>
  <cp:version/>
  <cp:contentType/>
  <cp:contentStatus/>
</cp:coreProperties>
</file>