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'Jerry'!$A$1:$H$483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<sst xmlns="http://schemas.openxmlformats.org/spreadsheetml/2006/main" count="118" uniqueCount="118">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</sst>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SheetLayoutView="75" zoomScalePageLayoutView="0" workbookViewId="0" topLeftCell="A1">
      <selection activeCell="L12" sqref="L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42865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ROUND(2.28,5)</f>
        <v>2.28</v>
      </c>
      <c r="D6" s="25">
        <f>F6</f>
        <v>2.28</v>
      </c>
      <c r="E6" s="25">
        <f>F6</f>
        <v>2.28</v>
      </c>
      <c r="F6" s="25">
        <f>ROUND(2.28,5)</f>
        <v>2.28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ROUND(2.28,5)</f>
        <v>2.28</v>
      </c>
      <c r="D8" s="25">
        <f>F8</f>
        <v>2.28</v>
      </c>
      <c r="E8" s="25">
        <f>F8</f>
        <v>2.28</v>
      </c>
      <c r="F8" s="25">
        <f>ROUND(2.28,5)</f>
        <v>2.28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ROUND(2.38,5)</f>
        <v>2.38</v>
      </c>
      <c r="D10" s="25">
        <f>F10</f>
        <v>2.38</v>
      </c>
      <c r="E10" s="25">
        <f>F10</f>
        <v>2.38</v>
      </c>
      <c r="F10" s="25">
        <f>ROUND(2.38,5)</f>
        <v>2.38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ROUND(3.02,5)</f>
        <v>3.02</v>
      </c>
      <c r="D12" s="25">
        <f>F12</f>
        <v>3.02</v>
      </c>
      <c r="E12" s="25">
        <f>F12</f>
        <v>3.02</v>
      </c>
      <c r="F12" s="25">
        <f>ROUND(3.02,5)</f>
        <v>3.02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ROUND(10.625,5)</f>
        <v>10.625</v>
      </c>
      <c r="D14" s="25">
        <f>F14</f>
        <v>10.625</v>
      </c>
      <c r="E14" s="25">
        <f>F14</f>
        <v>10.625</v>
      </c>
      <c r="F14" s="25">
        <f>ROUND(10.625,5)</f>
        <v>10.625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ROUND(8.155,5)</f>
        <v>8.155</v>
      </c>
      <c r="D16" s="25">
        <f>F16</f>
        <v>8.155</v>
      </c>
      <c r="E16" s="25">
        <f>F16</f>
        <v>8.155</v>
      </c>
      <c r="F16" s="25">
        <f>ROUND(8.155,5)</f>
        <v>8.155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ROUND(8.74,3)</f>
        <v>8.74</v>
      </c>
      <c r="D18" s="27">
        <f>F18</f>
        <v>8.74</v>
      </c>
      <c r="E18" s="27">
        <f>F18</f>
        <v>8.74</v>
      </c>
      <c r="F18" s="27">
        <f>ROUND(8.74,3)</f>
        <v>8.74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ROUND(2.29,3)</f>
        <v>2.29</v>
      </c>
      <c r="D22" s="27">
        <f>F22</f>
        <v>2.29</v>
      </c>
      <c r="E22" s="27">
        <f>F22</f>
        <v>2.29</v>
      </c>
      <c r="F22" s="27">
        <f>ROUND(2.29,3)</f>
        <v>2.29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ROUND(7.48,3)</f>
        <v>7.48</v>
      </c>
      <c r="D24" s="27">
        <f>F24</f>
        <v>7.48</v>
      </c>
      <c r="E24" s="27">
        <f>F24</f>
        <v>7.48</v>
      </c>
      <c r="F24" s="27">
        <f>ROUND(7.48,3)</f>
        <v>7.48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ROUND(7.47,3)</f>
        <v>7.47</v>
      </c>
      <c r="D26" s="27">
        <f>F26</f>
        <v>7.47</v>
      </c>
      <c r="E26" s="27">
        <f>F26</f>
        <v>7.47</v>
      </c>
      <c r="F26" s="27">
        <f>ROUND(7.47,3)</f>
        <v>7.47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ROUND(7.58,3)</f>
        <v>7.58</v>
      </c>
      <c r="D28" s="27">
        <f>F28</f>
        <v>7.58</v>
      </c>
      <c r="E28" s="27">
        <f>F28</f>
        <v>7.58</v>
      </c>
      <c r="F28" s="27">
        <f>ROUND(7.58,3)</f>
        <v>7.58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ROUND(7.73,3)</f>
        <v>7.73</v>
      </c>
      <c r="D30" s="27">
        <f>F30</f>
        <v>7.73</v>
      </c>
      <c r="E30" s="27">
        <f>F30</f>
        <v>7.73</v>
      </c>
      <c r="F30" s="27">
        <f>ROUND(7.73,3)</f>
        <v>7.73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ROUND(9.475,3)</f>
        <v>9.475</v>
      </c>
      <c r="D32" s="27">
        <f>F32</f>
        <v>9.475</v>
      </c>
      <c r="E32" s="27">
        <f>F32</f>
        <v>9.475</v>
      </c>
      <c r="F32" s="27">
        <f>ROUND(9.475,3)</f>
        <v>9.475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ROUND(2.25,3)</f>
        <v>2.25</v>
      </c>
      <c r="D36" s="27">
        <f>F36</f>
        <v>2.25</v>
      </c>
      <c r="E36" s="27">
        <f>F36</f>
        <v>2.25</v>
      </c>
      <c r="F36" s="27">
        <f>ROUND(2.25,3)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ROUND(9.225,3)</f>
        <v>9.225</v>
      </c>
      <c r="D38" s="27">
        <f>F38</f>
        <v>9.225</v>
      </c>
      <c r="E38" s="27">
        <f>F38</f>
        <v>9.225</v>
      </c>
      <c r="F38" s="27">
        <f>ROUND(9.225,3)</f>
        <v>9.225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ROUND(2.28,5)</f>
        <v>2.28</v>
      </c>
      <c r="D40" s="25">
        <f>F40</f>
        <v>129.37312</v>
      </c>
      <c r="E40" s="25">
        <f>F40</f>
        <v>129.37312</v>
      </c>
      <c r="F40" s="25">
        <f>ROUND(129.37312,5)</f>
        <v>129.37312</v>
      </c>
      <c r="G40" s="24"/>
      <c r="H40" s="36"/>
    </row>
    <row r="41" spans="1:8" ht="12.75" customHeight="1">
      <c r="A41" s="22">
        <v>43041</v>
      </c>
      <c r="B41" s="22"/>
      <c r="C41" s="25">
        <f>ROUND(2.28,5)</f>
        <v>2.28</v>
      </c>
      <c r="D41" s="25">
        <f>F41</f>
        <v>131.88447</v>
      </c>
      <c r="E41" s="25">
        <f>F41</f>
        <v>131.88447</v>
      </c>
      <c r="F41" s="25">
        <f>ROUND(131.88447,5)</f>
        <v>131.88447</v>
      </c>
      <c r="G41" s="24"/>
      <c r="H41" s="36"/>
    </row>
    <row r="42" spans="1:8" ht="12.75" customHeight="1">
      <c r="A42" s="22">
        <v>43132</v>
      </c>
      <c r="B42" s="22"/>
      <c r="C42" s="25">
        <f>ROUND(2.28,5)</f>
        <v>2.28</v>
      </c>
      <c r="D42" s="25">
        <f>F42</f>
        <v>133.17376</v>
      </c>
      <c r="E42" s="25">
        <f>F42</f>
        <v>133.17376</v>
      </c>
      <c r="F42" s="25">
        <f>ROUND(133.17376,5)</f>
        <v>133.17376</v>
      </c>
      <c r="G42" s="24"/>
      <c r="H42" s="36"/>
    </row>
    <row r="43" spans="1:8" ht="12.75" customHeight="1">
      <c r="A43" s="22">
        <v>43223</v>
      </c>
      <c r="B43" s="22"/>
      <c r="C43" s="25">
        <f>ROUND(2.28,5)</f>
        <v>2.28</v>
      </c>
      <c r="D43" s="25">
        <f>F43</f>
        <v>135.86837</v>
      </c>
      <c r="E43" s="25">
        <f>F43</f>
        <v>135.86837</v>
      </c>
      <c r="F43" s="25">
        <f>ROUND(135.86837,5)</f>
        <v>135.86837</v>
      </c>
      <c r="G43" s="24"/>
      <c r="H43" s="36"/>
    </row>
    <row r="44" spans="1:8" ht="12.75" customHeight="1">
      <c r="A44" s="22">
        <v>43314</v>
      </c>
      <c r="B44" s="22"/>
      <c r="C44" s="25">
        <f>ROUND(2.28,5)</f>
        <v>2.28</v>
      </c>
      <c r="D44" s="25">
        <f>F44</f>
        <v>138.42239</v>
      </c>
      <c r="E44" s="25">
        <f>F44</f>
        <v>138.42239</v>
      </c>
      <c r="F44" s="25">
        <f>ROUND(138.42239,5)</f>
        <v>138.42239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ROUND(99.29261,5)</f>
        <v>99.29261</v>
      </c>
      <c r="D46" s="25">
        <f>F46</f>
        <v>101.06359</v>
      </c>
      <c r="E46" s="25">
        <f>F46</f>
        <v>101.06359</v>
      </c>
      <c r="F46" s="25">
        <f>ROUND(101.06359,5)</f>
        <v>101.06359</v>
      </c>
      <c r="G46" s="24"/>
      <c r="H46" s="36"/>
    </row>
    <row r="47" spans="1:8" ht="12.75" customHeight="1">
      <c r="A47" s="22">
        <v>43041</v>
      </c>
      <c r="B47" s="22"/>
      <c r="C47" s="25">
        <f>ROUND(99.29261,5)</f>
        <v>99.29261</v>
      </c>
      <c r="D47" s="25">
        <f>F47</f>
        <v>102.01785</v>
      </c>
      <c r="E47" s="25">
        <f>F47</f>
        <v>102.01785</v>
      </c>
      <c r="F47" s="25">
        <f>ROUND(102.01785,5)</f>
        <v>102.01785</v>
      </c>
      <c r="G47" s="24"/>
      <c r="H47" s="36"/>
    </row>
    <row r="48" spans="1:8" ht="12.75" customHeight="1">
      <c r="A48" s="22">
        <v>43132</v>
      </c>
      <c r="B48" s="22"/>
      <c r="C48" s="25">
        <f>ROUND(99.29261,5)</f>
        <v>99.29261</v>
      </c>
      <c r="D48" s="25">
        <f>F48</f>
        <v>104.06107</v>
      </c>
      <c r="E48" s="25">
        <f>F48</f>
        <v>104.06107</v>
      </c>
      <c r="F48" s="25">
        <f>ROUND(104.06107,5)</f>
        <v>104.06107</v>
      </c>
      <c r="G48" s="24"/>
      <c r="H48" s="36"/>
    </row>
    <row r="49" spans="1:8" ht="12.75" customHeight="1">
      <c r="A49" s="22">
        <v>43223</v>
      </c>
      <c r="B49" s="22"/>
      <c r="C49" s="25">
        <f>ROUND(99.29261,5)</f>
        <v>99.29261</v>
      </c>
      <c r="D49" s="25">
        <f>F49</f>
        <v>105.1382</v>
      </c>
      <c r="E49" s="25">
        <f>F49</f>
        <v>105.1382</v>
      </c>
      <c r="F49" s="25">
        <f>ROUND(105.1382,5)</f>
        <v>105.1382</v>
      </c>
      <c r="G49" s="24"/>
      <c r="H49" s="36"/>
    </row>
    <row r="50" spans="1:8" ht="12.75" customHeight="1">
      <c r="A50" s="22">
        <v>43314</v>
      </c>
      <c r="B50" s="22"/>
      <c r="C50" s="25">
        <f>ROUND(99.29261,5)</f>
        <v>99.29261</v>
      </c>
      <c r="D50" s="25">
        <f>F50</f>
        <v>107.11409</v>
      </c>
      <c r="E50" s="25">
        <f>F50</f>
        <v>107.11409</v>
      </c>
      <c r="F50" s="25">
        <f>ROUND(107.11409,5)</f>
        <v>107.11409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ROUND(9.185,5)</f>
        <v>9.185</v>
      </c>
      <c r="D52" s="25">
        <f>F52</f>
        <v>9.23421</v>
      </c>
      <c r="E52" s="25">
        <f>F52</f>
        <v>9.23421</v>
      </c>
      <c r="F52" s="25">
        <f>ROUND(9.23421,5)</f>
        <v>9.23421</v>
      </c>
      <c r="G52" s="24"/>
      <c r="H52" s="36"/>
    </row>
    <row r="53" spans="1:8" ht="12.75" customHeight="1">
      <c r="A53" s="22">
        <v>43041</v>
      </c>
      <c r="B53" s="22"/>
      <c r="C53" s="25">
        <f>ROUND(9.185,5)</f>
        <v>9.185</v>
      </c>
      <c r="D53" s="25">
        <f>F53</f>
        <v>9.28052</v>
      </c>
      <c r="E53" s="25">
        <f>F53</f>
        <v>9.28052</v>
      </c>
      <c r="F53" s="25">
        <f>ROUND(9.28052,5)</f>
        <v>9.28052</v>
      </c>
      <c r="G53" s="24"/>
      <c r="H53" s="36"/>
    </row>
    <row r="54" spans="1:8" ht="12.75" customHeight="1">
      <c r="A54" s="22">
        <v>43132</v>
      </c>
      <c r="B54" s="22"/>
      <c r="C54" s="25">
        <f>ROUND(9.185,5)</f>
        <v>9.185</v>
      </c>
      <c r="D54" s="25">
        <f>F54</f>
        <v>9.32496</v>
      </c>
      <c r="E54" s="25">
        <f>F54</f>
        <v>9.32496</v>
      </c>
      <c r="F54" s="25">
        <f>ROUND(9.32496,5)</f>
        <v>9.32496</v>
      </c>
      <c r="G54" s="24"/>
      <c r="H54" s="36"/>
    </row>
    <row r="55" spans="1:8" ht="12.75" customHeight="1">
      <c r="A55" s="22">
        <v>43223</v>
      </c>
      <c r="B55" s="22"/>
      <c r="C55" s="25">
        <f>ROUND(9.185,5)</f>
        <v>9.185</v>
      </c>
      <c r="D55" s="25">
        <f>F55</f>
        <v>9.37594</v>
      </c>
      <c r="E55" s="25">
        <f>F55</f>
        <v>9.37594</v>
      </c>
      <c r="F55" s="25">
        <f>ROUND(9.37594,5)</f>
        <v>9.37594</v>
      </c>
      <c r="G55" s="24"/>
      <c r="H55" s="36"/>
    </row>
    <row r="56" spans="1:8" ht="12.75" customHeight="1">
      <c r="A56" s="22">
        <v>43314</v>
      </c>
      <c r="B56" s="22"/>
      <c r="C56" s="25">
        <f>ROUND(9.185,5)</f>
        <v>9.185</v>
      </c>
      <c r="D56" s="25">
        <f>F56</f>
        <v>9.44005</v>
      </c>
      <c r="E56" s="25">
        <f>F56</f>
        <v>9.44005</v>
      </c>
      <c r="F56" s="25">
        <f>ROUND(9.44005,5)</f>
        <v>9.44005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ROUND(9.34,5)</f>
        <v>9.34</v>
      </c>
      <c r="D58" s="25">
        <f>F58</f>
        <v>9.38727</v>
      </c>
      <c r="E58" s="25">
        <f>F58</f>
        <v>9.38727</v>
      </c>
      <c r="F58" s="25">
        <f>ROUND(9.38727,5)</f>
        <v>9.38727</v>
      </c>
      <c r="G58" s="24"/>
      <c r="H58" s="36"/>
    </row>
    <row r="59" spans="1:8" ht="12.75" customHeight="1">
      <c r="A59" s="22">
        <v>43041</v>
      </c>
      <c r="B59" s="22"/>
      <c r="C59" s="25">
        <f>ROUND(9.34,5)</f>
        <v>9.34</v>
      </c>
      <c r="D59" s="25">
        <f>F59</f>
        <v>9.43782</v>
      </c>
      <c r="E59" s="25">
        <f>F59</f>
        <v>9.43782</v>
      </c>
      <c r="F59" s="25">
        <f>ROUND(9.43782,5)</f>
        <v>9.43782</v>
      </c>
      <c r="G59" s="24"/>
      <c r="H59" s="36"/>
    </row>
    <row r="60" spans="1:8" ht="12.75" customHeight="1">
      <c r="A60" s="22">
        <v>43132</v>
      </c>
      <c r="B60" s="22"/>
      <c r="C60" s="25">
        <f>ROUND(9.34,5)</f>
        <v>9.34</v>
      </c>
      <c r="D60" s="25">
        <f>F60</f>
        <v>9.48639</v>
      </c>
      <c r="E60" s="25">
        <f>F60</f>
        <v>9.48639</v>
      </c>
      <c r="F60" s="25">
        <f>ROUND(9.48639,5)</f>
        <v>9.48639</v>
      </c>
      <c r="G60" s="24"/>
      <c r="H60" s="36"/>
    </row>
    <row r="61" spans="1:8" ht="12.75" customHeight="1">
      <c r="A61" s="22">
        <v>43223</v>
      </c>
      <c r="B61" s="22"/>
      <c r="C61" s="25">
        <f>ROUND(9.34,5)</f>
        <v>9.34</v>
      </c>
      <c r="D61" s="25">
        <f>F61</f>
        <v>9.53686</v>
      </c>
      <c r="E61" s="25">
        <f>F61</f>
        <v>9.53686</v>
      </c>
      <c r="F61" s="25">
        <f>ROUND(9.53686,5)</f>
        <v>9.53686</v>
      </c>
      <c r="G61" s="24"/>
      <c r="H61" s="36"/>
    </row>
    <row r="62" spans="1:8" ht="12.75" customHeight="1">
      <c r="A62" s="22">
        <v>43314</v>
      </c>
      <c r="B62" s="22"/>
      <c r="C62" s="25">
        <f>ROUND(9.34,5)</f>
        <v>9.34</v>
      </c>
      <c r="D62" s="25">
        <f>F62</f>
        <v>9.59766</v>
      </c>
      <c r="E62" s="25">
        <f>F62</f>
        <v>9.59766</v>
      </c>
      <c r="F62" s="25">
        <f>ROUND(9.59766,5)</f>
        <v>9.59766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ROUND(104.52642,5)</f>
        <v>104.52642</v>
      </c>
      <c r="D64" s="25">
        <f>F64</f>
        <v>106.39072</v>
      </c>
      <c r="E64" s="25">
        <f>F64</f>
        <v>106.39072</v>
      </c>
      <c r="F64" s="25">
        <f>ROUND(106.39072,5)</f>
        <v>106.39072</v>
      </c>
      <c r="G64" s="24"/>
      <c r="H64" s="36"/>
    </row>
    <row r="65" spans="1:8" ht="12.75" customHeight="1">
      <c r="A65" s="22">
        <v>43041</v>
      </c>
      <c r="B65" s="22"/>
      <c r="C65" s="25">
        <f>ROUND(104.52642,5)</f>
        <v>104.52642</v>
      </c>
      <c r="D65" s="25">
        <f>F65</f>
        <v>107.37919</v>
      </c>
      <c r="E65" s="25">
        <f>F65</f>
        <v>107.37919</v>
      </c>
      <c r="F65" s="25">
        <f>ROUND(107.37919,5)</f>
        <v>107.37919</v>
      </c>
      <c r="G65" s="24"/>
      <c r="H65" s="36"/>
    </row>
    <row r="66" spans="1:8" ht="12.75" customHeight="1">
      <c r="A66" s="22">
        <v>43132</v>
      </c>
      <c r="B66" s="22"/>
      <c r="C66" s="25">
        <f>ROUND(104.52642,5)</f>
        <v>104.52642</v>
      </c>
      <c r="D66" s="25">
        <f>F66</f>
        <v>109.52976</v>
      </c>
      <c r="E66" s="25">
        <f>F66</f>
        <v>109.52976</v>
      </c>
      <c r="F66" s="25">
        <f>ROUND(109.52976,5)</f>
        <v>109.52976</v>
      </c>
      <c r="G66" s="24"/>
      <c r="H66" s="36"/>
    </row>
    <row r="67" spans="1:8" ht="12.75" customHeight="1">
      <c r="A67" s="22">
        <v>43223</v>
      </c>
      <c r="B67" s="22"/>
      <c r="C67" s="25">
        <f>ROUND(104.52642,5)</f>
        <v>104.52642</v>
      </c>
      <c r="D67" s="25">
        <f>F67</f>
        <v>110.64662</v>
      </c>
      <c r="E67" s="25">
        <f>F67</f>
        <v>110.64662</v>
      </c>
      <c r="F67" s="25">
        <f>ROUND(110.64662,5)</f>
        <v>110.64662</v>
      </c>
      <c r="G67" s="24"/>
      <c r="H67" s="36"/>
    </row>
    <row r="68" spans="1:8" ht="12.75" customHeight="1">
      <c r="A68" s="22">
        <v>43314</v>
      </c>
      <c r="B68" s="22"/>
      <c r="C68" s="25">
        <f>ROUND(104.52642,5)</f>
        <v>104.52642</v>
      </c>
      <c r="D68" s="25">
        <f>F68</f>
        <v>112.72629</v>
      </c>
      <c r="E68" s="25">
        <f>F68</f>
        <v>112.72629</v>
      </c>
      <c r="F68" s="25">
        <f>ROUND(112.72629,5)</f>
        <v>112.72629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ROUND(9.59,5)</f>
        <v>9.59</v>
      </c>
      <c r="D70" s="25">
        <f>F70</f>
        <v>9.64228</v>
      </c>
      <c r="E70" s="25">
        <f>F70</f>
        <v>9.64228</v>
      </c>
      <c r="F70" s="25">
        <f>ROUND(9.64228,5)</f>
        <v>9.64228</v>
      </c>
      <c r="G70" s="24"/>
      <c r="H70" s="36"/>
    </row>
    <row r="71" spans="1:8" ht="12.75" customHeight="1">
      <c r="A71" s="22">
        <v>43041</v>
      </c>
      <c r="B71" s="22"/>
      <c r="C71" s="25">
        <f>ROUND(9.59,5)</f>
        <v>9.59</v>
      </c>
      <c r="D71" s="25">
        <f>F71</f>
        <v>9.69238</v>
      </c>
      <c r="E71" s="25">
        <f>F71</f>
        <v>9.69238</v>
      </c>
      <c r="F71" s="25">
        <f>ROUND(9.69238,5)</f>
        <v>9.69238</v>
      </c>
      <c r="G71" s="24"/>
      <c r="H71" s="36"/>
    </row>
    <row r="72" spans="1:8" ht="12.75" customHeight="1">
      <c r="A72" s="22">
        <v>43132</v>
      </c>
      <c r="B72" s="22"/>
      <c r="C72" s="25">
        <f>ROUND(9.59,5)</f>
        <v>9.59</v>
      </c>
      <c r="D72" s="25">
        <f>F72</f>
        <v>9.74115</v>
      </c>
      <c r="E72" s="25">
        <f>F72</f>
        <v>9.74115</v>
      </c>
      <c r="F72" s="25">
        <f>ROUND(9.74115,5)</f>
        <v>9.74115</v>
      </c>
      <c r="G72" s="24"/>
      <c r="H72" s="36"/>
    </row>
    <row r="73" spans="1:8" ht="12.75" customHeight="1">
      <c r="A73" s="22">
        <v>43223</v>
      </c>
      <c r="B73" s="22"/>
      <c r="C73" s="25">
        <f>ROUND(9.59,5)</f>
        <v>9.59</v>
      </c>
      <c r="D73" s="25">
        <f>F73</f>
        <v>9.79526</v>
      </c>
      <c r="E73" s="25">
        <f>F73</f>
        <v>9.79526</v>
      </c>
      <c r="F73" s="25">
        <f>ROUND(9.79526,5)</f>
        <v>9.79526</v>
      </c>
      <c r="G73" s="24"/>
      <c r="H73" s="36"/>
    </row>
    <row r="74" spans="1:8" ht="12.75" customHeight="1">
      <c r="A74" s="22">
        <v>43314</v>
      </c>
      <c r="B74" s="22"/>
      <c r="C74" s="25">
        <f>ROUND(9.59,5)</f>
        <v>9.59</v>
      </c>
      <c r="D74" s="25">
        <f>F74</f>
        <v>9.86046</v>
      </c>
      <c r="E74" s="25">
        <f>F74</f>
        <v>9.86046</v>
      </c>
      <c r="F74" s="25">
        <f>ROUND(9.86046,5)</f>
        <v>9.86046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ROUND(2.28,5)</f>
        <v>2.28</v>
      </c>
      <c r="D76" s="25">
        <f>F76</f>
        <v>131.2597</v>
      </c>
      <c r="E76" s="25">
        <f>F76</f>
        <v>131.2597</v>
      </c>
      <c r="F76" s="25">
        <f>ROUND(131.2597,5)</f>
        <v>131.2597</v>
      </c>
      <c r="G76" s="24"/>
      <c r="H76" s="36"/>
    </row>
    <row r="77" spans="1:8" ht="12.75" customHeight="1">
      <c r="A77" s="22">
        <v>43041</v>
      </c>
      <c r="B77" s="22"/>
      <c r="C77" s="25">
        <f>ROUND(2.28,5)</f>
        <v>2.28</v>
      </c>
      <c r="D77" s="25">
        <f>F77</f>
        <v>133.80752</v>
      </c>
      <c r="E77" s="25">
        <f>F77</f>
        <v>133.80752</v>
      </c>
      <c r="F77" s="25">
        <f>ROUND(133.80752,5)</f>
        <v>133.80752</v>
      </c>
      <c r="G77" s="24"/>
      <c r="H77" s="36"/>
    </row>
    <row r="78" spans="1:8" ht="12.75" customHeight="1">
      <c r="A78" s="22">
        <v>43132</v>
      </c>
      <c r="B78" s="22"/>
      <c r="C78" s="25">
        <f>ROUND(2.28,5)</f>
        <v>2.28</v>
      </c>
      <c r="D78" s="25">
        <f>F78</f>
        <v>134.96644</v>
      </c>
      <c r="E78" s="25">
        <f>F78</f>
        <v>134.96644</v>
      </c>
      <c r="F78" s="25">
        <f>ROUND(134.96644,5)</f>
        <v>134.96644</v>
      </c>
      <c r="G78" s="24"/>
      <c r="H78" s="36"/>
    </row>
    <row r="79" spans="1:8" ht="12.75" customHeight="1">
      <c r="A79" s="22">
        <v>43223</v>
      </c>
      <c r="B79" s="22"/>
      <c r="C79" s="25">
        <f>ROUND(2.28,5)</f>
        <v>2.28</v>
      </c>
      <c r="D79" s="25">
        <f>F79</f>
        <v>137.69731</v>
      </c>
      <c r="E79" s="25">
        <f>F79</f>
        <v>137.69731</v>
      </c>
      <c r="F79" s="25">
        <f>ROUND(137.69731,5)</f>
        <v>137.69731</v>
      </c>
      <c r="G79" s="24"/>
      <c r="H79" s="36"/>
    </row>
    <row r="80" spans="1:8" ht="12.75" customHeight="1">
      <c r="A80" s="22">
        <v>43314</v>
      </c>
      <c r="B80" s="22"/>
      <c r="C80" s="25">
        <f>ROUND(2.28,5)</f>
        <v>2.28</v>
      </c>
      <c r="D80" s="25">
        <f>F80</f>
        <v>140.2855</v>
      </c>
      <c r="E80" s="25">
        <f>F80</f>
        <v>140.2855</v>
      </c>
      <c r="F80" s="25">
        <f>ROUND(140.2855,5)</f>
        <v>140.2855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ROUND(9.68,5)</f>
        <v>9.68</v>
      </c>
      <c r="D82" s="25">
        <f>F82</f>
        <v>9.73314</v>
      </c>
      <c r="E82" s="25">
        <f>F82</f>
        <v>9.73314</v>
      </c>
      <c r="F82" s="25">
        <f>ROUND(9.73314,5)</f>
        <v>9.73314</v>
      </c>
      <c r="G82" s="24"/>
      <c r="H82" s="36"/>
    </row>
    <row r="83" spans="1:8" ht="12.75" customHeight="1">
      <c r="A83" s="22">
        <v>43041</v>
      </c>
      <c r="B83" s="22"/>
      <c r="C83" s="25">
        <f>ROUND(9.68,5)</f>
        <v>9.68</v>
      </c>
      <c r="D83" s="25">
        <f>F83</f>
        <v>9.78422</v>
      </c>
      <c r="E83" s="25">
        <f>F83</f>
        <v>9.78422</v>
      </c>
      <c r="F83" s="25">
        <f>ROUND(9.78422,5)</f>
        <v>9.78422</v>
      </c>
      <c r="G83" s="24"/>
      <c r="H83" s="36"/>
    </row>
    <row r="84" spans="1:8" ht="12.75" customHeight="1">
      <c r="A84" s="22">
        <v>43132</v>
      </c>
      <c r="B84" s="22"/>
      <c r="C84" s="25">
        <f>ROUND(9.68,5)</f>
        <v>9.68</v>
      </c>
      <c r="D84" s="25">
        <f>F84</f>
        <v>9.83408</v>
      </c>
      <c r="E84" s="25">
        <f>F84</f>
        <v>9.83408</v>
      </c>
      <c r="F84" s="25">
        <f>ROUND(9.83408,5)</f>
        <v>9.83408</v>
      </c>
      <c r="G84" s="24"/>
      <c r="H84" s="36"/>
    </row>
    <row r="85" spans="1:8" ht="12.75" customHeight="1">
      <c r="A85" s="22">
        <v>43223</v>
      </c>
      <c r="B85" s="22"/>
      <c r="C85" s="25">
        <f>ROUND(9.68,5)</f>
        <v>9.68</v>
      </c>
      <c r="D85" s="25">
        <f>F85</f>
        <v>9.88909</v>
      </c>
      <c r="E85" s="25">
        <f>F85</f>
        <v>9.88909</v>
      </c>
      <c r="F85" s="25">
        <f>ROUND(9.88909,5)</f>
        <v>9.88909</v>
      </c>
      <c r="G85" s="24"/>
      <c r="H85" s="36"/>
    </row>
    <row r="86" spans="1:8" ht="12.75" customHeight="1">
      <c r="A86" s="22">
        <v>43314</v>
      </c>
      <c r="B86" s="22"/>
      <c r="C86" s="25">
        <f>ROUND(9.68,5)</f>
        <v>9.68</v>
      </c>
      <c r="D86" s="25">
        <f>F86</f>
        <v>9.95494</v>
      </c>
      <c r="E86" s="25">
        <f>F86</f>
        <v>9.95494</v>
      </c>
      <c r="F86" s="25">
        <f>ROUND(9.95494,5)</f>
        <v>9.95494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ROUND(9.735,5)</f>
        <v>9.735</v>
      </c>
      <c r="D88" s="25">
        <f>F88</f>
        <v>9.78741</v>
      </c>
      <c r="E88" s="25">
        <f>F88</f>
        <v>9.78741</v>
      </c>
      <c r="F88" s="25">
        <f>ROUND(9.78741,5)</f>
        <v>9.78741</v>
      </c>
      <c r="G88" s="24"/>
      <c r="H88" s="36"/>
    </row>
    <row r="89" spans="1:8" ht="12.75" customHeight="1">
      <c r="A89" s="22">
        <v>43041</v>
      </c>
      <c r="B89" s="22"/>
      <c r="C89" s="25">
        <f>ROUND(9.735,5)</f>
        <v>9.735</v>
      </c>
      <c r="D89" s="25">
        <f>F89</f>
        <v>9.83783</v>
      </c>
      <c r="E89" s="25">
        <f>F89</f>
        <v>9.83783</v>
      </c>
      <c r="F89" s="25">
        <f>ROUND(9.83783,5)</f>
        <v>9.83783</v>
      </c>
      <c r="G89" s="24"/>
      <c r="H89" s="36"/>
    </row>
    <row r="90" spans="1:8" ht="12.75" customHeight="1">
      <c r="A90" s="22">
        <v>43132</v>
      </c>
      <c r="B90" s="22"/>
      <c r="C90" s="25">
        <f>ROUND(9.735,5)</f>
        <v>9.735</v>
      </c>
      <c r="D90" s="25">
        <f>F90</f>
        <v>9.88708</v>
      </c>
      <c r="E90" s="25">
        <f>F90</f>
        <v>9.88708</v>
      </c>
      <c r="F90" s="25">
        <f>ROUND(9.88708,5)</f>
        <v>9.88708</v>
      </c>
      <c r="G90" s="24"/>
      <c r="H90" s="36"/>
    </row>
    <row r="91" spans="1:8" ht="12.75" customHeight="1">
      <c r="A91" s="22">
        <v>43223</v>
      </c>
      <c r="B91" s="22"/>
      <c r="C91" s="25">
        <f>ROUND(9.735,5)</f>
        <v>9.735</v>
      </c>
      <c r="D91" s="25">
        <f>F91</f>
        <v>9.94121</v>
      </c>
      <c r="E91" s="25">
        <f>F91</f>
        <v>9.94121</v>
      </c>
      <c r="F91" s="25">
        <f>ROUND(9.94121,5)</f>
        <v>9.94121</v>
      </c>
      <c r="G91" s="24"/>
      <c r="H91" s="36"/>
    </row>
    <row r="92" spans="1:8" ht="12.75" customHeight="1">
      <c r="A92" s="22">
        <v>43314</v>
      </c>
      <c r="B92" s="22"/>
      <c r="C92" s="25">
        <f>ROUND(9.735,5)</f>
        <v>9.735</v>
      </c>
      <c r="D92" s="25">
        <f>F92</f>
        <v>10.00569</v>
      </c>
      <c r="E92" s="25">
        <f>F92</f>
        <v>10.00569</v>
      </c>
      <c r="F92" s="25">
        <f>ROUND(10.00569,5)</f>
        <v>10.00569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ROUND(125.66761,5)</f>
        <v>125.66761</v>
      </c>
      <c r="D94" s="25">
        <f>F94</f>
        <v>127.90894</v>
      </c>
      <c r="E94" s="25">
        <f>F94</f>
        <v>127.90894</v>
      </c>
      <c r="F94" s="25">
        <f>ROUND(127.90894,5)</f>
        <v>127.90894</v>
      </c>
      <c r="G94" s="24"/>
      <c r="H94" s="36"/>
    </row>
    <row r="95" spans="1:8" ht="12.75" customHeight="1">
      <c r="A95" s="22">
        <v>43041</v>
      </c>
      <c r="B95" s="22"/>
      <c r="C95" s="25">
        <f>ROUND(125.66761,5)</f>
        <v>125.66761</v>
      </c>
      <c r="D95" s="25">
        <f>F95</f>
        <v>128.80857</v>
      </c>
      <c r="E95" s="25">
        <f>F95</f>
        <v>128.80857</v>
      </c>
      <c r="F95" s="25">
        <f>ROUND(128.80857,5)</f>
        <v>128.80857</v>
      </c>
      <c r="G95" s="24"/>
      <c r="H95" s="36"/>
    </row>
    <row r="96" spans="1:8" ht="12.75" customHeight="1">
      <c r="A96" s="22">
        <v>43132</v>
      </c>
      <c r="B96" s="22"/>
      <c r="C96" s="25">
        <f>ROUND(125.66761,5)</f>
        <v>125.66761</v>
      </c>
      <c r="D96" s="25">
        <f>F96</f>
        <v>131.38849</v>
      </c>
      <c r="E96" s="25">
        <f>F96</f>
        <v>131.38849</v>
      </c>
      <c r="F96" s="25">
        <f>ROUND(131.38849,5)</f>
        <v>131.38849</v>
      </c>
      <c r="G96" s="24"/>
      <c r="H96" s="36"/>
    </row>
    <row r="97" spans="1:8" ht="12.75" customHeight="1">
      <c r="A97" s="22">
        <v>43223</v>
      </c>
      <c r="B97" s="22"/>
      <c r="C97" s="25">
        <f>ROUND(125.66761,5)</f>
        <v>125.66761</v>
      </c>
      <c r="D97" s="25">
        <f>F97</f>
        <v>132.43104</v>
      </c>
      <c r="E97" s="25">
        <f>F97</f>
        <v>132.43104</v>
      </c>
      <c r="F97" s="25">
        <f>ROUND(132.43104,5)</f>
        <v>132.43104</v>
      </c>
      <c r="G97" s="24"/>
      <c r="H97" s="36"/>
    </row>
    <row r="98" spans="1:8" ht="12.75" customHeight="1">
      <c r="A98" s="22">
        <v>43314</v>
      </c>
      <c r="B98" s="22"/>
      <c r="C98" s="25">
        <f>ROUND(125.66761,5)</f>
        <v>125.66761</v>
      </c>
      <c r="D98" s="25">
        <f>F98</f>
        <v>134.91927</v>
      </c>
      <c r="E98" s="25">
        <f>F98</f>
        <v>134.91927</v>
      </c>
      <c r="F98" s="25">
        <f>ROUND(134.91927,5)</f>
        <v>134.91927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ROUND(2.38,5)</f>
        <v>2.38</v>
      </c>
      <c r="D100" s="25">
        <f>F100</f>
        <v>135.67091</v>
      </c>
      <c r="E100" s="25">
        <f>F100</f>
        <v>135.67091</v>
      </c>
      <c r="F100" s="25">
        <f>ROUND(135.67091,5)</f>
        <v>135.67091</v>
      </c>
      <c r="G100" s="24"/>
      <c r="H100" s="36"/>
    </row>
    <row r="101" spans="1:8" ht="12.75" customHeight="1">
      <c r="A101" s="22">
        <v>43041</v>
      </c>
      <c r="B101" s="22"/>
      <c r="C101" s="25">
        <f>ROUND(2.38,5)</f>
        <v>2.38</v>
      </c>
      <c r="D101" s="25">
        <f>F101</f>
        <v>138.30441</v>
      </c>
      <c r="E101" s="25">
        <f>F101</f>
        <v>138.30441</v>
      </c>
      <c r="F101" s="25">
        <f>ROUND(138.30441,5)</f>
        <v>138.30441</v>
      </c>
      <c r="G101" s="24"/>
      <c r="H101" s="36"/>
    </row>
    <row r="102" spans="1:8" ht="12.75" customHeight="1">
      <c r="A102" s="22">
        <v>43132</v>
      </c>
      <c r="B102" s="22"/>
      <c r="C102" s="25">
        <f>ROUND(2.38,5)</f>
        <v>2.38</v>
      </c>
      <c r="D102" s="25">
        <f>F102</f>
        <v>139.38255</v>
      </c>
      <c r="E102" s="25">
        <f>F102</f>
        <v>139.38255</v>
      </c>
      <c r="F102" s="25">
        <f>ROUND(139.38255,5)</f>
        <v>139.38255</v>
      </c>
      <c r="G102" s="24"/>
      <c r="H102" s="36"/>
    </row>
    <row r="103" spans="1:8" ht="12.75" customHeight="1">
      <c r="A103" s="22">
        <v>43223</v>
      </c>
      <c r="B103" s="22"/>
      <c r="C103" s="25">
        <f>ROUND(2.38,5)</f>
        <v>2.38</v>
      </c>
      <c r="D103" s="25">
        <f>F103</f>
        <v>142.20269</v>
      </c>
      <c r="E103" s="25">
        <f>F103</f>
        <v>142.20269</v>
      </c>
      <c r="F103" s="25">
        <f>ROUND(142.20269,5)</f>
        <v>142.20269</v>
      </c>
      <c r="G103" s="24"/>
      <c r="H103" s="36"/>
    </row>
    <row r="104" spans="1:8" ht="12.75" customHeight="1">
      <c r="A104" s="22">
        <v>43314</v>
      </c>
      <c r="B104" s="22"/>
      <c r="C104" s="25">
        <f>ROUND(2.38,5)</f>
        <v>2.38</v>
      </c>
      <c r="D104" s="25">
        <f>F104</f>
        <v>144.87584</v>
      </c>
      <c r="E104" s="25">
        <f>F104</f>
        <v>144.87584</v>
      </c>
      <c r="F104" s="25">
        <f>ROUND(144.87584,5)</f>
        <v>144.87584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ROUND(3.02,5)</f>
        <v>3.02</v>
      </c>
      <c r="D106" s="25">
        <f>F106</f>
        <v>129.0263</v>
      </c>
      <c r="E106" s="25">
        <f>F106</f>
        <v>129.0263</v>
      </c>
      <c r="F106" s="25">
        <f>ROUND(129.0263,5)</f>
        <v>129.0263</v>
      </c>
      <c r="G106" s="24"/>
      <c r="H106" s="36"/>
    </row>
    <row r="107" spans="1:8" ht="12.75" customHeight="1">
      <c r="A107" s="22">
        <v>43041</v>
      </c>
      <c r="B107" s="22"/>
      <c r="C107" s="25">
        <f>ROUND(3.02,5)</f>
        <v>3.02</v>
      </c>
      <c r="D107" s="25">
        <f>F107</f>
        <v>129.78708</v>
      </c>
      <c r="E107" s="25">
        <f>F107</f>
        <v>129.78708</v>
      </c>
      <c r="F107" s="25">
        <f>ROUND(129.78708,5)</f>
        <v>129.78708</v>
      </c>
      <c r="G107" s="24"/>
      <c r="H107" s="36"/>
    </row>
    <row r="108" spans="1:8" ht="12.75" customHeight="1">
      <c r="A108" s="22">
        <v>43132</v>
      </c>
      <c r="B108" s="22"/>
      <c r="C108" s="25">
        <f>ROUND(3.02,5)</f>
        <v>3.02</v>
      </c>
      <c r="D108" s="25">
        <f>F108</f>
        <v>132.38657</v>
      </c>
      <c r="E108" s="25">
        <f>F108</f>
        <v>132.38657</v>
      </c>
      <c r="F108" s="25">
        <f>ROUND(132.38657,5)</f>
        <v>132.38657</v>
      </c>
      <c r="G108" s="24"/>
      <c r="H108" s="36"/>
    </row>
    <row r="109" spans="1:8" ht="12.75" customHeight="1">
      <c r="A109" s="22">
        <v>43223</v>
      </c>
      <c r="B109" s="22"/>
      <c r="C109" s="25">
        <f>ROUND(3.02,5)</f>
        <v>3.02</v>
      </c>
      <c r="D109" s="25">
        <f>F109</f>
        <v>135.06531</v>
      </c>
      <c r="E109" s="25">
        <f>F109</f>
        <v>135.06531</v>
      </c>
      <c r="F109" s="25">
        <f>ROUND(135.06531,5)</f>
        <v>135.06531</v>
      </c>
      <c r="G109" s="24"/>
      <c r="H109" s="36"/>
    </row>
    <row r="110" spans="1:8" ht="12.75" customHeight="1">
      <c r="A110" s="22">
        <v>43314</v>
      </c>
      <c r="B110" s="22"/>
      <c r="C110" s="25">
        <f>ROUND(3.02,5)</f>
        <v>3.02</v>
      </c>
      <c r="D110" s="25">
        <f>F110</f>
        <v>137.60488</v>
      </c>
      <c r="E110" s="25">
        <f>F110</f>
        <v>137.60488</v>
      </c>
      <c r="F110" s="25">
        <f>ROUND(137.60488,5)</f>
        <v>137.60488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ROUND(10.625,5)</f>
        <v>10.625</v>
      </c>
      <c r="D112" s="25">
        <f>F112</f>
        <v>10.70652</v>
      </c>
      <c r="E112" s="25">
        <f>F112</f>
        <v>10.70652</v>
      </c>
      <c r="F112" s="25">
        <f>ROUND(10.70652,5)</f>
        <v>10.70652</v>
      </c>
      <c r="G112" s="24"/>
      <c r="H112" s="36"/>
    </row>
    <row r="113" spans="1:8" ht="12.75" customHeight="1">
      <c r="A113" s="22">
        <v>43041</v>
      </c>
      <c r="B113" s="22"/>
      <c r="C113" s="25">
        <f>ROUND(10.625,5)</f>
        <v>10.625</v>
      </c>
      <c r="D113" s="25">
        <f>F113</f>
        <v>10.79702</v>
      </c>
      <c r="E113" s="25">
        <f>F113</f>
        <v>10.79702</v>
      </c>
      <c r="F113" s="25">
        <f>ROUND(10.79702,5)</f>
        <v>10.79702</v>
      </c>
      <c r="G113" s="24"/>
      <c r="H113" s="36"/>
    </row>
    <row r="114" spans="1:8" ht="12.75" customHeight="1">
      <c r="A114" s="22">
        <v>43132</v>
      </c>
      <c r="B114" s="22"/>
      <c r="C114" s="25">
        <f>ROUND(10.625,5)</f>
        <v>10.625</v>
      </c>
      <c r="D114" s="25">
        <f>F114</f>
        <v>10.88911</v>
      </c>
      <c r="E114" s="25">
        <f>F114</f>
        <v>10.88911</v>
      </c>
      <c r="F114" s="25">
        <f>ROUND(10.88911,5)</f>
        <v>10.88911</v>
      </c>
      <c r="G114" s="24"/>
      <c r="H114" s="36"/>
    </row>
    <row r="115" spans="1:8" ht="12.75" customHeight="1">
      <c r="A115" s="22">
        <v>43223</v>
      </c>
      <c r="B115" s="22"/>
      <c r="C115" s="25">
        <f>ROUND(10.625,5)</f>
        <v>10.625</v>
      </c>
      <c r="D115" s="25">
        <f>F115</f>
        <v>10.98165</v>
      </c>
      <c r="E115" s="25">
        <f>F115</f>
        <v>10.98165</v>
      </c>
      <c r="F115" s="25">
        <f>ROUND(10.98165,5)</f>
        <v>10.98165</v>
      </c>
      <c r="G115" s="24"/>
      <c r="H115" s="36"/>
    </row>
    <row r="116" spans="1:8" ht="12.75" customHeight="1">
      <c r="A116" s="22">
        <v>43314</v>
      </c>
      <c r="B116" s="22"/>
      <c r="C116" s="25">
        <f>ROUND(10.625,5)</f>
        <v>10.625</v>
      </c>
      <c r="D116" s="25">
        <f>F116</f>
        <v>11.08528</v>
      </c>
      <c r="E116" s="25">
        <f>F116</f>
        <v>11.08528</v>
      </c>
      <c r="F116" s="25">
        <f>ROUND(11.08528,5)</f>
        <v>11.08528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ROUND(10.88,5)</f>
        <v>10.88</v>
      </c>
      <c r="D118" s="25">
        <f>F118</f>
        <v>10.96328</v>
      </c>
      <c r="E118" s="25">
        <f>F118</f>
        <v>10.96328</v>
      </c>
      <c r="F118" s="25">
        <f>ROUND(10.96328,5)</f>
        <v>10.96328</v>
      </c>
      <c r="G118" s="24"/>
      <c r="H118" s="36"/>
    </row>
    <row r="119" spans="1:8" ht="12.75" customHeight="1">
      <c r="A119" s="22">
        <v>43041</v>
      </c>
      <c r="B119" s="22"/>
      <c r="C119" s="25">
        <f>ROUND(10.88,5)</f>
        <v>10.88</v>
      </c>
      <c r="D119" s="25">
        <f>F119</f>
        <v>11.05474</v>
      </c>
      <c r="E119" s="25">
        <f>F119</f>
        <v>11.05474</v>
      </c>
      <c r="F119" s="25">
        <f>ROUND(11.05474,5)</f>
        <v>11.05474</v>
      </c>
      <c r="G119" s="24"/>
      <c r="H119" s="36"/>
    </row>
    <row r="120" spans="1:8" ht="12.75" customHeight="1">
      <c r="A120" s="22">
        <v>43132</v>
      </c>
      <c r="B120" s="22"/>
      <c r="C120" s="25">
        <f>ROUND(10.88,5)</f>
        <v>10.88</v>
      </c>
      <c r="D120" s="25">
        <f>F120</f>
        <v>11.14482</v>
      </c>
      <c r="E120" s="25">
        <f>F120</f>
        <v>11.14482</v>
      </c>
      <c r="F120" s="25">
        <f>ROUND(11.14482,5)</f>
        <v>11.14482</v>
      </c>
      <c r="G120" s="24"/>
      <c r="H120" s="36"/>
    </row>
    <row r="121" spans="1:8" ht="12.75" customHeight="1">
      <c r="A121" s="22">
        <v>43223</v>
      </c>
      <c r="B121" s="22"/>
      <c r="C121" s="25">
        <f>ROUND(10.88,5)</f>
        <v>10.88</v>
      </c>
      <c r="D121" s="25">
        <f>F121</f>
        <v>11.24003</v>
      </c>
      <c r="E121" s="25">
        <f>F121</f>
        <v>11.24003</v>
      </c>
      <c r="F121" s="25">
        <f>ROUND(11.24003,5)</f>
        <v>11.24003</v>
      </c>
      <c r="G121" s="24"/>
      <c r="H121" s="36"/>
    </row>
    <row r="122" spans="1:8" ht="12.75" customHeight="1">
      <c r="A122" s="22">
        <v>43314</v>
      </c>
      <c r="B122" s="22"/>
      <c r="C122" s="25">
        <f>ROUND(10.88,5)</f>
        <v>10.88</v>
      </c>
      <c r="D122" s="25">
        <f>F122</f>
        <v>11.3441</v>
      </c>
      <c r="E122" s="25">
        <f>F122</f>
        <v>11.3441</v>
      </c>
      <c r="F122" s="25">
        <f>ROUND(11.3441,5)</f>
        <v>11.3441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ROUND(8.155,5)</f>
        <v>8.155</v>
      </c>
      <c r="D124" s="25">
        <f>F124</f>
        <v>8.17764</v>
      </c>
      <c r="E124" s="25">
        <f>F124</f>
        <v>8.17764</v>
      </c>
      <c r="F124" s="25">
        <f>ROUND(8.17764,5)</f>
        <v>8.17764</v>
      </c>
      <c r="G124" s="24"/>
      <c r="H124" s="36"/>
    </row>
    <row r="125" spans="1:8" ht="12.75" customHeight="1">
      <c r="A125" s="22">
        <v>43041</v>
      </c>
      <c r="B125" s="22"/>
      <c r="C125" s="25">
        <f>ROUND(8.155,5)</f>
        <v>8.155</v>
      </c>
      <c r="D125" s="25">
        <f>F125</f>
        <v>8.20435</v>
      </c>
      <c r="E125" s="25">
        <f>F125</f>
        <v>8.20435</v>
      </c>
      <c r="F125" s="25">
        <f>ROUND(8.20435,5)</f>
        <v>8.20435</v>
      </c>
      <c r="G125" s="24"/>
      <c r="H125" s="36"/>
    </row>
    <row r="126" spans="1:8" ht="12.75" customHeight="1">
      <c r="A126" s="22">
        <v>43132</v>
      </c>
      <c r="B126" s="22"/>
      <c r="C126" s="25">
        <f>ROUND(8.155,5)</f>
        <v>8.155</v>
      </c>
      <c r="D126" s="25">
        <f>F126</f>
        <v>8.22683</v>
      </c>
      <c r="E126" s="25">
        <f>F126</f>
        <v>8.22683</v>
      </c>
      <c r="F126" s="25">
        <f>ROUND(8.22683,5)</f>
        <v>8.22683</v>
      </c>
      <c r="G126" s="24"/>
      <c r="H126" s="36"/>
    </row>
    <row r="127" spans="1:8" ht="12.75" customHeight="1">
      <c r="A127" s="22">
        <v>43223</v>
      </c>
      <c r="B127" s="22"/>
      <c r="C127" s="25">
        <f>ROUND(8.155,5)</f>
        <v>8.155</v>
      </c>
      <c r="D127" s="25">
        <f>F127</f>
        <v>8.24567</v>
      </c>
      <c r="E127" s="25">
        <f>F127</f>
        <v>8.24567</v>
      </c>
      <c r="F127" s="25">
        <f>ROUND(8.24567,5)</f>
        <v>8.24567</v>
      </c>
      <c r="G127" s="24"/>
      <c r="H127" s="36"/>
    </row>
    <row r="128" spans="1:8" ht="12.75" customHeight="1">
      <c r="A128" s="22">
        <v>43314</v>
      </c>
      <c r="B128" s="22"/>
      <c r="C128" s="25">
        <f>ROUND(8.155,5)</f>
        <v>8.155</v>
      </c>
      <c r="D128" s="25">
        <f>F128</f>
        <v>8.28349</v>
      </c>
      <c r="E128" s="25">
        <f>F128</f>
        <v>8.28349</v>
      </c>
      <c r="F128" s="25">
        <f>ROUND(8.28349,5)</f>
        <v>8.28349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ROUND(9.51,5)</f>
        <v>9.51</v>
      </c>
      <c r="D130" s="25">
        <f>F130</f>
        <v>9.55822</v>
      </c>
      <c r="E130" s="25">
        <f>F130</f>
        <v>9.55822</v>
      </c>
      <c r="F130" s="25">
        <f>ROUND(9.55822,5)</f>
        <v>9.55822</v>
      </c>
      <c r="G130" s="24"/>
      <c r="H130" s="36"/>
    </row>
    <row r="131" spans="1:8" ht="12.75" customHeight="1">
      <c r="A131" s="22">
        <v>43041</v>
      </c>
      <c r="B131" s="22"/>
      <c r="C131" s="25">
        <f>ROUND(9.51,5)</f>
        <v>9.51</v>
      </c>
      <c r="D131" s="25">
        <f>F131</f>
        <v>9.61179</v>
      </c>
      <c r="E131" s="25">
        <f>F131</f>
        <v>9.61179</v>
      </c>
      <c r="F131" s="25">
        <f>ROUND(9.61179,5)</f>
        <v>9.61179</v>
      </c>
      <c r="G131" s="24"/>
      <c r="H131" s="36"/>
    </row>
    <row r="132" spans="1:8" ht="12.75" customHeight="1">
      <c r="A132" s="22">
        <v>43132</v>
      </c>
      <c r="B132" s="22"/>
      <c r="C132" s="25">
        <f>ROUND(9.51,5)</f>
        <v>9.51</v>
      </c>
      <c r="D132" s="25">
        <f>F132</f>
        <v>9.66466</v>
      </c>
      <c r="E132" s="25">
        <f>F132</f>
        <v>9.66466</v>
      </c>
      <c r="F132" s="25">
        <f>ROUND(9.66466,5)</f>
        <v>9.66466</v>
      </c>
      <c r="G132" s="24"/>
      <c r="H132" s="36"/>
    </row>
    <row r="133" spans="1:8" ht="12.75" customHeight="1">
      <c r="A133" s="22">
        <v>43223</v>
      </c>
      <c r="B133" s="22"/>
      <c r="C133" s="25">
        <f>ROUND(9.51,5)</f>
        <v>9.51</v>
      </c>
      <c r="D133" s="25">
        <f>F133</f>
        <v>9.71568</v>
      </c>
      <c r="E133" s="25">
        <f>F133</f>
        <v>9.71568</v>
      </c>
      <c r="F133" s="25">
        <f>ROUND(9.71568,5)</f>
        <v>9.71568</v>
      </c>
      <c r="G133" s="24"/>
      <c r="H133" s="36"/>
    </row>
    <row r="134" spans="1:8" ht="12.75" customHeight="1">
      <c r="A134" s="22">
        <v>43314</v>
      </c>
      <c r="B134" s="22"/>
      <c r="C134" s="25">
        <f>ROUND(9.51,5)</f>
        <v>9.51</v>
      </c>
      <c r="D134" s="25">
        <f>F134</f>
        <v>9.77679</v>
      </c>
      <c r="E134" s="25">
        <f>F134</f>
        <v>9.77679</v>
      </c>
      <c r="F134" s="25">
        <f>ROUND(9.77679,5)</f>
        <v>9.77679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ROUND(8.74,5)</f>
        <v>8.74</v>
      </c>
      <c r="D136" s="25">
        <f>F136</f>
        <v>8.78113</v>
      </c>
      <c r="E136" s="25">
        <f>F136</f>
        <v>8.78113</v>
      </c>
      <c r="F136" s="25">
        <f>ROUND(8.78113,5)</f>
        <v>8.78113</v>
      </c>
      <c r="G136" s="24"/>
      <c r="H136" s="36"/>
    </row>
    <row r="137" spans="1:8" ht="12.75" customHeight="1">
      <c r="A137" s="22">
        <v>43041</v>
      </c>
      <c r="B137" s="22"/>
      <c r="C137" s="25">
        <f>ROUND(8.74,5)</f>
        <v>8.74</v>
      </c>
      <c r="D137" s="25">
        <f>F137</f>
        <v>8.82298</v>
      </c>
      <c r="E137" s="25">
        <f>F137</f>
        <v>8.82298</v>
      </c>
      <c r="F137" s="25">
        <f>ROUND(8.82298,5)</f>
        <v>8.82298</v>
      </c>
      <c r="G137" s="24"/>
      <c r="H137" s="36"/>
    </row>
    <row r="138" spans="1:8" ht="12.75" customHeight="1">
      <c r="A138" s="22">
        <v>43132</v>
      </c>
      <c r="B138" s="22"/>
      <c r="C138" s="25">
        <f>ROUND(8.74,5)</f>
        <v>8.74</v>
      </c>
      <c r="D138" s="25">
        <f>F138</f>
        <v>8.86194</v>
      </c>
      <c r="E138" s="25">
        <f>F138</f>
        <v>8.86194</v>
      </c>
      <c r="F138" s="25">
        <f>ROUND(8.86194,5)</f>
        <v>8.86194</v>
      </c>
      <c r="G138" s="24"/>
      <c r="H138" s="36"/>
    </row>
    <row r="139" spans="1:8" ht="12.75" customHeight="1">
      <c r="A139" s="22">
        <v>43223</v>
      </c>
      <c r="B139" s="22"/>
      <c r="C139" s="25">
        <f>ROUND(8.74,5)</f>
        <v>8.74</v>
      </c>
      <c r="D139" s="25">
        <f>F139</f>
        <v>8.90483</v>
      </c>
      <c r="E139" s="25">
        <f>F139</f>
        <v>8.90483</v>
      </c>
      <c r="F139" s="25">
        <f>ROUND(8.90483,5)</f>
        <v>8.90483</v>
      </c>
      <c r="G139" s="24"/>
      <c r="H139" s="36"/>
    </row>
    <row r="140" spans="1:8" ht="12.75" customHeight="1">
      <c r="A140" s="22">
        <v>43314</v>
      </c>
      <c r="B140" s="22"/>
      <c r="C140" s="25">
        <f>ROUND(8.74,5)</f>
        <v>8.74</v>
      </c>
      <c r="D140" s="25">
        <f>F140</f>
        <v>8.96242</v>
      </c>
      <c r="E140" s="25">
        <f>F140</f>
        <v>8.96242</v>
      </c>
      <c r="F140" s="25">
        <f>ROUND(8.96242,5)</f>
        <v>8.96242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ROUND(2.28,5)</f>
        <v>2.28</v>
      </c>
      <c r="D142" s="25">
        <f>F142</f>
        <v>297.83323</v>
      </c>
      <c r="E142" s="25">
        <f>F142</f>
        <v>297.83323</v>
      </c>
      <c r="F142" s="25">
        <f>ROUND(297.83323,5)</f>
        <v>297.83323</v>
      </c>
      <c r="G142" s="24"/>
      <c r="H142" s="36"/>
    </row>
    <row r="143" spans="1:8" ht="12.75" customHeight="1">
      <c r="A143" s="22">
        <v>43041</v>
      </c>
      <c r="B143" s="22"/>
      <c r="C143" s="25">
        <f>ROUND(2.28,5)</f>
        <v>2.28</v>
      </c>
      <c r="D143" s="25">
        <f>F143</f>
        <v>303.61476</v>
      </c>
      <c r="E143" s="25">
        <f>F143</f>
        <v>303.61476</v>
      </c>
      <c r="F143" s="25">
        <f>ROUND(303.61476,5)</f>
        <v>303.61476</v>
      </c>
      <c r="G143" s="24"/>
      <c r="H143" s="36"/>
    </row>
    <row r="144" spans="1:8" ht="12.75" customHeight="1">
      <c r="A144" s="22">
        <v>43132</v>
      </c>
      <c r="B144" s="22"/>
      <c r="C144" s="25">
        <f>ROUND(2.28,5)</f>
        <v>2.28</v>
      </c>
      <c r="D144" s="25">
        <f>F144</f>
        <v>302.64154</v>
      </c>
      <c r="E144" s="25">
        <f>F144</f>
        <v>302.64154</v>
      </c>
      <c r="F144" s="25">
        <f>ROUND(302.64154,5)</f>
        <v>302.64154</v>
      </c>
      <c r="G144" s="24"/>
      <c r="H144" s="36"/>
    </row>
    <row r="145" spans="1:8" ht="12.75" customHeight="1">
      <c r="A145" s="22">
        <v>43223</v>
      </c>
      <c r="B145" s="22"/>
      <c r="C145" s="25">
        <f>ROUND(2.28,5)</f>
        <v>2.28</v>
      </c>
      <c r="D145" s="25">
        <f>F145</f>
        <v>308.76503</v>
      </c>
      <c r="E145" s="25">
        <f>F145</f>
        <v>308.76503</v>
      </c>
      <c r="F145" s="25">
        <f>ROUND(308.76503,5)</f>
        <v>308.76503</v>
      </c>
      <c r="G145" s="24"/>
      <c r="H145" s="36"/>
    </row>
    <row r="146" spans="1:8" ht="12.75" customHeight="1">
      <c r="A146" s="22">
        <v>43314</v>
      </c>
      <c r="B146" s="22"/>
      <c r="C146" s="25">
        <f>ROUND(2.28,5)</f>
        <v>2.28</v>
      </c>
      <c r="D146" s="25">
        <f>F146</f>
        <v>314.56683</v>
      </c>
      <c r="E146" s="25">
        <f>F146</f>
        <v>314.56683</v>
      </c>
      <c r="F146" s="25">
        <f>ROUND(314.56683,5)</f>
        <v>314.56683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ROUND(2.29,5)</f>
        <v>2.29</v>
      </c>
      <c r="D148" s="25">
        <f>F148</f>
        <v>244.83372</v>
      </c>
      <c r="E148" s="25">
        <f>F148</f>
        <v>244.83372</v>
      </c>
      <c r="F148" s="25">
        <f>ROUND(244.83372,5)</f>
        <v>244.83372</v>
      </c>
      <c r="G148" s="24"/>
      <c r="H148" s="36"/>
    </row>
    <row r="149" spans="1:8" ht="12.75" customHeight="1">
      <c r="A149" s="22">
        <v>43041</v>
      </c>
      <c r="B149" s="22"/>
      <c r="C149" s="25">
        <f>ROUND(2.29,5)</f>
        <v>2.29</v>
      </c>
      <c r="D149" s="25">
        <f>F149</f>
        <v>249.58645</v>
      </c>
      <c r="E149" s="25">
        <f>F149</f>
        <v>249.58645</v>
      </c>
      <c r="F149" s="25">
        <f>ROUND(249.58645,5)</f>
        <v>249.58645</v>
      </c>
      <c r="G149" s="24"/>
      <c r="H149" s="36"/>
    </row>
    <row r="150" spans="1:8" ht="12.75" customHeight="1">
      <c r="A150" s="22">
        <v>43132</v>
      </c>
      <c r="B150" s="22"/>
      <c r="C150" s="25">
        <f>ROUND(2.29,5)</f>
        <v>2.29</v>
      </c>
      <c r="D150" s="25">
        <f>F150</f>
        <v>250.83839</v>
      </c>
      <c r="E150" s="25">
        <f>F150</f>
        <v>250.83839</v>
      </c>
      <c r="F150" s="25">
        <f>ROUND(250.83839,5)</f>
        <v>250.83839</v>
      </c>
      <c r="G150" s="24"/>
      <c r="H150" s="36"/>
    </row>
    <row r="151" spans="1:8" ht="12.75" customHeight="1">
      <c r="A151" s="22">
        <v>43223</v>
      </c>
      <c r="B151" s="22"/>
      <c r="C151" s="25">
        <f>ROUND(2.29,5)</f>
        <v>2.29</v>
      </c>
      <c r="D151" s="25">
        <f>F151</f>
        <v>255.91381</v>
      </c>
      <c r="E151" s="25">
        <f>F151</f>
        <v>255.91381</v>
      </c>
      <c r="F151" s="25">
        <f>ROUND(255.91381,5)</f>
        <v>255.91381</v>
      </c>
      <c r="G151" s="24"/>
      <c r="H151" s="36"/>
    </row>
    <row r="152" spans="1:8" ht="12.75" customHeight="1">
      <c r="A152" s="22">
        <v>43314</v>
      </c>
      <c r="B152" s="22"/>
      <c r="C152" s="25">
        <f>ROUND(2.29,5)</f>
        <v>2.29</v>
      </c>
      <c r="D152" s="25">
        <f>F152</f>
        <v>260.72446</v>
      </c>
      <c r="E152" s="25">
        <f>F152</f>
        <v>260.72446</v>
      </c>
      <c r="F152" s="25">
        <f>ROUND(260.72446,5)</f>
        <v>260.72446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ROUND(7.48,5)</f>
        <v>7.48</v>
      </c>
      <c r="D154" s="25">
        <f>F154</f>
        <v>7.13598</v>
      </c>
      <c r="E154" s="25">
        <f>F154</f>
        <v>7.13598</v>
      </c>
      <c r="F154" s="25">
        <f>ROUND(7.13598,5)</f>
        <v>7.13598</v>
      </c>
      <c r="G154" s="24"/>
      <c r="H154" s="36"/>
    </row>
    <row r="155" spans="1:8" ht="12.75" customHeight="1">
      <c r="A155" s="22">
        <v>43041</v>
      </c>
      <c r="B155" s="22"/>
      <c r="C155" s="25">
        <f>ROUND(7.48,5)</f>
        <v>7.48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ROUND(7.47,5)</f>
        <v>7.47</v>
      </c>
      <c r="D157" s="25">
        <f>F157</f>
        <v>7.43647</v>
      </c>
      <c r="E157" s="25">
        <f>F157</f>
        <v>7.43647</v>
      </c>
      <c r="F157" s="25">
        <f>ROUND(7.43647,5)</f>
        <v>7.43647</v>
      </c>
      <c r="G157" s="24"/>
      <c r="H157" s="36"/>
    </row>
    <row r="158" spans="1:8" ht="12.75" customHeight="1">
      <c r="A158" s="22">
        <v>43041</v>
      </c>
      <c r="B158" s="22"/>
      <c r="C158" s="25">
        <f>ROUND(7.47,5)</f>
        <v>7.47</v>
      </c>
      <c r="D158" s="25">
        <f>F158</f>
        <v>7.35875</v>
      </c>
      <c r="E158" s="25">
        <f>F158</f>
        <v>7.35875</v>
      </c>
      <c r="F158" s="25">
        <f>ROUND(7.35875,5)</f>
        <v>7.35875</v>
      </c>
      <c r="G158" s="24"/>
      <c r="H158" s="36"/>
    </row>
    <row r="159" spans="1:8" ht="12.75" customHeight="1">
      <c r="A159" s="22">
        <v>43132</v>
      </c>
      <c r="B159" s="22"/>
      <c r="C159" s="25">
        <f>ROUND(7.47,5)</f>
        <v>7.47</v>
      </c>
      <c r="D159" s="25">
        <f>F159</f>
        <v>7.19743</v>
      </c>
      <c r="E159" s="25">
        <f>F159</f>
        <v>7.19743</v>
      </c>
      <c r="F159" s="25">
        <f>ROUND(7.19743,5)</f>
        <v>7.19743</v>
      </c>
      <c r="G159" s="24"/>
      <c r="H159" s="36"/>
    </row>
    <row r="160" spans="1:8" ht="12.75" customHeight="1">
      <c r="A160" s="22">
        <v>43223</v>
      </c>
      <c r="B160" s="22"/>
      <c r="C160" s="25">
        <f>ROUND(7.47,5)</f>
        <v>7.47</v>
      </c>
      <c r="D160" s="25">
        <f>F160</f>
        <v>6.91865</v>
      </c>
      <c r="E160" s="25">
        <f>F160</f>
        <v>6.91865</v>
      </c>
      <c r="F160" s="25">
        <f>ROUND(6.91865,5)</f>
        <v>6.91865</v>
      </c>
      <c r="G160" s="24"/>
      <c r="H160" s="36"/>
    </row>
    <row r="161" spans="1:8" ht="12.75" customHeight="1">
      <c r="A161" s="22">
        <v>43314</v>
      </c>
      <c r="B161" s="22"/>
      <c r="C161" s="25">
        <f>ROUND(7.47,5)</f>
        <v>7.47</v>
      </c>
      <c r="D161" s="25">
        <f>F161</f>
        <v>6.4103</v>
      </c>
      <c r="E161" s="25">
        <f>F161</f>
        <v>6.4103</v>
      </c>
      <c r="F161" s="25">
        <f>ROUND(6.4103,5)</f>
        <v>6.4103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ROUND(7.58,5)</f>
        <v>7.58</v>
      </c>
      <c r="D163" s="25">
        <f>F163</f>
        <v>7.57529</v>
      </c>
      <c r="E163" s="25">
        <f>F163</f>
        <v>7.57529</v>
      </c>
      <c r="F163" s="25">
        <f>ROUND(7.57529,5)</f>
        <v>7.57529</v>
      </c>
      <c r="G163" s="24"/>
      <c r="H163" s="36"/>
    </row>
    <row r="164" spans="1:8" ht="12.75" customHeight="1">
      <c r="A164" s="22">
        <v>43041</v>
      </c>
      <c r="B164" s="22"/>
      <c r="C164" s="25">
        <f>ROUND(7.58,5)</f>
        <v>7.58</v>
      </c>
      <c r="D164" s="25">
        <f>F164</f>
        <v>7.54626</v>
      </c>
      <c r="E164" s="25">
        <f>F164</f>
        <v>7.54626</v>
      </c>
      <c r="F164" s="25">
        <f>ROUND(7.54626,5)</f>
        <v>7.54626</v>
      </c>
      <c r="G164" s="24"/>
      <c r="H164" s="36"/>
    </row>
    <row r="165" spans="1:8" ht="12.75" customHeight="1">
      <c r="A165" s="22">
        <v>43132</v>
      </c>
      <c r="B165" s="22"/>
      <c r="C165" s="25">
        <f>ROUND(7.58,5)</f>
        <v>7.58</v>
      </c>
      <c r="D165" s="25">
        <f>F165</f>
        <v>7.49221</v>
      </c>
      <c r="E165" s="25">
        <f>F165</f>
        <v>7.49221</v>
      </c>
      <c r="F165" s="25">
        <f>ROUND(7.49221,5)</f>
        <v>7.49221</v>
      </c>
      <c r="G165" s="24"/>
      <c r="H165" s="36"/>
    </row>
    <row r="166" spans="1:8" ht="12.75" customHeight="1">
      <c r="A166" s="22">
        <v>43223</v>
      </c>
      <c r="B166" s="22"/>
      <c r="C166" s="25">
        <f>ROUND(7.58,5)</f>
        <v>7.58</v>
      </c>
      <c r="D166" s="25">
        <f>F166</f>
        <v>7.43943</v>
      </c>
      <c r="E166" s="25">
        <f>F166</f>
        <v>7.43943</v>
      </c>
      <c r="F166" s="25">
        <f>ROUND(7.43943,5)</f>
        <v>7.43943</v>
      </c>
      <c r="G166" s="24"/>
      <c r="H166" s="36"/>
    </row>
    <row r="167" spans="1:8" ht="12.75" customHeight="1">
      <c r="A167" s="22">
        <v>43314</v>
      </c>
      <c r="B167" s="22"/>
      <c r="C167" s="25">
        <f>ROUND(7.58,5)</f>
        <v>7.58</v>
      </c>
      <c r="D167" s="25">
        <f>F167</f>
        <v>7.41504</v>
      </c>
      <c r="E167" s="25">
        <f>F167</f>
        <v>7.41504</v>
      </c>
      <c r="F167" s="25">
        <f>ROUND(7.41504,5)</f>
        <v>7.41504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ROUND(7.73,5)</f>
        <v>7.73</v>
      </c>
      <c r="D169" s="25">
        <f>F169</f>
        <v>7.73394</v>
      </c>
      <c r="E169" s="25">
        <f>F169</f>
        <v>7.73394</v>
      </c>
      <c r="F169" s="25">
        <f>ROUND(7.73394,5)</f>
        <v>7.73394</v>
      </c>
      <c r="G169" s="24"/>
      <c r="H169" s="36"/>
    </row>
    <row r="170" spans="1:8" ht="12.75" customHeight="1">
      <c r="A170" s="22">
        <v>43041</v>
      </c>
      <c r="B170" s="22"/>
      <c r="C170" s="25">
        <f>ROUND(7.73,5)</f>
        <v>7.73</v>
      </c>
      <c r="D170" s="25">
        <f>F170</f>
        <v>7.73253</v>
      </c>
      <c r="E170" s="25">
        <f>F170</f>
        <v>7.73253</v>
      </c>
      <c r="F170" s="25">
        <f>ROUND(7.73253,5)</f>
        <v>7.73253</v>
      </c>
      <c r="G170" s="24"/>
      <c r="H170" s="36"/>
    </row>
    <row r="171" spans="1:8" ht="12.75" customHeight="1">
      <c r="A171" s="22">
        <v>43132</v>
      </c>
      <c r="B171" s="22"/>
      <c r="C171" s="25">
        <f>ROUND(7.73,5)</f>
        <v>7.73</v>
      </c>
      <c r="D171" s="25">
        <f>F171</f>
        <v>7.71949</v>
      </c>
      <c r="E171" s="25">
        <f>F171</f>
        <v>7.71949</v>
      </c>
      <c r="F171" s="25">
        <f>ROUND(7.71949,5)</f>
        <v>7.71949</v>
      </c>
      <c r="G171" s="24"/>
      <c r="H171" s="36"/>
    </row>
    <row r="172" spans="1:8" ht="12.75" customHeight="1">
      <c r="A172" s="22">
        <v>43223</v>
      </c>
      <c r="B172" s="22"/>
      <c r="C172" s="25">
        <f>ROUND(7.73,5)</f>
        <v>7.73</v>
      </c>
      <c r="D172" s="25">
        <f>F172</f>
        <v>7.70336</v>
      </c>
      <c r="E172" s="25">
        <f>F172</f>
        <v>7.70336</v>
      </c>
      <c r="F172" s="25">
        <f>ROUND(7.70336,5)</f>
        <v>7.70336</v>
      </c>
      <c r="G172" s="24"/>
      <c r="H172" s="36"/>
    </row>
    <row r="173" spans="1:8" ht="12.75" customHeight="1">
      <c r="A173" s="22">
        <v>43314</v>
      </c>
      <c r="B173" s="22"/>
      <c r="C173" s="25">
        <f>ROUND(7.73,5)</f>
        <v>7.73</v>
      </c>
      <c r="D173" s="25">
        <f>F173</f>
        <v>7.71161</v>
      </c>
      <c r="E173" s="25">
        <f>F173</f>
        <v>7.71161</v>
      </c>
      <c r="F173" s="25">
        <f>ROUND(7.71161,5)</f>
        <v>7.71161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ROUND(9.475,5)</f>
        <v>9.475</v>
      </c>
      <c r="D175" s="25">
        <f>F175</f>
        <v>9.51877</v>
      </c>
      <c r="E175" s="25">
        <f>F175</f>
        <v>9.51877</v>
      </c>
      <c r="F175" s="25">
        <f>ROUND(9.51877,5)</f>
        <v>9.51877</v>
      </c>
      <c r="G175" s="24"/>
      <c r="H175" s="36"/>
    </row>
    <row r="176" spans="1:8" ht="12.75" customHeight="1">
      <c r="A176" s="22">
        <v>43041</v>
      </c>
      <c r="B176" s="22"/>
      <c r="C176" s="25">
        <f>ROUND(9.475,5)</f>
        <v>9.475</v>
      </c>
      <c r="D176" s="25">
        <f>F176</f>
        <v>9.56539</v>
      </c>
      <c r="E176" s="25">
        <f>F176</f>
        <v>9.56539</v>
      </c>
      <c r="F176" s="25">
        <f>ROUND(9.56539,5)</f>
        <v>9.56539</v>
      </c>
      <c r="G176" s="24"/>
      <c r="H176" s="36"/>
    </row>
    <row r="177" spans="1:8" ht="12.75" customHeight="1">
      <c r="A177" s="22">
        <v>43132</v>
      </c>
      <c r="B177" s="22"/>
      <c r="C177" s="25">
        <f>ROUND(9.475,5)</f>
        <v>9.475</v>
      </c>
      <c r="D177" s="25">
        <f>F177</f>
        <v>9.61012</v>
      </c>
      <c r="E177" s="25">
        <f>F177</f>
        <v>9.61012</v>
      </c>
      <c r="F177" s="25">
        <f>ROUND(9.61012,5)</f>
        <v>9.61012</v>
      </c>
      <c r="G177" s="24"/>
      <c r="H177" s="36"/>
    </row>
    <row r="178" spans="1:8" ht="12.75" customHeight="1">
      <c r="A178" s="22">
        <v>43223</v>
      </c>
      <c r="B178" s="22"/>
      <c r="C178" s="25">
        <f>ROUND(9.475,5)</f>
        <v>9.475</v>
      </c>
      <c r="D178" s="25">
        <f>F178</f>
        <v>9.65623</v>
      </c>
      <c r="E178" s="25">
        <f>F178</f>
        <v>9.65623</v>
      </c>
      <c r="F178" s="25">
        <f>ROUND(9.65623,5)</f>
        <v>9.65623</v>
      </c>
      <c r="G178" s="24"/>
      <c r="H178" s="36"/>
    </row>
    <row r="179" spans="1:8" ht="12.75" customHeight="1">
      <c r="A179" s="22">
        <v>43314</v>
      </c>
      <c r="B179" s="22"/>
      <c r="C179" s="25">
        <f>ROUND(9.475,5)</f>
        <v>9.475</v>
      </c>
      <c r="D179" s="25">
        <f>F179</f>
        <v>9.7108</v>
      </c>
      <c r="E179" s="25">
        <f>F179</f>
        <v>9.7108</v>
      </c>
      <c r="F179" s="25">
        <f>ROUND(9.7108,5)</f>
        <v>9.7108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ROUND(2.33,5)</f>
        <v>2.33</v>
      </c>
      <c r="D181" s="25">
        <f>F181</f>
        <v>187.3875</v>
      </c>
      <c r="E181" s="25">
        <f>F181</f>
        <v>187.3875</v>
      </c>
      <c r="F181" s="25">
        <f>ROUND(187.3875,5)</f>
        <v>187.3875</v>
      </c>
      <c r="G181" s="24"/>
      <c r="H181" s="36"/>
    </row>
    <row r="182" spans="1:8" ht="12.75" customHeight="1">
      <c r="A182" s="22">
        <v>43041</v>
      </c>
      <c r="B182" s="22"/>
      <c r="C182" s="25">
        <f>ROUND(2.33,5)</f>
        <v>2.33</v>
      </c>
      <c r="D182" s="25">
        <f>F182</f>
        <v>188.62486</v>
      </c>
      <c r="E182" s="25">
        <f>F182</f>
        <v>188.62486</v>
      </c>
      <c r="F182" s="25">
        <f>ROUND(188.62486,5)</f>
        <v>188.62486</v>
      </c>
      <c r="G182" s="24"/>
      <c r="H182" s="36"/>
    </row>
    <row r="183" spans="1:8" ht="12.75" customHeight="1">
      <c r="A183" s="22">
        <v>43132</v>
      </c>
      <c r="B183" s="22"/>
      <c r="C183" s="25">
        <f>ROUND(2.33,5)</f>
        <v>2.33</v>
      </c>
      <c r="D183" s="25">
        <f>F183</f>
        <v>192.40281</v>
      </c>
      <c r="E183" s="25">
        <f>F183</f>
        <v>192.40281</v>
      </c>
      <c r="F183" s="25">
        <f>ROUND(192.40281,5)</f>
        <v>192.40281</v>
      </c>
      <c r="G183" s="24"/>
      <c r="H183" s="36"/>
    </row>
    <row r="184" spans="1:8" ht="12.75" customHeight="1">
      <c r="A184" s="22">
        <v>43223</v>
      </c>
      <c r="B184" s="22"/>
      <c r="C184" s="25">
        <f>ROUND(2.33,5)</f>
        <v>2.33</v>
      </c>
      <c r="D184" s="25">
        <f>F184</f>
        <v>193.84615</v>
      </c>
      <c r="E184" s="25">
        <f>F184</f>
        <v>193.84615</v>
      </c>
      <c r="F184" s="25">
        <f>ROUND(193.84615,5)</f>
        <v>193.84615</v>
      </c>
      <c r="G184" s="24"/>
      <c r="H184" s="36"/>
    </row>
    <row r="185" spans="1:8" ht="12.75" customHeight="1">
      <c r="A185" s="22">
        <v>43314</v>
      </c>
      <c r="B185" s="22"/>
      <c r="C185" s="25">
        <f>ROUND(2.33,5)</f>
        <v>2.33</v>
      </c>
      <c r="D185" s="25">
        <f>F185</f>
        <v>197.48814</v>
      </c>
      <c r="E185" s="25">
        <f>F185</f>
        <v>197.48814</v>
      </c>
      <c r="F185" s="25">
        <f>ROUND(197.48814,5)</f>
        <v>197.48814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ROUND(2.25,5)</f>
        <v>2.25</v>
      </c>
      <c r="D190" s="25">
        <f>F190</f>
        <v>149.28637</v>
      </c>
      <c r="E190" s="25">
        <f>F190</f>
        <v>149.28637</v>
      </c>
      <c r="F190" s="25">
        <f>ROUND(149.28637,5)</f>
        <v>149.28637</v>
      </c>
      <c r="G190" s="24"/>
      <c r="H190" s="36"/>
    </row>
    <row r="191" spans="1:8" ht="12.75" customHeight="1">
      <c r="A191" s="22">
        <v>43041</v>
      </c>
      <c r="B191" s="22"/>
      <c r="C191" s="25">
        <f>ROUND(2.25,5)</f>
        <v>2.25</v>
      </c>
      <c r="D191" s="25">
        <f>F191</f>
        <v>152.18424</v>
      </c>
      <c r="E191" s="25">
        <f>F191</f>
        <v>152.18424</v>
      </c>
      <c r="F191" s="25">
        <f>ROUND(152.18424,5)</f>
        <v>152.18424</v>
      </c>
      <c r="G191" s="24"/>
      <c r="H191" s="36"/>
    </row>
    <row r="192" spans="1:8" ht="12.75" customHeight="1">
      <c r="A192" s="22">
        <v>43132</v>
      </c>
      <c r="B192" s="22"/>
      <c r="C192" s="25">
        <f>ROUND(2.25,5)</f>
        <v>2.25</v>
      </c>
      <c r="D192" s="25">
        <f>F192</f>
        <v>153.17203</v>
      </c>
      <c r="E192" s="25">
        <f>F192</f>
        <v>153.17203</v>
      </c>
      <c r="F192" s="25">
        <f>ROUND(153.17203,5)</f>
        <v>153.17203</v>
      </c>
      <c r="G192" s="24"/>
      <c r="H192" s="36"/>
    </row>
    <row r="193" spans="1:8" ht="12.75" customHeight="1">
      <c r="A193" s="22">
        <v>43223</v>
      </c>
      <c r="B193" s="22"/>
      <c r="C193" s="25">
        <f>ROUND(2.25,5)</f>
        <v>2.25</v>
      </c>
      <c r="D193" s="25">
        <f>F193</f>
        <v>156.27127</v>
      </c>
      <c r="E193" s="25">
        <f>F193</f>
        <v>156.27127</v>
      </c>
      <c r="F193" s="25">
        <f>ROUND(156.27127,5)</f>
        <v>156.27127</v>
      </c>
      <c r="G193" s="24"/>
      <c r="H193" s="36"/>
    </row>
    <row r="194" spans="1:8" ht="12.75" customHeight="1">
      <c r="A194" s="22">
        <v>43314</v>
      </c>
      <c r="B194" s="22"/>
      <c r="C194" s="25">
        <f>ROUND(2.25,5)</f>
        <v>2.25</v>
      </c>
      <c r="D194" s="25">
        <f>F194</f>
        <v>159.20812</v>
      </c>
      <c r="E194" s="25">
        <f>F194</f>
        <v>159.20812</v>
      </c>
      <c r="F194" s="25">
        <f>ROUND(159.20812,5)</f>
        <v>159.20812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ROUND(9.225,5)</f>
        <v>9.225</v>
      </c>
      <c r="D196" s="25">
        <f>F196</f>
        <v>9.26774</v>
      </c>
      <c r="E196" s="25">
        <f>F196</f>
        <v>9.26774</v>
      </c>
      <c r="F196" s="25">
        <f>ROUND(9.26774,5)</f>
        <v>9.26774</v>
      </c>
      <c r="G196" s="24"/>
      <c r="H196" s="36"/>
    </row>
    <row r="197" spans="1:8" ht="12.75" customHeight="1">
      <c r="A197" s="22">
        <v>43041</v>
      </c>
      <c r="B197" s="22"/>
      <c r="C197" s="25">
        <f>ROUND(9.225,5)</f>
        <v>9.225</v>
      </c>
      <c r="D197" s="25">
        <f>F197</f>
        <v>9.3155</v>
      </c>
      <c r="E197" s="25">
        <f>F197</f>
        <v>9.3155</v>
      </c>
      <c r="F197" s="25">
        <f>ROUND(9.3155,5)</f>
        <v>9.3155</v>
      </c>
      <c r="G197" s="24"/>
      <c r="H197" s="36"/>
    </row>
    <row r="198" spans="1:8" ht="12.75" customHeight="1">
      <c r="A198" s="22">
        <v>43132</v>
      </c>
      <c r="B198" s="22"/>
      <c r="C198" s="25">
        <f>ROUND(9.225,5)</f>
        <v>9.225</v>
      </c>
      <c r="D198" s="25">
        <f>F198</f>
        <v>9.36222</v>
      </c>
      <c r="E198" s="25">
        <f>F198</f>
        <v>9.36222</v>
      </c>
      <c r="F198" s="25">
        <f>ROUND(9.36222,5)</f>
        <v>9.36222</v>
      </c>
      <c r="G198" s="24"/>
      <c r="H198" s="36"/>
    </row>
    <row r="199" spans="1:8" ht="12.75" customHeight="1">
      <c r="A199" s="22">
        <v>43223</v>
      </c>
      <c r="B199" s="22"/>
      <c r="C199" s="25">
        <f>ROUND(9.225,5)</f>
        <v>9.225</v>
      </c>
      <c r="D199" s="25">
        <f>F199</f>
        <v>9.40711</v>
      </c>
      <c r="E199" s="25">
        <f>F199</f>
        <v>9.40711</v>
      </c>
      <c r="F199" s="25">
        <f>ROUND(9.40711,5)</f>
        <v>9.40711</v>
      </c>
      <c r="G199" s="24"/>
      <c r="H199" s="36"/>
    </row>
    <row r="200" spans="1:8" ht="12.75" customHeight="1">
      <c r="A200" s="22">
        <v>43314</v>
      </c>
      <c r="B200" s="22"/>
      <c r="C200" s="25">
        <f>ROUND(9.225,5)</f>
        <v>9.225</v>
      </c>
      <c r="D200" s="25">
        <f>F200</f>
        <v>9.46249</v>
      </c>
      <c r="E200" s="25">
        <f>F200</f>
        <v>9.46249</v>
      </c>
      <c r="F200" s="25">
        <f>ROUND(9.46249,5)</f>
        <v>9.46249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ROUND(9.63,5)</f>
        <v>9.63</v>
      </c>
      <c r="D202" s="25">
        <f>F202</f>
        <v>9.67446</v>
      </c>
      <c r="E202" s="25">
        <f>F202</f>
        <v>9.67446</v>
      </c>
      <c r="F202" s="25">
        <f>ROUND(9.67446,5)</f>
        <v>9.67446</v>
      </c>
      <c r="G202" s="24"/>
      <c r="H202" s="36"/>
    </row>
    <row r="203" spans="1:8" ht="12.75" customHeight="1">
      <c r="A203" s="22">
        <v>43041</v>
      </c>
      <c r="B203" s="22"/>
      <c r="C203" s="25">
        <f>ROUND(9.63,5)</f>
        <v>9.63</v>
      </c>
      <c r="D203" s="25">
        <f>F203</f>
        <v>9.72356</v>
      </c>
      <c r="E203" s="25">
        <f>F203</f>
        <v>9.72356</v>
      </c>
      <c r="F203" s="25">
        <f>ROUND(9.72356,5)</f>
        <v>9.72356</v>
      </c>
      <c r="G203" s="24"/>
      <c r="H203" s="36"/>
    </row>
    <row r="204" spans="1:8" ht="12.75" customHeight="1">
      <c r="A204" s="22">
        <v>43132</v>
      </c>
      <c r="B204" s="22"/>
      <c r="C204" s="25">
        <f>ROUND(9.63,5)</f>
        <v>9.63</v>
      </c>
      <c r="D204" s="25">
        <f>F204</f>
        <v>9.77185</v>
      </c>
      <c r="E204" s="25">
        <f>F204</f>
        <v>9.77185</v>
      </c>
      <c r="F204" s="25">
        <f>ROUND(9.77185,5)</f>
        <v>9.77185</v>
      </c>
      <c r="G204" s="24"/>
      <c r="H204" s="36"/>
    </row>
    <row r="205" spans="1:8" ht="12.75" customHeight="1">
      <c r="A205" s="22">
        <v>43223</v>
      </c>
      <c r="B205" s="22"/>
      <c r="C205" s="25">
        <f>ROUND(9.63,5)</f>
        <v>9.63</v>
      </c>
      <c r="D205" s="25">
        <f>F205</f>
        <v>9.81827</v>
      </c>
      <c r="E205" s="25">
        <f>F205</f>
        <v>9.81827</v>
      </c>
      <c r="F205" s="25">
        <f>ROUND(9.81827,5)</f>
        <v>9.81827</v>
      </c>
      <c r="G205" s="24"/>
      <c r="H205" s="36"/>
    </row>
    <row r="206" spans="1:8" ht="12.75" customHeight="1">
      <c r="A206" s="22">
        <v>43314</v>
      </c>
      <c r="B206" s="22"/>
      <c r="C206" s="25">
        <f>ROUND(9.63,5)</f>
        <v>9.63</v>
      </c>
      <c r="D206" s="25">
        <f>F206</f>
        <v>9.87308</v>
      </c>
      <c r="E206" s="25">
        <f>F206</f>
        <v>9.87308</v>
      </c>
      <c r="F206" s="25">
        <f>ROUND(9.87308,5)</f>
        <v>9.87308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ROUND(9.725,5)</f>
        <v>9.725</v>
      </c>
      <c r="D208" s="25">
        <f>F208</f>
        <v>9.77214</v>
      </c>
      <c r="E208" s="25">
        <f>F208</f>
        <v>9.77214</v>
      </c>
      <c r="F208" s="25">
        <f>ROUND(9.77214,5)</f>
        <v>9.77214</v>
      </c>
      <c r="G208" s="24"/>
      <c r="H208" s="36"/>
    </row>
    <row r="209" spans="1:8" ht="12.75" customHeight="1">
      <c r="A209" s="22">
        <v>43041</v>
      </c>
      <c r="B209" s="22"/>
      <c r="C209" s="25">
        <f>ROUND(9.725,5)</f>
        <v>9.725</v>
      </c>
      <c r="D209" s="25">
        <f>F209</f>
        <v>9.82415</v>
      </c>
      <c r="E209" s="25">
        <f>F209</f>
        <v>9.82415</v>
      </c>
      <c r="F209" s="25">
        <f>ROUND(9.82415,5)</f>
        <v>9.82415</v>
      </c>
      <c r="G209" s="24"/>
      <c r="H209" s="36"/>
    </row>
    <row r="210" spans="1:8" ht="12.75" customHeight="1">
      <c r="A210" s="22">
        <v>43132</v>
      </c>
      <c r="B210" s="22"/>
      <c r="C210" s="25">
        <f>ROUND(9.725,5)</f>
        <v>9.725</v>
      </c>
      <c r="D210" s="25">
        <f>F210</f>
        <v>9.87552</v>
      </c>
      <c r="E210" s="25">
        <f>F210</f>
        <v>9.87552</v>
      </c>
      <c r="F210" s="25">
        <f>ROUND(9.87552,5)</f>
        <v>9.87552</v>
      </c>
      <c r="G210" s="24"/>
      <c r="H210" s="36"/>
    </row>
    <row r="211" spans="1:8" ht="12.75" customHeight="1">
      <c r="A211" s="22">
        <v>43223</v>
      </c>
      <c r="B211" s="22"/>
      <c r="C211" s="25">
        <f>ROUND(9.725,5)</f>
        <v>9.725</v>
      </c>
      <c r="D211" s="25">
        <f>F211</f>
        <v>9.92498</v>
      </c>
      <c r="E211" s="25">
        <f>F211</f>
        <v>9.92498</v>
      </c>
      <c r="F211" s="25">
        <f>ROUND(9.92498,5)</f>
        <v>9.92498</v>
      </c>
      <c r="G211" s="24"/>
      <c r="H211" s="36"/>
    </row>
    <row r="212" spans="1:8" ht="12.75" customHeight="1">
      <c r="A212" s="22">
        <v>43314</v>
      </c>
      <c r="B212" s="22"/>
      <c r="C212" s="25">
        <f>ROUND(9.725,5)</f>
        <v>9.725</v>
      </c>
      <c r="D212" s="25">
        <f>F212</f>
        <v>9.98308</v>
      </c>
      <c r="E212" s="25">
        <f>F212</f>
        <v>9.98308</v>
      </c>
      <c r="F212" s="25">
        <f>ROUND(9.98308,5)</f>
        <v>9.98308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ROUND(14.611968,4)</f>
        <v>14.612</v>
      </c>
      <c r="D214" s="26">
        <f>F214</f>
        <v>14.6716</v>
      </c>
      <c r="E214" s="26">
        <f>F214</f>
        <v>14.6716</v>
      </c>
      <c r="F214" s="26">
        <f>ROUND(14.6716,4)</f>
        <v>14.6716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ROUND(17.401776,4)</f>
        <v>17.4018</v>
      </c>
      <c r="D216" s="26">
        <f>F216</f>
        <v>17.4667</v>
      </c>
      <c r="E216" s="26">
        <f>F216</f>
        <v>17.4667</v>
      </c>
      <c r="F216" s="26">
        <f>ROUND(17.4667,4)</f>
        <v>17.4667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42866</v>
      </c>
      <c r="B218" s="22"/>
      <c r="C218" s="26">
        <f>ROUND(13.44,4)</f>
        <v>13.44</v>
      </c>
      <c r="D218" s="26">
        <f>F218</f>
        <v>13.4423</v>
      </c>
      <c r="E218" s="26">
        <f>F218</f>
        <v>13.4423</v>
      </c>
      <c r="F218" s="26">
        <f>ROUND(13.4423,4)</f>
        <v>13.4423</v>
      </c>
      <c r="G218" s="24"/>
      <c r="H218" s="36"/>
    </row>
    <row r="219" spans="1:8" ht="12.75" customHeight="1">
      <c r="A219" s="22">
        <v>42867</v>
      </c>
      <c r="B219" s="22"/>
      <c r="C219" s="26">
        <f>ROUND(13.44,4)</f>
        <v>13.44</v>
      </c>
      <c r="D219" s="26">
        <f>F219</f>
        <v>13.4423</v>
      </c>
      <c r="E219" s="26">
        <f>F219</f>
        <v>13.4423</v>
      </c>
      <c r="F219" s="26">
        <f>ROUND(13.4423,4)</f>
        <v>13.4423</v>
      </c>
      <c r="G219" s="24"/>
      <c r="H219" s="36"/>
    </row>
    <row r="220" spans="1:8" ht="12.75" customHeight="1">
      <c r="A220" s="22">
        <v>42870</v>
      </c>
      <c r="B220" s="22"/>
      <c r="C220" s="26">
        <f>ROUND(13.44,4)</f>
        <v>13.44</v>
      </c>
      <c r="D220" s="26">
        <f>F220</f>
        <v>13.4471</v>
      </c>
      <c r="E220" s="26">
        <f>F220</f>
        <v>13.4471</v>
      </c>
      <c r="F220" s="26">
        <f>ROUND(13.4471,4)</f>
        <v>13.4471</v>
      </c>
      <c r="G220" s="24"/>
      <c r="H220" s="36"/>
    </row>
    <row r="221" spans="1:8" ht="12.75" customHeight="1">
      <c r="A221" s="22">
        <v>42872</v>
      </c>
      <c r="B221" s="22"/>
      <c r="C221" s="26">
        <f>ROUND(13.44,4)</f>
        <v>13.44</v>
      </c>
      <c r="D221" s="26">
        <f>F221</f>
        <v>13.4518</v>
      </c>
      <c r="E221" s="26">
        <f>F221</f>
        <v>13.4518</v>
      </c>
      <c r="F221" s="26">
        <f>ROUND(13.4518,4)</f>
        <v>13.4518</v>
      </c>
      <c r="G221" s="24"/>
      <c r="H221" s="36"/>
    </row>
    <row r="222" spans="1:8" ht="12.75" customHeight="1">
      <c r="A222" s="22">
        <v>42873</v>
      </c>
      <c r="B222" s="22"/>
      <c r="C222" s="26">
        <f>ROUND(13.44,4)</f>
        <v>13.44</v>
      </c>
      <c r="D222" s="26">
        <f>F222</f>
        <v>13.4541</v>
      </c>
      <c r="E222" s="26">
        <f>F222</f>
        <v>13.4541</v>
      </c>
      <c r="F222" s="26">
        <f>ROUND(13.4541,4)</f>
        <v>13.4541</v>
      </c>
      <c r="G222" s="24"/>
      <c r="H222" s="36"/>
    </row>
    <row r="223" spans="1:8" ht="12.75" customHeight="1">
      <c r="A223" s="22">
        <v>42874</v>
      </c>
      <c r="B223" s="22"/>
      <c r="C223" s="26">
        <f>ROUND(13.44,4)</f>
        <v>13.44</v>
      </c>
      <c r="D223" s="26">
        <f>F223</f>
        <v>13.4564</v>
      </c>
      <c r="E223" s="26">
        <f>F223</f>
        <v>13.4564</v>
      </c>
      <c r="F223" s="26">
        <f>ROUND(13.4564,4)</f>
        <v>13.4564</v>
      </c>
      <c r="G223" s="24"/>
      <c r="H223" s="36"/>
    </row>
    <row r="224" spans="1:8" ht="12.75" customHeight="1">
      <c r="A224" s="22">
        <v>42881</v>
      </c>
      <c r="B224" s="22"/>
      <c r="C224" s="26">
        <f>ROUND(13.44,4)</f>
        <v>13.44</v>
      </c>
      <c r="D224" s="26">
        <f>F224</f>
        <v>13.4726</v>
      </c>
      <c r="E224" s="26">
        <f>F224</f>
        <v>13.4726</v>
      </c>
      <c r="F224" s="26">
        <f>ROUND(13.4726,4)</f>
        <v>13.4726</v>
      </c>
      <c r="G224" s="24"/>
      <c r="H224" s="36"/>
    </row>
    <row r="225" spans="1:8" ht="12.75" customHeight="1">
      <c r="A225" s="22">
        <v>42885</v>
      </c>
      <c r="B225" s="22"/>
      <c r="C225" s="26">
        <f>ROUND(13.44,4)</f>
        <v>13.44</v>
      </c>
      <c r="D225" s="26">
        <f>F225</f>
        <v>13.4819</v>
      </c>
      <c r="E225" s="26">
        <f>F225</f>
        <v>13.4819</v>
      </c>
      <c r="F225" s="26">
        <f>ROUND(13.4819,4)</f>
        <v>13.4819</v>
      </c>
      <c r="G225" s="24"/>
      <c r="H225" s="36"/>
    </row>
    <row r="226" spans="1:8" ht="12.75" customHeight="1">
      <c r="A226" s="22">
        <v>42886</v>
      </c>
      <c r="B226" s="22"/>
      <c r="C226" s="26">
        <f>ROUND(13.44,4)</f>
        <v>13.44</v>
      </c>
      <c r="D226" s="26">
        <f>F226</f>
        <v>13.4842</v>
      </c>
      <c r="E226" s="26">
        <f>F226</f>
        <v>13.4842</v>
      </c>
      <c r="F226" s="26">
        <f>ROUND(13.4842,4)</f>
        <v>13.4842</v>
      </c>
      <c r="G226" s="24"/>
      <c r="H226" s="36"/>
    </row>
    <row r="227" spans="1:8" ht="12.75" customHeight="1">
      <c r="A227" s="22">
        <v>42893</v>
      </c>
      <c r="B227" s="22"/>
      <c r="C227" s="26">
        <f>ROUND(13.44,4)</f>
        <v>13.44</v>
      </c>
      <c r="D227" s="26">
        <f>F227</f>
        <v>13.5005</v>
      </c>
      <c r="E227" s="26">
        <f>F227</f>
        <v>13.5005</v>
      </c>
      <c r="F227" s="26">
        <f>ROUND(13.5005,4)</f>
        <v>13.5005</v>
      </c>
      <c r="G227" s="24"/>
      <c r="H227" s="36"/>
    </row>
    <row r="228" spans="1:8" ht="12.75" customHeight="1">
      <c r="A228" s="22">
        <v>42914</v>
      </c>
      <c r="B228" s="22"/>
      <c r="C228" s="26">
        <f>ROUND(13.44,4)</f>
        <v>13.44</v>
      </c>
      <c r="D228" s="26">
        <f>F228</f>
        <v>13.5484</v>
      </c>
      <c r="E228" s="26">
        <f>F228</f>
        <v>13.5484</v>
      </c>
      <c r="F228" s="26">
        <f>ROUND(13.5484,4)</f>
        <v>13.5484</v>
      </c>
      <c r="G228" s="24"/>
      <c r="H228" s="36"/>
    </row>
    <row r="229" spans="1:8" ht="12.75" customHeight="1">
      <c r="A229" s="22">
        <v>42916</v>
      </c>
      <c r="B229" s="22"/>
      <c r="C229" s="26">
        <f>ROUND(13.44,4)</f>
        <v>13.44</v>
      </c>
      <c r="D229" s="26">
        <f>F229</f>
        <v>13.5529</v>
      </c>
      <c r="E229" s="26">
        <f>F229</f>
        <v>13.5529</v>
      </c>
      <c r="F229" s="26">
        <f>ROUND(13.5529,4)</f>
        <v>13.5529</v>
      </c>
      <c r="G229" s="24"/>
      <c r="H229" s="36"/>
    </row>
    <row r="230" spans="1:8" ht="12.75" customHeight="1">
      <c r="A230" s="22">
        <v>42921</v>
      </c>
      <c r="B230" s="22"/>
      <c r="C230" s="26">
        <f>ROUND(13.44,4)</f>
        <v>13.44</v>
      </c>
      <c r="D230" s="26">
        <f>F230</f>
        <v>13.5642</v>
      </c>
      <c r="E230" s="26">
        <f>F230</f>
        <v>13.5642</v>
      </c>
      <c r="F230" s="26">
        <f>ROUND(13.5642,4)</f>
        <v>13.5642</v>
      </c>
      <c r="G230" s="24"/>
      <c r="H230" s="36"/>
    </row>
    <row r="231" spans="1:8" ht="12.75" customHeight="1">
      <c r="A231" s="22">
        <v>42926</v>
      </c>
      <c r="B231" s="22"/>
      <c r="C231" s="26">
        <f>ROUND(13.44,4)</f>
        <v>13.44</v>
      </c>
      <c r="D231" s="26">
        <f>F231</f>
        <v>13.5756</v>
      </c>
      <c r="E231" s="26">
        <f>F231</f>
        <v>13.5756</v>
      </c>
      <c r="F231" s="26">
        <f>ROUND(13.5756,4)</f>
        <v>13.5756</v>
      </c>
      <c r="G231" s="24"/>
      <c r="H231" s="36"/>
    </row>
    <row r="232" spans="1:8" ht="12.75" customHeight="1">
      <c r="A232" s="22">
        <v>42928</v>
      </c>
      <c r="B232" s="22"/>
      <c r="C232" s="26">
        <f>ROUND(13.44,4)</f>
        <v>13.44</v>
      </c>
      <c r="D232" s="26">
        <f>F232</f>
        <v>13.5801</v>
      </c>
      <c r="E232" s="26">
        <f>F232</f>
        <v>13.5801</v>
      </c>
      <c r="F232" s="26">
        <f>ROUND(13.5801,4)</f>
        <v>13.5801</v>
      </c>
      <c r="G232" s="24"/>
      <c r="H232" s="36"/>
    </row>
    <row r="233" spans="1:8" ht="12.75" customHeight="1">
      <c r="A233" s="22">
        <v>42930</v>
      </c>
      <c r="B233" s="22"/>
      <c r="C233" s="26">
        <f>ROUND(13.44,4)</f>
        <v>13.44</v>
      </c>
      <c r="D233" s="26">
        <f>F233</f>
        <v>13.5847</v>
      </c>
      <c r="E233" s="26">
        <f>F233</f>
        <v>13.5847</v>
      </c>
      <c r="F233" s="26">
        <f>ROUND(13.5847,4)</f>
        <v>13.5847</v>
      </c>
      <c r="G233" s="24"/>
      <c r="H233" s="36"/>
    </row>
    <row r="234" spans="1:8" ht="12.75" customHeight="1">
      <c r="A234" s="22">
        <v>42933</v>
      </c>
      <c r="B234" s="22"/>
      <c r="C234" s="26">
        <f>ROUND(13.44,4)</f>
        <v>13.44</v>
      </c>
      <c r="D234" s="26">
        <f>F234</f>
        <v>13.5915</v>
      </c>
      <c r="E234" s="26">
        <f>F234</f>
        <v>13.5915</v>
      </c>
      <c r="F234" s="26">
        <f>ROUND(13.5915,4)</f>
        <v>13.5915</v>
      </c>
      <c r="G234" s="24"/>
      <c r="H234" s="36"/>
    </row>
    <row r="235" spans="1:8" ht="12.75" customHeight="1">
      <c r="A235" s="22">
        <v>42937</v>
      </c>
      <c r="B235" s="22"/>
      <c r="C235" s="26">
        <f>ROUND(13.44,4)</f>
        <v>13.44</v>
      </c>
      <c r="D235" s="26">
        <f>F235</f>
        <v>13.6006</v>
      </c>
      <c r="E235" s="26">
        <f>F235</f>
        <v>13.6006</v>
      </c>
      <c r="F235" s="26">
        <f>ROUND(13.6006,4)</f>
        <v>13.6006</v>
      </c>
      <c r="G235" s="24"/>
      <c r="H235" s="36"/>
    </row>
    <row r="236" spans="1:8" ht="12.75" customHeight="1">
      <c r="A236" s="22">
        <v>42941</v>
      </c>
      <c r="B236" s="22"/>
      <c r="C236" s="26">
        <f>ROUND(13.44,4)</f>
        <v>13.44</v>
      </c>
      <c r="D236" s="26">
        <f>F236</f>
        <v>13.6097</v>
      </c>
      <c r="E236" s="26">
        <f>F236</f>
        <v>13.6097</v>
      </c>
      <c r="F236" s="26">
        <f>ROUND(13.6097,4)</f>
        <v>13.6097</v>
      </c>
      <c r="G236" s="24"/>
      <c r="H236" s="36"/>
    </row>
    <row r="237" spans="1:8" ht="12.75" customHeight="1">
      <c r="A237" s="22">
        <v>42943</v>
      </c>
      <c r="B237" s="22"/>
      <c r="C237" s="26">
        <f>ROUND(13.44,4)</f>
        <v>13.44</v>
      </c>
      <c r="D237" s="26">
        <f>F237</f>
        <v>13.6143</v>
      </c>
      <c r="E237" s="26">
        <f>F237</f>
        <v>13.6143</v>
      </c>
      <c r="F237" s="26">
        <f>ROUND(13.6143,4)</f>
        <v>13.6143</v>
      </c>
      <c r="G237" s="24"/>
      <c r="H237" s="36"/>
    </row>
    <row r="238" spans="1:8" ht="12.75" customHeight="1">
      <c r="A238" s="22">
        <v>42947</v>
      </c>
      <c r="B238" s="22"/>
      <c r="C238" s="26">
        <f>ROUND(13.44,4)</f>
        <v>13.44</v>
      </c>
      <c r="D238" s="26">
        <f>F238</f>
        <v>13.6234</v>
      </c>
      <c r="E238" s="26">
        <f>F238</f>
        <v>13.6234</v>
      </c>
      <c r="F238" s="26">
        <f>ROUND(13.6234,4)</f>
        <v>13.6234</v>
      </c>
      <c r="G238" s="24"/>
      <c r="H238" s="36"/>
    </row>
    <row r="239" spans="1:8" ht="12.75" customHeight="1">
      <c r="A239" s="22">
        <v>42958</v>
      </c>
      <c r="B239" s="22"/>
      <c r="C239" s="26">
        <f>ROUND(13.44,4)</f>
        <v>13.44</v>
      </c>
      <c r="D239" s="26">
        <f>F239</f>
        <v>13.6484</v>
      </c>
      <c r="E239" s="26">
        <f>F239</f>
        <v>13.6484</v>
      </c>
      <c r="F239" s="26">
        <f>ROUND(13.6484,4)</f>
        <v>13.6484</v>
      </c>
      <c r="G239" s="24"/>
      <c r="H239" s="36"/>
    </row>
    <row r="240" spans="1:8" ht="12.75" customHeight="1">
      <c r="A240" s="22">
        <v>42976</v>
      </c>
      <c r="B240" s="22"/>
      <c r="C240" s="26">
        <f>ROUND(13.44,4)</f>
        <v>13.44</v>
      </c>
      <c r="D240" s="26">
        <f>F240</f>
        <v>13.6893</v>
      </c>
      <c r="E240" s="26">
        <f>F240</f>
        <v>13.6893</v>
      </c>
      <c r="F240" s="26">
        <f>ROUND(13.6893,4)</f>
        <v>13.6893</v>
      </c>
      <c r="G240" s="24"/>
      <c r="H240" s="36"/>
    </row>
    <row r="241" spans="1:8" ht="12.75" customHeight="1">
      <c r="A241" s="22">
        <v>43005</v>
      </c>
      <c r="B241" s="22"/>
      <c r="C241" s="26">
        <f>ROUND(13.44,4)</f>
        <v>13.44</v>
      </c>
      <c r="D241" s="26">
        <f>F241</f>
        <v>13.755</v>
      </c>
      <c r="E241" s="26">
        <f>F241</f>
        <v>13.755</v>
      </c>
      <c r="F241" s="26">
        <f>ROUND(13.755,4)</f>
        <v>13.755</v>
      </c>
      <c r="G241" s="24"/>
      <c r="H241" s="36"/>
    </row>
    <row r="242" spans="1:8" ht="12.75" customHeight="1">
      <c r="A242" s="22">
        <v>43006</v>
      </c>
      <c r="B242" s="22"/>
      <c r="C242" s="26">
        <f>ROUND(13.44,4)</f>
        <v>13.44</v>
      </c>
      <c r="D242" s="26">
        <f>F242</f>
        <v>13.7573</v>
      </c>
      <c r="E242" s="26">
        <f>F242</f>
        <v>13.7573</v>
      </c>
      <c r="F242" s="26">
        <f>ROUND(13.7573,4)</f>
        <v>13.7573</v>
      </c>
      <c r="G242" s="24"/>
      <c r="H242" s="36"/>
    </row>
    <row r="243" spans="1:8" ht="12.75" customHeight="1">
      <c r="A243" s="22">
        <v>43031</v>
      </c>
      <c r="B243" s="22"/>
      <c r="C243" s="26">
        <f>ROUND(13.44,4)</f>
        <v>13.44</v>
      </c>
      <c r="D243" s="26">
        <f>F243</f>
        <v>13.8139</v>
      </c>
      <c r="E243" s="26">
        <f>F243</f>
        <v>13.8139</v>
      </c>
      <c r="F243" s="26">
        <f>ROUND(13.8139,4)</f>
        <v>13.8139</v>
      </c>
      <c r="G243" s="24"/>
      <c r="H243" s="36"/>
    </row>
    <row r="244" spans="1:8" ht="12.75" customHeight="1">
      <c r="A244" s="22">
        <v>43035</v>
      </c>
      <c r="B244" s="22"/>
      <c r="C244" s="26">
        <f>ROUND(13.44,4)</f>
        <v>13.44</v>
      </c>
      <c r="D244" s="26">
        <f>F244</f>
        <v>13.823</v>
      </c>
      <c r="E244" s="26">
        <f>F244</f>
        <v>13.823</v>
      </c>
      <c r="F244" s="26">
        <f>ROUND(13.823,4)</f>
        <v>13.823</v>
      </c>
      <c r="G244" s="24"/>
      <c r="H244" s="36"/>
    </row>
    <row r="245" spans="1:8" ht="12.75" customHeight="1">
      <c r="A245" s="22">
        <v>43052</v>
      </c>
      <c r="B245" s="22"/>
      <c r="C245" s="26">
        <f>ROUND(13.44,4)</f>
        <v>13.44</v>
      </c>
      <c r="D245" s="26">
        <f>F245</f>
        <v>13.8615</v>
      </c>
      <c r="E245" s="26">
        <f>F245</f>
        <v>13.8615</v>
      </c>
      <c r="F245" s="26">
        <f>ROUND(13.8615,4)</f>
        <v>13.8615</v>
      </c>
      <c r="G245" s="24"/>
      <c r="H245" s="36"/>
    </row>
    <row r="246" spans="1:8" ht="12.75" customHeight="1">
      <c r="A246" s="22">
        <v>43067</v>
      </c>
      <c r="B246" s="22"/>
      <c r="C246" s="26">
        <f>ROUND(13.44,4)</f>
        <v>13.44</v>
      </c>
      <c r="D246" s="26">
        <f>F246</f>
        <v>13.8949</v>
      </c>
      <c r="E246" s="26">
        <f>F246</f>
        <v>13.8949</v>
      </c>
      <c r="F246" s="26">
        <f>ROUND(13.8949,4)</f>
        <v>13.8949</v>
      </c>
      <c r="G246" s="24"/>
      <c r="H246" s="36"/>
    </row>
    <row r="247" spans="1:8" ht="12.75" customHeight="1">
      <c r="A247" s="22">
        <v>43091</v>
      </c>
      <c r="B247" s="22"/>
      <c r="C247" s="26">
        <f>ROUND(13.44,4)</f>
        <v>13.44</v>
      </c>
      <c r="D247" s="26">
        <f>F247</f>
        <v>13.9483</v>
      </c>
      <c r="E247" s="26">
        <f>F247</f>
        <v>13.9483</v>
      </c>
      <c r="F247" s="26">
        <f>ROUND(13.9483,4)</f>
        <v>13.9483</v>
      </c>
      <c r="G247" s="24"/>
      <c r="H247" s="36"/>
    </row>
    <row r="248" spans="1:8" ht="12.75" customHeight="1">
      <c r="A248" s="22">
        <v>43144</v>
      </c>
      <c r="B248" s="22"/>
      <c r="C248" s="26">
        <f>ROUND(13.44,4)</f>
        <v>13.44</v>
      </c>
      <c r="D248" s="26">
        <f>F248</f>
        <v>14.0663</v>
      </c>
      <c r="E248" s="26">
        <f>F248</f>
        <v>14.0663</v>
      </c>
      <c r="F248" s="26">
        <f>ROUND(14.0663,4)</f>
        <v>14.0663</v>
      </c>
      <c r="G248" s="24"/>
      <c r="H248" s="36"/>
    </row>
    <row r="249" spans="1:8" ht="12.75" customHeight="1">
      <c r="A249" s="22">
        <v>43146</v>
      </c>
      <c r="B249" s="22"/>
      <c r="C249" s="26">
        <f>ROUND(13.44,4)</f>
        <v>13.44</v>
      </c>
      <c r="D249" s="26">
        <f>F249</f>
        <v>14.0706</v>
      </c>
      <c r="E249" s="26">
        <f>F249</f>
        <v>14.0706</v>
      </c>
      <c r="F249" s="26">
        <f>ROUND(14.0706,4)</f>
        <v>14.0706</v>
      </c>
      <c r="G249" s="24"/>
      <c r="H249" s="36"/>
    </row>
    <row r="250" spans="1:8" ht="12.75" customHeight="1">
      <c r="A250" s="22">
        <v>43215</v>
      </c>
      <c r="B250" s="22"/>
      <c r="C250" s="26">
        <f>ROUND(13.44,4)</f>
        <v>13.44</v>
      </c>
      <c r="D250" s="26">
        <f>F250</f>
        <v>14.2214</v>
      </c>
      <c r="E250" s="26">
        <f>F250</f>
        <v>14.2214</v>
      </c>
      <c r="F250" s="26">
        <f>ROUND(14.2214,4)</f>
        <v>14.2214</v>
      </c>
      <c r="G250" s="24"/>
      <c r="H250" s="36"/>
    </row>
    <row r="251" spans="1:8" ht="12.75" customHeight="1">
      <c r="A251" s="22">
        <v>43231</v>
      </c>
      <c r="B251" s="22"/>
      <c r="C251" s="26">
        <f>ROUND(13.44,4)</f>
        <v>13.44</v>
      </c>
      <c r="D251" s="26">
        <f>F251</f>
        <v>14.2563</v>
      </c>
      <c r="E251" s="26">
        <f>F251</f>
        <v>14.2563</v>
      </c>
      <c r="F251" s="26">
        <f>ROUND(14.2563,4)</f>
        <v>14.2563</v>
      </c>
      <c r="G251" s="24"/>
      <c r="H251" s="36"/>
    </row>
    <row r="252" spans="1:8" ht="12.75" customHeight="1">
      <c r="A252" s="22">
        <v>43235</v>
      </c>
      <c r="B252" s="22"/>
      <c r="C252" s="26">
        <f>ROUND(13.44,4)</f>
        <v>13.44</v>
      </c>
      <c r="D252" s="26">
        <f>F252</f>
        <v>14.2651</v>
      </c>
      <c r="E252" s="26">
        <f>F252</f>
        <v>14.2651</v>
      </c>
      <c r="F252" s="26">
        <f>ROUND(14.2651,4)</f>
        <v>14.2651</v>
      </c>
      <c r="G252" s="24"/>
      <c r="H252" s="36"/>
    </row>
    <row r="253" spans="1:8" ht="12.75" customHeight="1">
      <c r="A253" s="22">
        <v>43325</v>
      </c>
      <c r="B253" s="22"/>
      <c r="C253" s="26">
        <f>ROUND(13.44,4)</f>
        <v>13.44</v>
      </c>
      <c r="D253" s="26">
        <f>F253</f>
        <v>14.4684</v>
      </c>
      <c r="E253" s="26">
        <f>F253</f>
        <v>14.4684</v>
      </c>
      <c r="F253" s="26">
        <f>ROUND(14.4684,4)</f>
        <v>14.4684</v>
      </c>
      <c r="G253" s="24"/>
      <c r="H253" s="36"/>
    </row>
    <row r="254" spans="1:8" ht="12.75" customHeight="1">
      <c r="A254" s="22">
        <v>43417</v>
      </c>
      <c r="B254" s="22"/>
      <c r="C254" s="26">
        <f>ROUND(13.44,4)</f>
        <v>13.44</v>
      </c>
      <c r="D254" s="26">
        <f>F254</f>
        <v>14.6762</v>
      </c>
      <c r="E254" s="26">
        <f>F254</f>
        <v>14.6762</v>
      </c>
      <c r="F254" s="26">
        <f>ROUND(14.6762,4)</f>
        <v>14.6762</v>
      </c>
      <c r="G254" s="24"/>
      <c r="H254" s="36"/>
    </row>
    <row r="255" spans="1:8" ht="12.75" customHeight="1">
      <c r="A255" s="22">
        <v>43509</v>
      </c>
      <c r="B255" s="22"/>
      <c r="C255" s="26">
        <f>ROUND(13.44,4)</f>
        <v>13.44</v>
      </c>
      <c r="D255" s="26">
        <f>F255</f>
        <v>14.884</v>
      </c>
      <c r="E255" s="26">
        <f>F255</f>
        <v>14.884</v>
      </c>
      <c r="F255" s="26">
        <f>ROUND(14.884,4)</f>
        <v>14.884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42905</v>
      </c>
      <c r="B257" s="22"/>
      <c r="C257" s="26">
        <f>ROUND(1.0872,4)</f>
        <v>1.0872</v>
      </c>
      <c r="D257" s="26">
        <f>F257</f>
        <v>1.0891</v>
      </c>
      <c r="E257" s="26">
        <f>F257</f>
        <v>1.0891</v>
      </c>
      <c r="F257" s="26">
        <f>ROUND(1.0891,4)</f>
        <v>1.0891</v>
      </c>
      <c r="G257" s="24"/>
      <c r="H257" s="36"/>
    </row>
    <row r="258" spans="1:8" ht="12.75" customHeight="1">
      <c r="A258" s="22">
        <v>42996</v>
      </c>
      <c r="B258" s="22"/>
      <c r="C258" s="26">
        <f>ROUND(1.0872,4)</f>
        <v>1.0872</v>
      </c>
      <c r="D258" s="26">
        <f>F258</f>
        <v>1.0943</v>
      </c>
      <c r="E258" s="26">
        <f>F258</f>
        <v>1.0943</v>
      </c>
      <c r="F258" s="26">
        <f>ROUND(1.0943,4)</f>
        <v>1.0943</v>
      </c>
      <c r="G258" s="24"/>
      <c r="H258" s="36"/>
    </row>
    <row r="259" spans="1:8" ht="12.75" customHeight="1">
      <c r="A259" s="22">
        <v>43087</v>
      </c>
      <c r="B259" s="22"/>
      <c r="C259" s="26">
        <f>ROUND(1.0872,4)</f>
        <v>1.0872</v>
      </c>
      <c r="D259" s="26">
        <f>F259</f>
        <v>1.0999</v>
      </c>
      <c r="E259" s="26">
        <f>F259</f>
        <v>1.0999</v>
      </c>
      <c r="F259" s="26">
        <f>ROUND(1.0999,4)</f>
        <v>1.0999</v>
      </c>
      <c r="G259" s="24"/>
      <c r="H259" s="36"/>
    </row>
    <row r="260" spans="1:8" ht="12.75" customHeight="1">
      <c r="A260" s="22">
        <v>43178</v>
      </c>
      <c r="B260" s="22"/>
      <c r="C260" s="26">
        <f>ROUND(1.0872,4)</f>
        <v>1.0872</v>
      </c>
      <c r="D260" s="26">
        <f>F260</f>
        <v>1.1058</v>
      </c>
      <c r="E260" s="26">
        <f>F260</f>
        <v>1.1058</v>
      </c>
      <c r="F260" s="26">
        <f>ROUND(1.1058,4)</f>
        <v>1.1058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6">
        <f>ROUND(1.294775,4)</f>
        <v>1.2948</v>
      </c>
      <c r="D262" s="26">
        <f>F262</f>
        <v>1.2961</v>
      </c>
      <c r="E262" s="26">
        <f>F262</f>
        <v>1.2961</v>
      </c>
      <c r="F262" s="26">
        <f>ROUND(1.2961,4)</f>
        <v>1.2961</v>
      </c>
      <c r="G262" s="24"/>
      <c r="H262" s="36"/>
    </row>
    <row r="263" spans="1:8" ht="12.75" customHeight="1">
      <c r="A263" s="22">
        <v>42996</v>
      </c>
      <c r="B263" s="22"/>
      <c r="C263" s="26">
        <f>ROUND(1.294775,4)</f>
        <v>1.2948</v>
      </c>
      <c r="D263" s="26">
        <f>F263</f>
        <v>1.2997</v>
      </c>
      <c r="E263" s="26">
        <f>F263</f>
        <v>1.2997</v>
      </c>
      <c r="F263" s="26">
        <f>ROUND(1.2997,4)</f>
        <v>1.2997</v>
      </c>
      <c r="G263" s="24"/>
      <c r="H263" s="36"/>
    </row>
    <row r="264" spans="1:8" ht="12.75" customHeight="1">
      <c r="A264" s="22">
        <v>43087</v>
      </c>
      <c r="B264" s="22"/>
      <c r="C264" s="26">
        <f>ROUND(1.294775,4)</f>
        <v>1.2948</v>
      </c>
      <c r="D264" s="26">
        <f>F264</f>
        <v>1.3034</v>
      </c>
      <c r="E264" s="26">
        <f>F264</f>
        <v>1.3034</v>
      </c>
      <c r="F264" s="26">
        <f>ROUND(1.3034,4)</f>
        <v>1.3034</v>
      </c>
      <c r="G264" s="24"/>
      <c r="H264" s="36"/>
    </row>
    <row r="265" spans="1:8" ht="12.75" customHeight="1">
      <c r="A265" s="22">
        <v>43178</v>
      </c>
      <c r="B265" s="22"/>
      <c r="C265" s="26">
        <f>ROUND(1.294775,4)</f>
        <v>1.2948</v>
      </c>
      <c r="D265" s="26">
        <f>F265</f>
        <v>1.3073</v>
      </c>
      <c r="E265" s="26">
        <f>F265</f>
        <v>1.3073</v>
      </c>
      <c r="F265" s="26">
        <f>ROUND(1.3073,4)</f>
        <v>1.3073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6">
        <f>ROUND(9.933504,4)</f>
        <v>9.9335</v>
      </c>
      <c r="D267" s="26">
        <f>F267</f>
        <v>9.9909</v>
      </c>
      <c r="E267" s="26">
        <f>F267</f>
        <v>9.9909</v>
      </c>
      <c r="F267" s="26">
        <f>ROUND(9.9909,4)</f>
        <v>9.9909</v>
      </c>
      <c r="G267" s="24"/>
      <c r="H267" s="36"/>
    </row>
    <row r="268" spans="1:8" ht="12.75" customHeight="1">
      <c r="A268" s="22">
        <v>42996</v>
      </c>
      <c r="B268" s="22"/>
      <c r="C268" s="26">
        <f>ROUND(9.933504,4)</f>
        <v>9.9335</v>
      </c>
      <c r="D268" s="26">
        <f>F268</f>
        <v>10.1309</v>
      </c>
      <c r="E268" s="26">
        <f>F268</f>
        <v>10.1309</v>
      </c>
      <c r="F268" s="26">
        <f>ROUND(10.1309,4)</f>
        <v>10.1309</v>
      </c>
      <c r="G268" s="24"/>
      <c r="H268" s="36"/>
    </row>
    <row r="269" spans="1:8" ht="12.75" customHeight="1">
      <c r="A269" s="22">
        <v>43087</v>
      </c>
      <c r="B269" s="22"/>
      <c r="C269" s="26">
        <f>ROUND(9.933504,4)</f>
        <v>9.9335</v>
      </c>
      <c r="D269" s="26">
        <f>F269</f>
        <v>10.2711</v>
      </c>
      <c r="E269" s="26">
        <f>F269</f>
        <v>10.2711</v>
      </c>
      <c r="F269" s="26">
        <f>ROUND(10.2711,4)</f>
        <v>10.2711</v>
      </c>
      <c r="G269" s="24"/>
      <c r="H269" s="36"/>
    </row>
    <row r="270" spans="1:8" ht="12.75" customHeight="1">
      <c r="A270" s="22">
        <v>43178</v>
      </c>
      <c r="B270" s="22"/>
      <c r="C270" s="26">
        <f>ROUND(9.933504,4)</f>
        <v>9.9335</v>
      </c>
      <c r="D270" s="26">
        <f>F270</f>
        <v>10.4093</v>
      </c>
      <c r="E270" s="26">
        <f>F270</f>
        <v>10.4093</v>
      </c>
      <c r="F270" s="26">
        <f>ROUND(10.4093,4)</f>
        <v>10.4093</v>
      </c>
      <c r="G270" s="24"/>
      <c r="H270" s="36"/>
    </row>
    <row r="271" spans="1:8" ht="12.75" customHeight="1">
      <c r="A271" s="22">
        <v>43269</v>
      </c>
      <c r="B271" s="22"/>
      <c r="C271" s="26">
        <f>ROUND(9.933504,4)</f>
        <v>9.9335</v>
      </c>
      <c r="D271" s="26">
        <f>F271</f>
        <v>10.5487</v>
      </c>
      <c r="E271" s="26">
        <f>F271</f>
        <v>10.5487</v>
      </c>
      <c r="F271" s="26">
        <f>ROUND(10.5487,4)</f>
        <v>10.5487</v>
      </c>
      <c r="G271" s="24"/>
      <c r="H271" s="36"/>
    </row>
    <row r="272" spans="1:8" ht="12.75" customHeight="1">
      <c r="A272" s="22">
        <v>43360</v>
      </c>
      <c r="B272" s="22"/>
      <c r="C272" s="26">
        <f>ROUND(9.933504,4)</f>
        <v>9.9335</v>
      </c>
      <c r="D272" s="26">
        <f>F272</f>
        <v>10.691</v>
      </c>
      <c r="E272" s="26">
        <f>F272</f>
        <v>10.691</v>
      </c>
      <c r="F272" s="26">
        <f>ROUND(10.691,4)</f>
        <v>10.691</v>
      </c>
      <c r="G272" s="24"/>
      <c r="H272" s="36"/>
    </row>
    <row r="273" spans="1:8" ht="12.75" customHeight="1">
      <c r="A273" s="22">
        <v>43448</v>
      </c>
      <c r="B273" s="22"/>
      <c r="C273" s="26">
        <f>ROUND(9.933504,4)</f>
        <v>9.9335</v>
      </c>
      <c r="D273" s="26">
        <f>F273</f>
        <v>10.8285</v>
      </c>
      <c r="E273" s="26">
        <f>F273</f>
        <v>10.8285</v>
      </c>
      <c r="F273" s="26">
        <f>ROUND(10.8285,4)</f>
        <v>10.8285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6">
        <f>ROUND(3.65923384791309,4)</f>
        <v>3.6592</v>
      </c>
      <c r="D275" s="26">
        <f>F275</f>
        <v>4.0149</v>
      </c>
      <c r="E275" s="26">
        <f>F275</f>
        <v>4.0149</v>
      </c>
      <c r="F275" s="26">
        <f>ROUND(4.0149,4)</f>
        <v>4.0149</v>
      </c>
      <c r="G275" s="24"/>
      <c r="H275" s="36"/>
    </row>
    <row r="276" spans="1:8" ht="12.75" customHeight="1">
      <c r="A276" s="22">
        <v>42996</v>
      </c>
      <c r="B276" s="22"/>
      <c r="C276" s="26">
        <f>ROUND(3.65923384791309,4)</f>
        <v>3.6592</v>
      </c>
      <c r="D276" s="26">
        <f>F276</f>
        <v>4.0727</v>
      </c>
      <c r="E276" s="26">
        <f>F276</f>
        <v>4.0727</v>
      </c>
      <c r="F276" s="26">
        <f>ROUND(4.0727,4)</f>
        <v>4.0727</v>
      </c>
      <c r="G276" s="24"/>
      <c r="H276" s="36"/>
    </row>
    <row r="277" spans="1:8" ht="12.75" customHeight="1">
      <c r="A277" s="22">
        <v>43087</v>
      </c>
      <c r="B277" s="22"/>
      <c r="C277" s="26">
        <f>ROUND(3.65923384791309,4)</f>
        <v>3.6592</v>
      </c>
      <c r="D277" s="26">
        <f>F277</f>
        <v>4.1285</v>
      </c>
      <c r="E277" s="26">
        <f>F277</f>
        <v>4.1285</v>
      </c>
      <c r="F277" s="26">
        <f>ROUND(4.1285,4)</f>
        <v>4.1285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42905</v>
      </c>
      <c r="B279" s="22"/>
      <c r="C279" s="26">
        <f>ROUND(1.28016,4)</f>
        <v>1.2802</v>
      </c>
      <c r="D279" s="26">
        <f>F279</f>
        <v>1.2869</v>
      </c>
      <c r="E279" s="26">
        <f>F279</f>
        <v>1.2869</v>
      </c>
      <c r="F279" s="26">
        <f>ROUND(1.2869,4)</f>
        <v>1.2869</v>
      </c>
      <c r="G279" s="24"/>
      <c r="H279" s="36"/>
    </row>
    <row r="280" spans="1:8" ht="12.75" customHeight="1">
      <c r="A280" s="22">
        <v>42996</v>
      </c>
      <c r="B280" s="22"/>
      <c r="C280" s="26">
        <f>ROUND(1.28016,4)</f>
        <v>1.2802</v>
      </c>
      <c r="D280" s="26">
        <f>F280</f>
        <v>1.3015</v>
      </c>
      <c r="E280" s="26">
        <f>F280</f>
        <v>1.3015</v>
      </c>
      <c r="F280" s="26">
        <f>ROUND(1.3015,4)</f>
        <v>1.3015</v>
      </c>
      <c r="G280" s="24"/>
      <c r="H280" s="36"/>
    </row>
    <row r="281" spans="1:8" ht="12.75" customHeight="1">
      <c r="A281" s="22">
        <v>43087</v>
      </c>
      <c r="B281" s="22"/>
      <c r="C281" s="26">
        <f>ROUND(1.28016,4)</f>
        <v>1.2802</v>
      </c>
      <c r="D281" s="26">
        <f>F281</f>
        <v>1.3151</v>
      </c>
      <c r="E281" s="26">
        <f>F281</f>
        <v>1.3151</v>
      </c>
      <c r="F281" s="26">
        <f>ROUND(1.3151,4)</f>
        <v>1.3151</v>
      </c>
      <c r="G281" s="24"/>
      <c r="H281" s="36"/>
    </row>
    <row r="282" spans="1:8" ht="12.75" customHeight="1">
      <c r="A282" s="22">
        <v>43178</v>
      </c>
      <c r="B282" s="22"/>
      <c r="C282" s="26">
        <f>ROUND(1.28016,4)</f>
        <v>1.2802</v>
      </c>
      <c r="D282" s="26">
        <f>F282</f>
        <v>1.3299</v>
      </c>
      <c r="E282" s="26">
        <f>F282</f>
        <v>1.3299</v>
      </c>
      <c r="F282" s="26">
        <f>ROUND(1.3299,4)</f>
        <v>1.3299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6">
        <f>ROUND(9.84146743309047,4)</f>
        <v>9.8415</v>
      </c>
      <c r="D284" s="26">
        <f>F284</f>
        <v>9.9112</v>
      </c>
      <c r="E284" s="26">
        <f>F284</f>
        <v>9.9112</v>
      </c>
      <c r="F284" s="26">
        <f>ROUND(9.9112,4)</f>
        <v>9.9112</v>
      </c>
      <c r="G284" s="24"/>
      <c r="H284" s="36"/>
    </row>
    <row r="285" spans="1:8" ht="12.75" customHeight="1">
      <c r="A285" s="22">
        <v>42996</v>
      </c>
      <c r="B285" s="22"/>
      <c r="C285" s="26">
        <f>ROUND(9.84146743309047,4)</f>
        <v>9.8415</v>
      </c>
      <c r="D285" s="26">
        <f>F285</f>
        <v>10.0786</v>
      </c>
      <c r="E285" s="26">
        <f>F285</f>
        <v>10.0786</v>
      </c>
      <c r="F285" s="26">
        <f>ROUND(10.0786,4)</f>
        <v>10.0786</v>
      </c>
      <c r="G285" s="24"/>
      <c r="H285" s="36"/>
    </row>
    <row r="286" spans="1:8" ht="12.75" customHeight="1">
      <c r="A286" s="22">
        <v>43087</v>
      </c>
      <c r="B286" s="22"/>
      <c r="C286" s="26">
        <f>ROUND(9.84146743309047,4)</f>
        <v>9.8415</v>
      </c>
      <c r="D286" s="26">
        <f>F286</f>
        <v>10.2484</v>
      </c>
      <c r="E286" s="26">
        <f>F286</f>
        <v>10.2484</v>
      </c>
      <c r="F286" s="26">
        <f>ROUND(10.2484,4)</f>
        <v>10.2484</v>
      </c>
      <c r="G286" s="24"/>
      <c r="H286" s="36"/>
    </row>
    <row r="287" spans="1:8" ht="12.75" customHeight="1">
      <c r="A287" s="22">
        <v>43178</v>
      </c>
      <c r="B287" s="22"/>
      <c r="C287" s="26">
        <f>ROUND(9.84146743309047,4)</f>
        <v>9.8415</v>
      </c>
      <c r="D287" s="26">
        <f>F287</f>
        <v>10.4164</v>
      </c>
      <c r="E287" s="26">
        <f>F287</f>
        <v>10.4164</v>
      </c>
      <c r="F287" s="26">
        <f>ROUND(10.4164,4)</f>
        <v>10.4164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6">
        <f>ROUND(1.957203932377,4)</f>
        <v>1.9572</v>
      </c>
      <c r="D289" s="26">
        <f>F289</f>
        <v>1.9511</v>
      </c>
      <c r="E289" s="26">
        <f>F289</f>
        <v>1.9511</v>
      </c>
      <c r="F289" s="26">
        <f>ROUND(1.9511,4)</f>
        <v>1.9511</v>
      </c>
      <c r="G289" s="24"/>
      <c r="H289" s="36"/>
    </row>
    <row r="290" spans="1:8" ht="12.75" customHeight="1">
      <c r="A290" s="22">
        <v>42996</v>
      </c>
      <c r="B290" s="22"/>
      <c r="C290" s="26">
        <f>ROUND(1.957203932377,4)</f>
        <v>1.9572</v>
      </c>
      <c r="D290" s="26">
        <f>F290</f>
        <v>1.9671</v>
      </c>
      <c r="E290" s="26">
        <f>F290</f>
        <v>1.9671</v>
      </c>
      <c r="F290" s="26">
        <f>ROUND(1.9671,4)</f>
        <v>1.9671</v>
      </c>
      <c r="G290" s="24"/>
      <c r="H290" s="36"/>
    </row>
    <row r="291" spans="1:8" ht="12.75" customHeight="1">
      <c r="A291" s="22">
        <v>43087</v>
      </c>
      <c r="B291" s="22"/>
      <c r="C291" s="26">
        <f>ROUND(1.957203932377,4)</f>
        <v>1.9572</v>
      </c>
      <c r="D291" s="26">
        <f>F291</f>
        <v>1.9833</v>
      </c>
      <c r="E291" s="26">
        <f>F291</f>
        <v>1.9833</v>
      </c>
      <c r="F291" s="26">
        <f>ROUND(1.9833,4)</f>
        <v>1.9833</v>
      </c>
      <c r="G291" s="24"/>
      <c r="H291" s="36"/>
    </row>
    <row r="292" spans="1:8" ht="12.75" customHeight="1">
      <c r="A292" s="22">
        <v>43178</v>
      </c>
      <c r="B292" s="22"/>
      <c r="C292" s="26">
        <f>ROUND(1.957203932377,4)</f>
        <v>1.9572</v>
      </c>
      <c r="D292" s="26">
        <f>F292</f>
        <v>1.999</v>
      </c>
      <c r="E292" s="26">
        <f>F292</f>
        <v>1.999</v>
      </c>
      <c r="F292" s="26">
        <f>ROUND(1.999,4)</f>
        <v>1.999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6">
        <f>ROUND(1.96359173655144,4)</f>
        <v>1.9636</v>
      </c>
      <c r="D294" s="26">
        <f>F294</f>
        <v>1.9843</v>
      </c>
      <c r="E294" s="26">
        <f>F294</f>
        <v>1.9843</v>
      </c>
      <c r="F294" s="26">
        <f>ROUND(1.9843,4)</f>
        <v>1.9843</v>
      </c>
      <c r="G294" s="24"/>
      <c r="H294" s="36"/>
    </row>
    <row r="295" spans="1:8" ht="12.75" customHeight="1">
      <c r="A295" s="22">
        <v>42996</v>
      </c>
      <c r="B295" s="22"/>
      <c r="C295" s="26">
        <f>ROUND(1.96359173655144,4)</f>
        <v>1.9636</v>
      </c>
      <c r="D295" s="26">
        <f>F295</f>
        <v>2.0249</v>
      </c>
      <c r="E295" s="26">
        <f>F295</f>
        <v>2.0249</v>
      </c>
      <c r="F295" s="26">
        <f>ROUND(2.0249,4)</f>
        <v>2.0249</v>
      </c>
      <c r="G295" s="24"/>
      <c r="H295" s="36"/>
    </row>
    <row r="296" spans="1:8" ht="12.75" customHeight="1">
      <c r="A296" s="22">
        <v>43087</v>
      </c>
      <c r="B296" s="22"/>
      <c r="C296" s="26">
        <f>ROUND(1.96359173655144,4)</f>
        <v>1.9636</v>
      </c>
      <c r="D296" s="26">
        <f>F296</f>
        <v>2.0669</v>
      </c>
      <c r="E296" s="26">
        <f>F296</f>
        <v>2.0669</v>
      </c>
      <c r="F296" s="26">
        <f>ROUND(2.0669,4)</f>
        <v>2.0669</v>
      </c>
      <c r="G296" s="24"/>
      <c r="H296" s="36"/>
    </row>
    <row r="297" spans="1:8" ht="12.75" customHeight="1">
      <c r="A297" s="22">
        <v>43178</v>
      </c>
      <c r="B297" s="22"/>
      <c r="C297" s="26">
        <f>ROUND(1.96359173655144,4)</f>
        <v>1.9636</v>
      </c>
      <c r="D297" s="26">
        <f>F297</f>
        <v>2.1086</v>
      </c>
      <c r="E297" s="26">
        <f>F297</f>
        <v>2.1086</v>
      </c>
      <c r="F297" s="26">
        <f>ROUND(2.1086,4)</f>
        <v>2.1086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6">
        <f>ROUND(14.611968,4)</f>
        <v>14.612</v>
      </c>
      <c r="D299" s="26">
        <f>F299</f>
        <v>14.7338</v>
      </c>
      <c r="E299" s="26">
        <f>F299</f>
        <v>14.7338</v>
      </c>
      <c r="F299" s="26">
        <f>ROUND(14.7338,4)</f>
        <v>14.7338</v>
      </c>
      <c r="G299" s="24"/>
      <c r="H299" s="36"/>
    </row>
    <row r="300" spans="1:8" ht="12.75" customHeight="1">
      <c r="A300" s="22">
        <v>42996</v>
      </c>
      <c r="B300" s="22"/>
      <c r="C300" s="26">
        <f>ROUND(14.611968,4)</f>
        <v>14.612</v>
      </c>
      <c r="D300" s="26">
        <f>F300</f>
        <v>15.0304</v>
      </c>
      <c r="E300" s="26">
        <f>F300</f>
        <v>15.0304</v>
      </c>
      <c r="F300" s="26">
        <f>ROUND(15.0304,4)</f>
        <v>15.0304</v>
      </c>
      <c r="G300" s="24"/>
      <c r="H300" s="36"/>
    </row>
    <row r="301" spans="1:8" ht="12.75" customHeight="1">
      <c r="A301" s="22">
        <v>43087</v>
      </c>
      <c r="B301" s="22"/>
      <c r="C301" s="26">
        <f>ROUND(14.611968,4)</f>
        <v>14.612</v>
      </c>
      <c r="D301" s="26">
        <f>F301</f>
        <v>15.3326</v>
      </c>
      <c r="E301" s="26">
        <f>F301</f>
        <v>15.3326</v>
      </c>
      <c r="F301" s="26">
        <f>ROUND(15.3326,4)</f>
        <v>15.3326</v>
      </c>
      <c r="G301" s="24"/>
      <c r="H301" s="36"/>
    </row>
    <row r="302" spans="1:8" ht="12.75" customHeight="1">
      <c r="A302" s="22">
        <v>43178</v>
      </c>
      <c r="B302" s="22"/>
      <c r="C302" s="26">
        <f>ROUND(14.611968,4)</f>
        <v>14.612</v>
      </c>
      <c r="D302" s="26">
        <f>F302</f>
        <v>15.6371</v>
      </c>
      <c r="E302" s="26">
        <f>F302</f>
        <v>15.6371</v>
      </c>
      <c r="F302" s="26">
        <f>ROUND(15.6371,4)</f>
        <v>15.6371</v>
      </c>
      <c r="G302" s="24"/>
      <c r="H302" s="36"/>
    </row>
    <row r="303" spans="1:8" ht="12.75" customHeight="1">
      <c r="A303" s="22">
        <v>43269</v>
      </c>
      <c r="B303" s="22"/>
      <c r="C303" s="26">
        <f>ROUND(14.611968,4)</f>
        <v>14.612</v>
      </c>
      <c r="D303" s="26">
        <f>F303</f>
        <v>15.9296</v>
      </c>
      <c r="E303" s="26">
        <f>F303</f>
        <v>15.9296</v>
      </c>
      <c r="F303" s="26">
        <f>ROUND(15.9296,4)</f>
        <v>15.9296</v>
      </c>
      <c r="G303" s="24"/>
      <c r="H303" s="36"/>
    </row>
    <row r="304" spans="1:8" ht="12.75" customHeight="1">
      <c r="A304" s="22">
        <v>43360</v>
      </c>
      <c r="B304" s="22"/>
      <c r="C304" s="26">
        <f>ROUND(14.611968,4)</f>
        <v>14.612</v>
      </c>
      <c r="D304" s="26">
        <f>F304</f>
        <v>16.2359</v>
      </c>
      <c r="E304" s="26">
        <f>F304</f>
        <v>16.2359</v>
      </c>
      <c r="F304" s="26">
        <f>ROUND(16.2359,4)</f>
        <v>16.2359</v>
      </c>
      <c r="G304" s="24"/>
      <c r="H304" s="36"/>
    </row>
    <row r="305" spans="1:8" ht="12.75" customHeight="1">
      <c r="A305" s="22">
        <v>43448</v>
      </c>
      <c r="B305" s="22"/>
      <c r="C305" s="26">
        <f>ROUND(14.611968,4)</f>
        <v>14.612</v>
      </c>
      <c r="D305" s="26">
        <f>F305</f>
        <v>16.588</v>
      </c>
      <c r="E305" s="26">
        <f>F305</f>
        <v>16.588</v>
      </c>
      <c r="F305" s="26">
        <f>ROUND(16.588,4)</f>
        <v>16.588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6">
        <f>ROUND(13.3273836085081,4)</f>
        <v>13.3274</v>
      </c>
      <c r="D307" s="26">
        <f>F307</f>
        <v>13.4437</v>
      </c>
      <c r="E307" s="26">
        <f>F307</f>
        <v>13.4437</v>
      </c>
      <c r="F307" s="26">
        <f>ROUND(13.4437,4)</f>
        <v>13.4437</v>
      </c>
      <c r="G307" s="24"/>
      <c r="H307" s="36"/>
    </row>
    <row r="308" spans="1:8" ht="12.75" customHeight="1">
      <c r="A308" s="22">
        <v>42996</v>
      </c>
      <c r="B308" s="22"/>
      <c r="C308" s="26">
        <f>ROUND(13.3273836085081,4)</f>
        <v>13.3274</v>
      </c>
      <c r="D308" s="26">
        <f>F308</f>
        <v>13.7284</v>
      </c>
      <c r="E308" s="26">
        <f>F308</f>
        <v>13.7284</v>
      </c>
      <c r="F308" s="26">
        <f>ROUND(13.7284,4)</f>
        <v>13.7284</v>
      </c>
      <c r="G308" s="24"/>
      <c r="H308" s="36"/>
    </row>
    <row r="309" spans="1:8" ht="12.75" customHeight="1">
      <c r="A309" s="22">
        <v>43087</v>
      </c>
      <c r="B309" s="22"/>
      <c r="C309" s="26">
        <f>ROUND(13.3273836085081,4)</f>
        <v>13.3274</v>
      </c>
      <c r="D309" s="26">
        <f>F309</f>
        <v>14.0208</v>
      </c>
      <c r="E309" s="26">
        <f>F309</f>
        <v>14.0208</v>
      </c>
      <c r="F309" s="26">
        <f>ROUND(14.0208,4)</f>
        <v>14.0208</v>
      </c>
      <c r="G309" s="24"/>
      <c r="H309" s="36"/>
    </row>
    <row r="310" spans="1:8" ht="12.75" customHeight="1">
      <c r="A310" s="22">
        <v>43178</v>
      </c>
      <c r="B310" s="22"/>
      <c r="C310" s="26">
        <f>ROUND(13.3273836085081,4)</f>
        <v>13.3274</v>
      </c>
      <c r="D310" s="26">
        <f>F310</f>
        <v>14.3148</v>
      </c>
      <c r="E310" s="26">
        <f>F310</f>
        <v>14.3148</v>
      </c>
      <c r="F310" s="26">
        <f>ROUND(14.3148,4)</f>
        <v>14.3148</v>
      </c>
      <c r="G310" s="24"/>
      <c r="H310" s="36"/>
    </row>
    <row r="311" spans="1:8" ht="12.75" customHeight="1">
      <c r="A311" s="22">
        <v>43269</v>
      </c>
      <c r="B311" s="22"/>
      <c r="C311" s="26">
        <f>ROUND(13.3273836085081,4)</f>
        <v>13.3274</v>
      </c>
      <c r="D311" s="26">
        <f>F311</f>
        <v>14.5975</v>
      </c>
      <c r="E311" s="26">
        <f>F311</f>
        <v>14.5975</v>
      </c>
      <c r="F311" s="26">
        <f>ROUND(14.5975,4)</f>
        <v>14.5975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ROUND(17.401776,4)</f>
        <v>17.4018</v>
      </c>
      <c r="D313" s="26">
        <f>F313</f>
        <v>17.5335</v>
      </c>
      <c r="E313" s="26">
        <f>F313</f>
        <v>17.5335</v>
      </c>
      <c r="F313" s="26">
        <f>ROUND(17.5335,4)</f>
        <v>17.5335</v>
      </c>
      <c r="G313" s="24"/>
      <c r="H313" s="36"/>
    </row>
    <row r="314" spans="1:8" ht="12.75" customHeight="1">
      <c r="A314" s="22">
        <v>42996</v>
      </c>
      <c r="B314" s="22"/>
      <c r="C314" s="26">
        <f>ROUND(17.401776,4)</f>
        <v>17.4018</v>
      </c>
      <c r="D314" s="26">
        <f>F314</f>
        <v>17.8503</v>
      </c>
      <c r="E314" s="26">
        <f>F314</f>
        <v>17.8503</v>
      </c>
      <c r="F314" s="26">
        <f>ROUND(17.8503,4)</f>
        <v>17.8503</v>
      </c>
      <c r="G314" s="24"/>
      <c r="H314" s="36"/>
    </row>
    <row r="315" spans="1:8" ht="12.75" customHeight="1">
      <c r="A315" s="22">
        <v>43087</v>
      </c>
      <c r="B315" s="22"/>
      <c r="C315" s="26">
        <f>ROUND(17.401776,4)</f>
        <v>17.4018</v>
      </c>
      <c r="D315" s="26">
        <f>F315</f>
        <v>18.1689</v>
      </c>
      <c r="E315" s="26">
        <f>F315</f>
        <v>18.1689</v>
      </c>
      <c r="F315" s="26">
        <f>ROUND(18.1689,4)</f>
        <v>18.1689</v>
      </c>
      <c r="G315" s="24"/>
      <c r="H315" s="36"/>
    </row>
    <row r="316" spans="1:8" ht="12.75" customHeight="1">
      <c r="A316" s="22">
        <v>43178</v>
      </c>
      <c r="B316" s="22"/>
      <c r="C316" s="26">
        <f>ROUND(17.401776,4)</f>
        <v>17.4018</v>
      </c>
      <c r="D316" s="26">
        <f>F316</f>
        <v>18.4864</v>
      </c>
      <c r="E316" s="26">
        <f>F316</f>
        <v>18.4864</v>
      </c>
      <c r="F316" s="26">
        <f>ROUND(18.4864,4)</f>
        <v>18.4864</v>
      </c>
      <c r="G316" s="24"/>
      <c r="H316" s="36"/>
    </row>
    <row r="317" spans="1:8" ht="12.75" customHeight="1">
      <c r="A317" s="22">
        <v>43269</v>
      </c>
      <c r="B317" s="22"/>
      <c r="C317" s="26">
        <f>ROUND(17.401776,4)</f>
        <v>17.4018</v>
      </c>
      <c r="D317" s="26">
        <f>F317</f>
        <v>18.8087</v>
      </c>
      <c r="E317" s="26">
        <f>F317</f>
        <v>18.8087</v>
      </c>
      <c r="F317" s="26">
        <f>ROUND(18.8087,4)</f>
        <v>18.8087</v>
      </c>
      <c r="G317" s="24"/>
      <c r="H317" s="36"/>
    </row>
    <row r="318" spans="1:8" ht="12.75" customHeight="1">
      <c r="A318" s="22">
        <v>43360</v>
      </c>
      <c r="B318" s="22"/>
      <c r="C318" s="26">
        <f>ROUND(17.401776,4)</f>
        <v>17.4018</v>
      </c>
      <c r="D318" s="26">
        <f>F318</f>
        <v>19.1408</v>
      </c>
      <c r="E318" s="26">
        <f>F318</f>
        <v>19.1408</v>
      </c>
      <c r="F318" s="26">
        <f>ROUND(19.1408,4)</f>
        <v>19.1408</v>
      </c>
      <c r="G318" s="24"/>
      <c r="H318" s="36"/>
    </row>
    <row r="319" spans="1:8" ht="12.75" customHeight="1">
      <c r="A319" s="22">
        <v>43448</v>
      </c>
      <c r="B319" s="22"/>
      <c r="C319" s="26">
        <f>ROUND(17.401776,4)</f>
        <v>17.4018</v>
      </c>
      <c r="D319" s="26">
        <f>F319</f>
        <v>19.2029</v>
      </c>
      <c r="E319" s="26">
        <f>F319</f>
        <v>19.2029</v>
      </c>
      <c r="F319" s="26">
        <f>ROUND(19.2029,4)</f>
        <v>19.2029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6">
        <f>ROUND(1.72615301627259,4)</f>
        <v>1.7262</v>
      </c>
      <c r="D321" s="26">
        <f>F321</f>
        <v>1.739</v>
      </c>
      <c r="E321" s="26">
        <f>F321</f>
        <v>1.739</v>
      </c>
      <c r="F321" s="26">
        <f>ROUND(1.739,4)</f>
        <v>1.739</v>
      </c>
      <c r="G321" s="24"/>
      <c r="H321" s="36"/>
    </row>
    <row r="322" spans="1:8" ht="12.75" customHeight="1">
      <c r="A322" s="22">
        <v>42996</v>
      </c>
      <c r="B322" s="22"/>
      <c r="C322" s="26">
        <f>ROUND(1.72615301627259,4)</f>
        <v>1.7262</v>
      </c>
      <c r="D322" s="26">
        <f>F322</f>
        <v>1.7688</v>
      </c>
      <c r="E322" s="26">
        <f>F322</f>
        <v>1.7688</v>
      </c>
      <c r="F322" s="26">
        <f>ROUND(1.7688,4)</f>
        <v>1.7688</v>
      </c>
      <c r="G322" s="24"/>
      <c r="H322" s="36"/>
    </row>
    <row r="323" spans="1:8" ht="12.75" customHeight="1">
      <c r="A323" s="22">
        <v>43087</v>
      </c>
      <c r="B323" s="22"/>
      <c r="C323" s="26">
        <f>ROUND(1.72615301627259,4)</f>
        <v>1.7262</v>
      </c>
      <c r="D323" s="26">
        <f>F323</f>
        <v>1.7977</v>
      </c>
      <c r="E323" s="26">
        <f>F323</f>
        <v>1.7977</v>
      </c>
      <c r="F323" s="26">
        <f>ROUND(1.7977,4)</f>
        <v>1.7977</v>
      </c>
      <c r="G323" s="24"/>
      <c r="H323" s="36"/>
    </row>
    <row r="324" spans="1:8" ht="12.75" customHeight="1">
      <c r="A324" s="22">
        <v>43178</v>
      </c>
      <c r="B324" s="22"/>
      <c r="C324" s="26">
        <f>ROUND(1.72615301627259,4)</f>
        <v>1.7262</v>
      </c>
      <c r="D324" s="26">
        <f>F324</f>
        <v>1.8253</v>
      </c>
      <c r="E324" s="26">
        <f>F324</f>
        <v>1.8253</v>
      </c>
      <c r="F324" s="26">
        <f>ROUND(1.8253,4)</f>
        <v>1.8253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8">
        <f>ROUND(0.117884396105605,6)</f>
        <v>0.117884</v>
      </c>
      <c r="D326" s="28">
        <f>F326</f>
        <v>0.11881800000000001</v>
      </c>
      <c r="E326" s="28">
        <f>F326</f>
        <v>0.11881800000000001</v>
      </c>
      <c r="F326" s="28">
        <f>ROUND(0.118818,6)</f>
        <v>0.11881800000000001</v>
      </c>
      <c r="G326" s="24"/>
      <c r="H326" s="36"/>
    </row>
    <row r="327" spans="1:8" ht="12.75" customHeight="1">
      <c r="A327" s="22">
        <v>42996</v>
      </c>
      <c r="B327" s="22"/>
      <c r="C327" s="28">
        <f>ROUND(0.117884396105605,6)</f>
        <v>0.117884</v>
      </c>
      <c r="D327" s="28">
        <f>F327</f>
        <v>0.121122</v>
      </c>
      <c r="E327" s="28">
        <f>F327</f>
        <v>0.121122</v>
      </c>
      <c r="F327" s="28">
        <f>ROUND(0.121122,6)</f>
        <v>0.121122</v>
      </c>
      <c r="G327" s="24"/>
      <c r="H327" s="36"/>
    </row>
    <row r="328" spans="1:8" ht="12.75" customHeight="1">
      <c r="A328" s="22">
        <v>43087</v>
      </c>
      <c r="B328" s="22"/>
      <c r="C328" s="28">
        <f>ROUND(0.117884396105605,6)</f>
        <v>0.117884</v>
      </c>
      <c r="D328" s="28">
        <f>F328</f>
        <v>0.123503</v>
      </c>
      <c r="E328" s="28">
        <f>F328</f>
        <v>0.123503</v>
      </c>
      <c r="F328" s="28">
        <f>ROUND(0.123503,6)</f>
        <v>0.123503</v>
      </c>
      <c r="G328" s="24"/>
      <c r="H328" s="36"/>
    </row>
    <row r="329" spans="1:8" ht="12.75" customHeight="1">
      <c r="A329" s="22">
        <v>43178</v>
      </c>
      <c r="B329" s="22"/>
      <c r="C329" s="28">
        <f>ROUND(0.117884396105605,6)</f>
        <v>0.117884</v>
      </c>
      <c r="D329" s="28">
        <f>F329</f>
        <v>0.125927</v>
      </c>
      <c r="E329" s="28">
        <f>F329</f>
        <v>0.125927</v>
      </c>
      <c r="F329" s="28">
        <f>ROUND(0.125927,6)</f>
        <v>0.125927</v>
      </c>
      <c r="G329" s="24"/>
      <c r="H329" s="36"/>
    </row>
    <row r="330" spans="1:8" ht="12.75" customHeight="1">
      <c r="A330" s="22">
        <v>43269</v>
      </c>
      <c r="B330" s="22"/>
      <c r="C330" s="28">
        <f>ROUND(0.117884396105605,6)</f>
        <v>0.117884</v>
      </c>
      <c r="D330" s="28">
        <f>F330</f>
        <v>0.128402</v>
      </c>
      <c r="E330" s="28">
        <f>F330</f>
        <v>0.128402</v>
      </c>
      <c r="F330" s="28">
        <f>ROUND(0.128402,6)</f>
        <v>0.128402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6">
        <f>ROUND(0.130127523036154,4)</f>
        <v>0.1301</v>
      </c>
      <c r="D332" s="26">
        <f>F332</f>
        <v>0.1301</v>
      </c>
      <c r="E332" s="26">
        <f>F332</f>
        <v>0.1301</v>
      </c>
      <c r="F332" s="26">
        <f>ROUND(0.1301,4)</f>
        <v>0.1301</v>
      </c>
      <c r="G332" s="24"/>
      <c r="H332" s="36"/>
    </row>
    <row r="333" spans="1:8" ht="12.75" customHeight="1">
      <c r="A333" s="22">
        <v>42996</v>
      </c>
      <c r="B333" s="22"/>
      <c r="C333" s="26">
        <f>ROUND(0.130127523036154,4)</f>
        <v>0.1301</v>
      </c>
      <c r="D333" s="26">
        <f>F333</f>
        <v>0.1298</v>
      </c>
      <c r="E333" s="26">
        <f>F333</f>
        <v>0.1298</v>
      </c>
      <c r="F333" s="26">
        <f>ROUND(0.1298,4)</f>
        <v>0.1298</v>
      </c>
      <c r="G333" s="24"/>
      <c r="H333" s="36"/>
    </row>
    <row r="334" spans="1:8" ht="12.75" customHeight="1">
      <c r="A334" s="22">
        <v>43087</v>
      </c>
      <c r="B334" s="22"/>
      <c r="C334" s="26">
        <f>ROUND(0.130127523036154,4)</f>
        <v>0.1301</v>
      </c>
      <c r="D334" s="26">
        <f>F334</f>
        <v>0.1296</v>
      </c>
      <c r="E334" s="26">
        <f>F334</f>
        <v>0.1296</v>
      </c>
      <c r="F334" s="26">
        <f>ROUND(0.1296,4)</f>
        <v>0.1296</v>
      </c>
      <c r="G334" s="24"/>
      <c r="H334" s="36"/>
    </row>
    <row r="335" spans="1:8" ht="12.75" customHeight="1">
      <c r="A335" s="22">
        <v>43178</v>
      </c>
      <c r="B335" s="22"/>
      <c r="C335" s="26">
        <f>ROUND(0.130127523036154,4)</f>
        <v>0.1301</v>
      </c>
      <c r="D335" s="26">
        <f>F335</f>
        <v>0.1294</v>
      </c>
      <c r="E335" s="26">
        <f>F335</f>
        <v>0.1294</v>
      </c>
      <c r="F335" s="26">
        <f>ROUND(0.1294,4)</f>
        <v>0.1294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ROUND(0.0892261001517451,4)</f>
        <v>0.0892</v>
      </c>
      <c r="D337" s="26">
        <f>F337</f>
        <v>0.0391</v>
      </c>
      <c r="E337" s="26">
        <f>F337</f>
        <v>0.0391</v>
      </c>
      <c r="F337" s="26">
        <f>ROUND(0.0391,4)</f>
        <v>0.0391</v>
      </c>
      <c r="G337" s="24"/>
      <c r="H337" s="36"/>
    </row>
    <row r="338" spans="1:8" ht="12.75" customHeight="1">
      <c r="A338" s="22">
        <v>42996</v>
      </c>
      <c r="B338" s="22"/>
      <c r="C338" s="26">
        <f>ROUND(0.0892261001517451,4)</f>
        <v>0.0892</v>
      </c>
      <c r="D338" s="26">
        <f>F338</f>
        <v>0.0383</v>
      </c>
      <c r="E338" s="26">
        <f>F338</f>
        <v>0.0383</v>
      </c>
      <c r="F338" s="26">
        <f>ROUND(0.0383,4)</f>
        <v>0.0383</v>
      </c>
      <c r="G338" s="24"/>
      <c r="H338" s="36"/>
    </row>
    <row r="339" spans="1:8" ht="12.75" customHeight="1">
      <c r="A339" s="22" t="s">
        <v>77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6">
        <f>ROUND(9.331392,4)</f>
        <v>9.3314</v>
      </c>
      <c r="D340" s="26">
        <f>F340</f>
        <v>9.3837</v>
      </c>
      <c r="E340" s="26">
        <f>F340</f>
        <v>9.3837</v>
      </c>
      <c r="F340" s="26">
        <f>ROUND(9.3837,4)</f>
        <v>9.3837</v>
      </c>
      <c r="G340" s="24"/>
      <c r="H340" s="36"/>
    </row>
    <row r="341" spans="1:8" ht="12.75" customHeight="1">
      <c r="A341" s="22">
        <v>42996</v>
      </c>
      <c r="B341" s="22"/>
      <c r="C341" s="26">
        <f>ROUND(9.331392,4)</f>
        <v>9.3314</v>
      </c>
      <c r="D341" s="26">
        <f>F341</f>
        <v>9.508</v>
      </c>
      <c r="E341" s="26">
        <f>F341</f>
        <v>9.508</v>
      </c>
      <c r="F341" s="26">
        <f>ROUND(9.508,4)</f>
        <v>9.508</v>
      </c>
      <c r="G341" s="24"/>
      <c r="H341" s="36"/>
    </row>
    <row r="342" spans="1:8" ht="12.75" customHeight="1">
      <c r="A342" s="22">
        <v>43087</v>
      </c>
      <c r="B342" s="22"/>
      <c r="C342" s="26">
        <f>ROUND(9.331392,4)</f>
        <v>9.3314</v>
      </c>
      <c r="D342" s="26">
        <f>F342</f>
        <v>9.6312</v>
      </c>
      <c r="E342" s="26">
        <f>F342</f>
        <v>9.6312</v>
      </c>
      <c r="F342" s="26">
        <f>ROUND(9.6312,4)</f>
        <v>9.6312</v>
      </c>
      <c r="G342" s="24"/>
      <c r="H342" s="36"/>
    </row>
    <row r="343" spans="1:8" ht="12.75" customHeight="1">
      <c r="A343" s="22">
        <v>43178</v>
      </c>
      <c r="B343" s="22"/>
      <c r="C343" s="26">
        <f>ROUND(9.331392,4)</f>
        <v>9.3314</v>
      </c>
      <c r="D343" s="26">
        <f>F343</f>
        <v>9.7509</v>
      </c>
      <c r="E343" s="26">
        <f>F343</f>
        <v>9.7509</v>
      </c>
      <c r="F343" s="26">
        <f>ROUND(9.7509,4)</f>
        <v>9.7509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6">
        <f>ROUND(9.53259096389815,4)</f>
        <v>9.5326</v>
      </c>
      <c r="D345" s="26">
        <f>F345</f>
        <v>9.5984</v>
      </c>
      <c r="E345" s="26">
        <f>F345</f>
        <v>9.5984</v>
      </c>
      <c r="F345" s="26">
        <f>ROUND(9.5984,4)</f>
        <v>9.5984</v>
      </c>
      <c r="G345" s="24"/>
      <c r="H345" s="36"/>
    </row>
    <row r="346" spans="1:8" ht="12.75" customHeight="1">
      <c r="A346" s="22">
        <v>42996</v>
      </c>
      <c r="B346" s="22"/>
      <c r="C346" s="26">
        <f>ROUND(9.53259096389815,4)</f>
        <v>9.5326</v>
      </c>
      <c r="D346" s="26">
        <f>F346</f>
        <v>9.7547</v>
      </c>
      <c r="E346" s="26">
        <f>F346</f>
        <v>9.7547</v>
      </c>
      <c r="F346" s="26">
        <f>ROUND(9.7547,4)</f>
        <v>9.7547</v>
      </c>
      <c r="G346" s="24"/>
      <c r="H346" s="36"/>
    </row>
    <row r="347" spans="1:8" ht="12.75" customHeight="1">
      <c r="A347" s="22">
        <v>43087</v>
      </c>
      <c r="B347" s="22"/>
      <c r="C347" s="26">
        <f>ROUND(9.53259096389815,4)</f>
        <v>9.5326</v>
      </c>
      <c r="D347" s="26">
        <f>F347</f>
        <v>9.9093</v>
      </c>
      <c r="E347" s="26">
        <f>F347</f>
        <v>9.9093</v>
      </c>
      <c r="F347" s="26">
        <f>ROUND(9.9093,4)</f>
        <v>9.9093</v>
      </c>
      <c r="G347" s="24"/>
      <c r="H347" s="36"/>
    </row>
    <row r="348" spans="1:8" ht="12.75" customHeight="1">
      <c r="A348" s="22">
        <v>43178</v>
      </c>
      <c r="B348" s="22"/>
      <c r="C348" s="26">
        <f>ROUND(9.53259096389815,4)</f>
        <v>9.5326</v>
      </c>
      <c r="D348" s="26">
        <f>F348</f>
        <v>10.0608</v>
      </c>
      <c r="E348" s="26">
        <f>F348</f>
        <v>10.0608</v>
      </c>
      <c r="F348" s="26">
        <f>ROUND(10.0608,4)</f>
        <v>10.0608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6">
        <f>ROUND(3.74884940447965,4)</f>
        <v>3.7488</v>
      </c>
      <c r="D350" s="26">
        <f>F350</f>
        <v>3.732</v>
      </c>
      <c r="E350" s="26">
        <f>F350</f>
        <v>3.732</v>
      </c>
      <c r="F350" s="26">
        <f>ROUND(3.732,4)</f>
        <v>3.732</v>
      </c>
      <c r="G350" s="24"/>
      <c r="H350" s="36"/>
    </row>
    <row r="351" spans="1:8" ht="12.75" customHeight="1">
      <c r="A351" s="22">
        <v>42996</v>
      </c>
      <c r="B351" s="22"/>
      <c r="C351" s="26">
        <f>ROUND(3.74884940447965,4)</f>
        <v>3.7488</v>
      </c>
      <c r="D351" s="26">
        <f>F351</f>
        <v>3.6961</v>
      </c>
      <c r="E351" s="26">
        <f>F351</f>
        <v>3.6961</v>
      </c>
      <c r="F351" s="26">
        <f>ROUND(3.6961,4)</f>
        <v>3.6961</v>
      </c>
      <c r="G351" s="24"/>
      <c r="H351" s="36"/>
    </row>
    <row r="352" spans="1:8" ht="12.75" customHeight="1">
      <c r="A352" s="22">
        <v>43087</v>
      </c>
      <c r="B352" s="22"/>
      <c r="C352" s="26">
        <f>ROUND(3.74884940447965,4)</f>
        <v>3.7488</v>
      </c>
      <c r="D352" s="26">
        <f>F352</f>
        <v>3.6612</v>
      </c>
      <c r="E352" s="26">
        <f>F352</f>
        <v>3.6612</v>
      </c>
      <c r="F352" s="26">
        <f>ROUND(3.6612,4)</f>
        <v>3.6612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ROUND(13.44,4)</f>
        <v>13.44</v>
      </c>
      <c r="D354" s="26">
        <f>F354</f>
        <v>13.5279</v>
      </c>
      <c r="E354" s="26">
        <f>F354</f>
        <v>13.5279</v>
      </c>
      <c r="F354" s="26">
        <f>ROUND(13.5279,4)</f>
        <v>13.5279</v>
      </c>
      <c r="G354" s="24"/>
      <c r="H354" s="36"/>
    </row>
    <row r="355" spans="1:8" ht="12.75" customHeight="1">
      <c r="A355" s="22">
        <v>42996</v>
      </c>
      <c r="B355" s="22"/>
      <c r="C355" s="26">
        <f>ROUND(13.44,4)</f>
        <v>13.44</v>
      </c>
      <c r="D355" s="26">
        <f>F355</f>
        <v>13.7346</v>
      </c>
      <c r="E355" s="26">
        <f>F355</f>
        <v>13.7346</v>
      </c>
      <c r="F355" s="26">
        <f>ROUND(13.7346,4)</f>
        <v>13.7346</v>
      </c>
      <c r="G355" s="24"/>
      <c r="H355" s="36"/>
    </row>
    <row r="356" spans="1:8" ht="12.75" customHeight="1">
      <c r="A356" s="22">
        <v>43087</v>
      </c>
      <c r="B356" s="22"/>
      <c r="C356" s="26">
        <f>ROUND(13.44,4)</f>
        <v>13.44</v>
      </c>
      <c r="D356" s="26">
        <f>F356</f>
        <v>13.9394</v>
      </c>
      <c r="E356" s="26">
        <f>F356</f>
        <v>13.9394</v>
      </c>
      <c r="F356" s="26">
        <f>ROUND(13.9394,4)</f>
        <v>13.9394</v>
      </c>
      <c r="G356" s="24"/>
      <c r="H356" s="36"/>
    </row>
    <row r="357" spans="1:8" ht="12.75" customHeight="1">
      <c r="A357" s="22">
        <v>43178</v>
      </c>
      <c r="B357" s="22"/>
      <c r="C357" s="26">
        <f>ROUND(13.44,4)</f>
        <v>13.44</v>
      </c>
      <c r="D357" s="26">
        <f>F357</f>
        <v>14.1405</v>
      </c>
      <c r="E357" s="26">
        <f>F357</f>
        <v>14.1405</v>
      </c>
      <c r="F357" s="26">
        <f>ROUND(14.1405,4)</f>
        <v>14.1405</v>
      </c>
      <c r="G357" s="24"/>
      <c r="H357" s="36"/>
    </row>
    <row r="358" spans="1:8" ht="12.75" customHeight="1">
      <c r="A358" s="22">
        <v>43269</v>
      </c>
      <c r="B358" s="22"/>
      <c r="C358" s="26">
        <f>ROUND(13.44,4)</f>
        <v>13.44</v>
      </c>
      <c r="D358" s="26">
        <f>F358</f>
        <v>14.3419</v>
      </c>
      <c r="E358" s="26">
        <f>F358</f>
        <v>14.3419</v>
      </c>
      <c r="F358" s="26">
        <f>ROUND(14.3419,4)</f>
        <v>14.3419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6">
        <f>ROUND(13.44,4)</f>
        <v>13.44</v>
      </c>
      <c r="D360" s="26">
        <f>F360</f>
        <v>13.5279</v>
      </c>
      <c r="E360" s="26">
        <f>F360</f>
        <v>13.5279</v>
      </c>
      <c r="F360" s="26">
        <f>ROUND(13.5279,4)</f>
        <v>13.5279</v>
      </c>
      <c r="G360" s="24"/>
      <c r="H360" s="36"/>
    </row>
    <row r="361" spans="1:8" ht="12.75" customHeight="1">
      <c r="A361" s="22">
        <v>42996</v>
      </c>
      <c r="B361" s="22"/>
      <c r="C361" s="26">
        <f>ROUND(13.44,4)</f>
        <v>13.44</v>
      </c>
      <c r="D361" s="26">
        <f>F361</f>
        <v>13.7346</v>
      </c>
      <c r="E361" s="26">
        <f>F361</f>
        <v>13.7346</v>
      </c>
      <c r="F361" s="26">
        <f>ROUND(13.7346,4)</f>
        <v>13.7346</v>
      </c>
      <c r="G361" s="24"/>
      <c r="H361" s="36"/>
    </row>
    <row r="362" spans="1:8" ht="12.75" customHeight="1">
      <c r="A362" s="22">
        <v>43087</v>
      </c>
      <c r="B362" s="22"/>
      <c r="C362" s="26">
        <f>ROUND(13.44,4)</f>
        <v>13.44</v>
      </c>
      <c r="D362" s="26">
        <f>F362</f>
        <v>13.9394</v>
      </c>
      <c r="E362" s="26">
        <f>F362</f>
        <v>13.9394</v>
      </c>
      <c r="F362" s="26">
        <f>ROUND(13.9394,4)</f>
        <v>13.9394</v>
      </c>
      <c r="G362" s="24"/>
      <c r="H362" s="36"/>
    </row>
    <row r="363" spans="1:8" ht="12.75" customHeight="1">
      <c r="A363" s="22">
        <v>43175</v>
      </c>
      <c r="B363" s="22"/>
      <c r="C363" s="26">
        <f>ROUND(13.44,4)</f>
        <v>13.44</v>
      </c>
      <c r="D363" s="26">
        <f>F363</f>
        <v>17.5004</v>
      </c>
      <c r="E363" s="26">
        <f>F363</f>
        <v>17.5004</v>
      </c>
      <c r="F363" s="26">
        <f>ROUND(17.5004,4)</f>
        <v>17.5004</v>
      </c>
      <c r="G363" s="24"/>
      <c r="H363" s="36"/>
    </row>
    <row r="364" spans="1:8" ht="12.75" customHeight="1">
      <c r="A364" s="22">
        <v>43178</v>
      </c>
      <c r="B364" s="22"/>
      <c r="C364" s="26">
        <f>ROUND(13.44,4)</f>
        <v>13.44</v>
      </c>
      <c r="D364" s="26">
        <f>F364</f>
        <v>14.1405</v>
      </c>
      <c r="E364" s="26">
        <f>F364</f>
        <v>14.1405</v>
      </c>
      <c r="F364" s="26">
        <f>ROUND(14.1405,4)</f>
        <v>14.1405</v>
      </c>
      <c r="G364" s="24"/>
      <c r="H364" s="36"/>
    </row>
    <row r="365" spans="1:8" ht="12.75" customHeight="1">
      <c r="A365" s="22">
        <v>43269</v>
      </c>
      <c r="B365" s="22"/>
      <c r="C365" s="26">
        <f>ROUND(13.44,4)</f>
        <v>13.44</v>
      </c>
      <c r="D365" s="26">
        <f>F365</f>
        <v>14.3419</v>
      </c>
      <c r="E365" s="26">
        <f>F365</f>
        <v>14.3419</v>
      </c>
      <c r="F365" s="26">
        <f>ROUND(14.3419,4)</f>
        <v>14.3419</v>
      </c>
      <c r="G365" s="24"/>
      <c r="H365" s="36"/>
    </row>
    <row r="366" spans="1:8" ht="12.75" customHeight="1">
      <c r="A366" s="22">
        <v>43360</v>
      </c>
      <c r="B366" s="22"/>
      <c r="C366" s="26">
        <f>ROUND(13.44,4)</f>
        <v>13.44</v>
      </c>
      <c r="D366" s="26">
        <f>F366</f>
        <v>14.5475</v>
      </c>
      <c r="E366" s="26">
        <f>F366</f>
        <v>14.5475</v>
      </c>
      <c r="F366" s="26">
        <f>ROUND(14.5475,4)</f>
        <v>14.5475</v>
      </c>
      <c r="G366" s="24"/>
      <c r="H366" s="36"/>
    </row>
    <row r="367" spans="1:8" ht="12.75" customHeight="1">
      <c r="A367" s="22">
        <v>43448</v>
      </c>
      <c r="B367" s="22"/>
      <c r="C367" s="26">
        <f>ROUND(13.44,4)</f>
        <v>13.44</v>
      </c>
      <c r="D367" s="26">
        <f>F367</f>
        <v>14.7462</v>
      </c>
      <c r="E367" s="26">
        <f>F367</f>
        <v>14.7462</v>
      </c>
      <c r="F367" s="26">
        <f>ROUND(14.7462,4)</f>
        <v>14.7462</v>
      </c>
      <c r="G367" s="24"/>
      <c r="H367" s="36"/>
    </row>
    <row r="368" spans="1:8" ht="12.75" customHeight="1">
      <c r="A368" s="22">
        <v>43542</v>
      </c>
      <c r="B368" s="22"/>
      <c r="C368" s="26">
        <f>ROUND(13.44,4)</f>
        <v>13.44</v>
      </c>
      <c r="D368" s="26">
        <f>F368</f>
        <v>14.9585</v>
      </c>
      <c r="E368" s="26">
        <f>F368</f>
        <v>14.9585</v>
      </c>
      <c r="F368" s="26">
        <f>ROUND(14.9585,4)</f>
        <v>14.9585</v>
      </c>
      <c r="G368" s="24"/>
      <c r="H368" s="36"/>
    </row>
    <row r="369" spans="1:8" ht="12.75" customHeight="1">
      <c r="A369" s="22">
        <v>43630</v>
      </c>
      <c r="B369" s="22"/>
      <c r="C369" s="26">
        <f>ROUND(13.44,4)</f>
        <v>13.44</v>
      </c>
      <c r="D369" s="26">
        <f>F369</f>
        <v>15.1636</v>
      </c>
      <c r="E369" s="26">
        <f>F369</f>
        <v>15.1636</v>
      </c>
      <c r="F369" s="26">
        <f>ROUND(15.1636,4)</f>
        <v>15.1636</v>
      </c>
      <c r="G369" s="24"/>
      <c r="H369" s="36"/>
    </row>
    <row r="370" spans="1:8" ht="12.75" customHeight="1">
      <c r="A370" s="22">
        <v>43724</v>
      </c>
      <c r="B370" s="22"/>
      <c r="C370" s="26">
        <f>ROUND(13.44,4)</f>
        <v>13.44</v>
      </c>
      <c r="D370" s="26">
        <f>F370</f>
        <v>15.3946</v>
      </c>
      <c r="E370" s="26">
        <f>F370</f>
        <v>15.3946</v>
      </c>
      <c r="F370" s="26">
        <f>ROUND(15.3946,4)</f>
        <v>15.3946</v>
      </c>
      <c r="G370" s="24"/>
      <c r="H370" s="36"/>
    </row>
    <row r="371" spans="1:8" ht="12.75" customHeight="1">
      <c r="A371" s="22">
        <v>43812</v>
      </c>
      <c r="B371" s="22"/>
      <c r="C371" s="26">
        <f>ROUND(13.44,4)</f>
        <v>13.44</v>
      </c>
      <c r="D371" s="26">
        <f>F371</f>
        <v>15.6109</v>
      </c>
      <c r="E371" s="26">
        <f>F371</f>
        <v>15.6109</v>
      </c>
      <c r="F371" s="26">
        <f>ROUND(15.6109,4)</f>
        <v>15.6109</v>
      </c>
      <c r="G371" s="24"/>
      <c r="H371" s="36"/>
    </row>
    <row r="372" spans="1:8" ht="12.75" customHeight="1">
      <c r="A372" s="22">
        <v>43906</v>
      </c>
      <c r="B372" s="22"/>
      <c r="C372" s="26">
        <f>ROUND(13.44,4)</f>
        <v>13.44</v>
      </c>
      <c r="D372" s="26">
        <f>F372</f>
        <v>15.8419</v>
      </c>
      <c r="E372" s="26">
        <f>F372</f>
        <v>15.8419</v>
      </c>
      <c r="F372" s="26">
        <f>ROUND(15.8419,4)</f>
        <v>15.8419</v>
      </c>
      <c r="G372" s="24"/>
      <c r="H372" s="36"/>
    </row>
    <row r="373" spans="1:8" ht="12.75" customHeight="1">
      <c r="A373" s="22">
        <v>43994</v>
      </c>
      <c r="B373" s="22"/>
      <c r="C373" s="26">
        <f>ROUND(13.44,4)</f>
        <v>13.44</v>
      </c>
      <c r="D373" s="26">
        <f>F373</f>
        <v>16.0582</v>
      </c>
      <c r="E373" s="26">
        <f>F373</f>
        <v>16.0582</v>
      </c>
      <c r="F373" s="26">
        <f>ROUND(16.0582,4)</f>
        <v>16.0582</v>
      </c>
      <c r="G373" s="24"/>
      <c r="H373" s="36"/>
    </row>
    <row r="374" spans="1:8" ht="12.75" customHeight="1">
      <c r="A374" s="22" t="s">
        <v>82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42905</v>
      </c>
      <c r="B375" s="22"/>
      <c r="C375" s="26">
        <f>ROUND(1.47336110502083,4)</f>
        <v>1.4734</v>
      </c>
      <c r="D375" s="26">
        <f>F375</f>
        <v>1.4613</v>
      </c>
      <c r="E375" s="26">
        <f>F375</f>
        <v>1.4613</v>
      </c>
      <c r="F375" s="26">
        <f>ROUND(1.4613,4)</f>
        <v>1.4613</v>
      </c>
      <c r="G375" s="24"/>
      <c r="H375" s="36"/>
    </row>
    <row r="376" spans="1:8" ht="12.75" customHeight="1">
      <c r="A376" s="22">
        <v>42996</v>
      </c>
      <c r="B376" s="22"/>
      <c r="C376" s="26">
        <f>ROUND(1.47336110502083,4)</f>
        <v>1.4734</v>
      </c>
      <c r="D376" s="26">
        <f>F376</f>
        <v>1.4334</v>
      </c>
      <c r="E376" s="26">
        <f>F376</f>
        <v>1.4334</v>
      </c>
      <c r="F376" s="26">
        <f>ROUND(1.4334,4)</f>
        <v>1.4334</v>
      </c>
      <c r="G376" s="24"/>
      <c r="H376" s="36"/>
    </row>
    <row r="377" spans="1:8" ht="12.75" customHeight="1">
      <c r="A377" s="22">
        <v>43087</v>
      </c>
      <c r="B377" s="22"/>
      <c r="C377" s="26">
        <f>ROUND(1.47336110502083,4)</f>
        <v>1.4734</v>
      </c>
      <c r="D377" s="26">
        <f>F377</f>
        <v>1.4079</v>
      </c>
      <c r="E377" s="26">
        <f>F377</f>
        <v>1.4079</v>
      </c>
      <c r="F377" s="26">
        <f>ROUND(1.4079,4)</f>
        <v>1.4079</v>
      </c>
      <c r="G377" s="24"/>
      <c r="H377" s="36"/>
    </row>
    <row r="378" spans="1:8" ht="12.75" customHeight="1">
      <c r="A378" s="22">
        <v>43178</v>
      </c>
      <c r="B378" s="22"/>
      <c r="C378" s="26">
        <f>ROUND(1.47336110502083,4)</f>
        <v>1.4734</v>
      </c>
      <c r="D378" s="26">
        <f>F378</f>
        <v>1.3834</v>
      </c>
      <c r="E378" s="26">
        <f>F378</f>
        <v>1.3834</v>
      </c>
      <c r="F378" s="26">
        <f>ROUND(1.3834,4)</f>
        <v>1.3834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42950</v>
      </c>
      <c r="B380" s="22"/>
      <c r="C380" s="27">
        <f>ROUND(602.577,3)</f>
        <v>602.577</v>
      </c>
      <c r="D380" s="27">
        <f>F380</f>
        <v>613.21</v>
      </c>
      <c r="E380" s="27">
        <f>F380</f>
        <v>613.21</v>
      </c>
      <c r="F380" s="27">
        <f>ROUND(613.21,3)</f>
        <v>613.21</v>
      </c>
      <c r="G380" s="24"/>
      <c r="H380" s="36"/>
    </row>
    <row r="381" spans="1:8" ht="12.75" customHeight="1">
      <c r="A381" s="22">
        <v>43041</v>
      </c>
      <c r="B381" s="22"/>
      <c r="C381" s="27">
        <f>ROUND(602.577,3)</f>
        <v>602.577</v>
      </c>
      <c r="D381" s="27">
        <f>F381</f>
        <v>624.943</v>
      </c>
      <c r="E381" s="27">
        <f>F381</f>
        <v>624.943</v>
      </c>
      <c r="F381" s="27">
        <f>ROUND(624.943,3)</f>
        <v>624.943</v>
      </c>
      <c r="G381" s="24"/>
      <c r="H381" s="36"/>
    </row>
    <row r="382" spans="1:8" ht="12.75" customHeight="1">
      <c r="A382" s="22">
        <v>43132</v>
      </c>
      <c r="B382" s="22"/>
      <c r="C382" s="27">
        <f>ROUND(602.577,3)</f>
        <v>602.577</v>
      </c>
      <c r="D382" s="27">
        <f>F382</f>
        <v>637.135</v>
      </c>
      <c r="E382" s="27">
        <f>F382</f>
        <v>637.135</v>
      </c>
      <c r="F382" s="27">
        <f>ROUND(637.135,3)</f>
        <v>637.135</v>
      </c>
      <c r="G382" s="24"/>
      <c r="H382" s="36"/>
    </row>
    <row r="383" spans="1:8" ht="12.75" customHeight="1">
      <c r="A383" s="22">
        <v>43223</v>
      </c>
      <c r="B383" s="22"/>
      <c r="C383" s="27">
        <f>ROUND(602.577,3)</f>
        <v>602.577</v>
      </c>
      <c r="D383" s="27">
        <f>F383</f>
        <v>649.557</v>
      </c>
      <c r="E383" s="27">
        <f>F383</f>
        <v>649.557</v>
      </c>
      <c r="F383" s="27">
        <f>ROUND(649.557,3)</f>
        <v>649.557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ROUND(533.027,3)</f>
        <v>533.027</v>
      </c>
      <c r="D385" s="27">
        <f>F385</f>
        <v>542.433</v>
      </c>
      <c r="E385" s="27">
        <f>F385</f>
        <v>542.433</v>
      </c>
      <c r="F385" s="27">
        <f>ROUND(542.433,3)</f>
        <v>542.433</v>
      </c>
      <c r="G385" s="24"/>
      <c r="H385" s="36"/>
    </row>
    <row r="386" spans="1:8" ht="12.75" customHeight="1">
      <c r="A386" s="22">
        <v>43041</v>
      </c>
      <c r="B386" s="22"/>
      <c r="C386" s="27">
        <f>ROUND(533.027,3)</f>
        <v>533.027</v>
      </c>
      <c r="D386" s="27">
        <f>F386</f>
        <v>552.811</v>
      </c>
      <c r="E386" s="27">
        <f>F386</f>
        <v>552.811</v>
      </c>
      <c r="F386" s="27">
        <f>ROUND(552.811,3)</f>
        <v>552.811</v>
      </c>
      <c r="G386" s="24"/>
      <c r="H386" s="36"/>
    </row>
    <row r="387" spans="1:8" ht="12.75" customHeight="1">
      <c r="A387" s="22">
        <v>43132</v>
      </c>
      <c r="B387" s="22"/>
      <c r="C387" s="27">
        <f>ROUND(533.027,3)</f>
        <v>533.027</v>
      </c>
      <c r="D387" s="27">
        <f>F387</f>
        <v>563.596</v>
      </c>
      <c r="E387" s="27">
        <f>F387</f>
        <v>563.596</v>
      </c>
      <c r="F387" s="27">
        <f>ROUND(563.596,3)</f>
        <v>563.596</v>
      </c>
      <c r="G387" s="24"/>
      <c r="H387" s="36"/>
    </row>
    <row r="388" spans="1:8" ht="12.75" customHeight="1">
      <c r="A388" s="22">
        <v>43223</v>
      </c>
      <c r="B388" s="22"/>
      <c r="C388" s="27">
        <f>ROUND(533.027,3)</f>
        <v>533.027</v>
      </c>
      <c r="D388" s="27">
        <f>F388</f>
        <v>574.585</v>
      </c>
      <c r="E388" s="27">
        <f>F388</f>
        <v>574.585</v>
      </c>
      <c r="F388" s="27">
        <f>ROUND(574.585,3)</f>
        <v>574.585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ROUND(612.072,3)</f>
        <v>612.072</v>
      </c>
      <c r="D390" s="27">
        <f>F390</f>
        <v>622.873</v>
      </c>
      <c r="E390" s="27">
        <f>F390</f>
        <v>622.873</v>
      </c>
      <c r="F390" s="27">
        <f>ROUND(622.873,3)</f>
        <v>622.873</v>
      </c>
      <c r="G390" s="24"/>
      <c r="H390" s="36"/>
    </row>
    <row r="391" spans="1:8" ht="12.75" customHeight="1">
      <c r="A391" s="22">
        <v>43041</v>
      </c>
      <c r="B391" s="22"/>
      <c r="C391" s="27">
        <f>ROUND(612.072,3)</f>
        <v>612.072</v>
      </c>
      <c r="D391" s="27">
        <f>F391</f>
        <v>634.79</v>
      </c>
      <c r="E391" s="27">
        <f>F391</f>
        <v>634.79</v>
      </c>
      <c r="F391" s="27">
        <f>ROUND(634.79,3)</f>
        <v>634.79</v>
      </c>
      <c r="G391" s="24"/>
      <c r="H391" s="36"/>
    </row>
    <row r="392" spans="1:8" ht="12.75" customHeight="1">
      <c r="A392" s="22">
        <v>43132</v>
      </c>
      <c r="B392" s="22"/>
      <c r="C392" s="27">
        <f>ROUND(612.072,3)</f>
        <v>612.072</v>
      </c>
      <c r="D392" s="27">
        <f>F392</f>
        <v>647.174</v>
      </c>
      <c r="E392" s="27">
        <f>F392</f>
        <v>647.174</v>
      </c>
      <c r="F392" s="27">
        <f>ROUND(647.174,3)</f>
        <v>647.174</v>
      </c>
      <c r="G392" s="24"/>
      <c r="H392" s="36"/>
    </row>
    <row r="393" spans="1:8" ht="12.75" customHeight="1">
      <c r="A393" s="22">
        <v>43223</v>
      </c>
      <c r="B393" s="22"/>
      <c r="C393" s="27">
        <f>ROUND(612.072,3)</f>
        <v>612.072</v>
      </c>
      <c r="D393" s="27">
        <f>F393</f>
        <v>659.793</v>
      </c>
      <c r="E393" s="27">
        <f>F393</f>
        <v>659.793</v>
      </c>
      <c r="F393" s="27">
        <f>ROUND(659.793,3)</f>
        <v>659.793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ROUND(553.672,3)</f>
        <v>553.672</v>
      </c>
      <c r="D395" s="27">
        <f>F395</f>
        <v>563.442</v>
      </c>
      <c r="E395" s="27">
        <f>F395</f>
        <v>563.442</v>
      </c>
      <c r="F395" s="27">
        <f>ROUND(563.442,3)</f>
        <v>563.442</v>
      </c>
      <c r="G395" s="24"/>
      <c r="H395" s="36"/>
    </row>
    <row r="396" spans="1:8" ht="12.75" customHeight="1">
      <c r="A396" s="22">
        <v>43041</v>
      </c>
      <c r="B396" s="22"/>
      <c r="C396" s="27">
        <f>ROUND(553.672,3)</f>
        <v>553.672</v>
      </c>
      <c r="D396" s="27">
        <f>F396</f>
        <v>574.222</v>
      </c>
      <c r="E396" s="27">
        <f>F396</f>
        <v>574.222</v>
      </c>
      <c r="F396" s="27">
        <f>ROUND(574.222,3)</f>
        <v>574.222</v>
      </c>
      <c r="G396" s="24"/>
      <c r="H396" s="36"/>
    </row>
    <row r="397" spans="1:8" ht="12.75" customHeight="1">
      <c r="A397" s="22">
        <v>43132</v>
      </c>
      <c r="B397" s="22"/>
      <c r="C397" s="27">
        <f>ROUND(553.672,3)</f>
        <v>553.672</v>
      </c>
      <c r="D397" s="27">
        <f>F397</f>
        <v>585.425</v>
      </c>
      <c r="E397" s="27">
        <f>F397</f>
        <v>585.425</v>
      </c>
      <c r="F397" s="27">
        <f>ROUND(585.425,3)</f>
        <v>585.425</v>
      </c>
      <c r="G397" s="24"/>
      <c r="H397" s="36"/>
    </row>
    <row r="398" spans="1:8" ht="12.75" customHeight="1">
      <c r="A398" s="22">
        <v>43223</v>
      </c>
      <c r="B398" s="22"/>
      <c r="C398" s="27">
        <f>ROUND(553.672,3)</f>
        <v>553.672</v>
      </c>
      <c r="D398" s="27">
        <f>F398</f>
        <v>596.839</v>
      </c>
      <c r="E398" s="27">
        <f>F398</f>
        <v>596.839</v>
      </c>
      <c r="F398" s="27">
        <f>ROUND(596.839,3)</f>
        <v>596.839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ROUND(246.891537148192,3)</f>
        <v>246.892</v>
      </c>
      <c r="D400" s="27">
        <f>F400</f>
        <v>251.295</v>
      </c>
      <c r="E400" s="27">
        <f>F400</f>
        <v>251.295</v>
      </c>
      <c r="F400" s="27">
        <f>ROUND(251.295,3)</f>
        <v>251.295</v>
      </c>
      <c r="G400" s="24"/>
      <c r="H400" s="36"/>
    </row>
    <row r="401" spans="1:8" ht="12.75" customHeight="1">
      <c r="A401" s="22">
        <v>43041</v>
      </c>
      <c r="B401" s="22"/>
      <c r="C401" s="27">
        <f>ROUND(246.891537148192,3)</f>
        <v>246.892</v>
      </c>
      <c r="D401" s="27">
        <f>F401</f>
        <v>256.173</v>
      </c>
      <c r="E401" s="27">
        <f>F401</f>
        <v>256.173</v>
      </c>
      <c r="F401" s="27">
        <f>ROUND(256.173,3)</f>
        <v>256.173</v>
      </c>
      <c r="G401" s="24"/>
      <c r="H401" s="36"/>
    </row>
    <row r="402" spans="1:8" ht="12.75" customHeight="1">
      <c r="A402" s="22">
        <v>43132</v>
      </c>
      <c r="B402" s="22"/>
      <c r="C402" s="27">
        <f>ROUND(246.891537148192,3)</f>
        <v>246.892</v>
      </c>
      <c r="D402" s="27">
        <f>F402</f>
        <v>261.304</v>
      </c>
      <c r="E402" s="27">
        <f>F402</f>
        <v>261.304</v>
      </c>
      <c r="F402" s="27">
        <f>ROUND(261.304,3)</f>
        <v>261.304</v>
      </c>
      <c r="G402" s="24"/>
      <c r="H402" s="36"/>
    </row>
    <row r="403" spans="1:8" ht="12.75" customHeight="1">
      <c r="A403" s="22">
        <v>43223</v>
      </c>
      <c r="B403" s="22"/>
      <c r="C403" s="27">
        <f>ROUND(246.891537148192,3)</f>
        <v>246.892</v>
      </c>
      <c r="D403" s="27">
        <f>F403</f>
        <v>266.591</v>
      </c>
      <c r="E403" s="27">
        <f>F403</f>
        <v>266.591</v>
      </c>
      <c r="F403" s="27">
        <f>ROUND(266.591,3)</f>
        <v>266.591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ROUND(675.731,3)</f>
        <v>675.731</v>
      </c>
      <c r="D405" s="27">
        <f>F405</f>
        <v>695.694</v>
      </c>
      <c r="E405" s="27">
        <f>F405</f>
        <v>695.694</v>
      </c>
      <c r="F405" s="27">
        <f>ROUND(695.694,3)</f>
        <v>695.694</v>
      </c>
      <c r="G405" s="24"/>
      <c r="H405" s="36"/>
    </row>
    <row r="406" spans="1:8" ht="12.75" customHeight="1">
      <c r="A406" s="22">
        <v>43041</v>
      </c>
      <c r="B406" s="22"/>
      <c r="C406" s="27">
        <f>ROUND(675.731,3)</f>
        <v>675.731</v>
      </c>
      <c r="D406" s="27">
        <f>F406</f>
        <v>709.665</v>
      </c>
      <c r="E406" s="27">
        <f>F406</f>
        <v>709.665</v>
      </c>
      <c r="F406" s="27">
        <f>ROUND(709.665,3)</f>
        <v>709.665</v>
      </c>
      <c r="G406" s="24"/>
      <c r="H406" s="36"/>
    </row>
    <row r="407" spans="1:8" ht="12.75" customHeight="1">
      <c r="A407" s="22">
        <v>43132</v>
      </c>
      <c r="B407" s="22"/>
      <c r="C407" s="27">
        <f>ROUND(675.731,3)</f>
        <v>675.731</v>
      </c>
      <c r="D407" s="27">
        <f>F407</f>
        <v>724.173</v>
      </c>
      <c r="E407" s="27">
        <f>F407</f>
        <v>724.173</v>
      </c>
      <c r="F407" s="27">
        <f>ROUND(724.173,3)</f>
        <v>724.173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42905</v>
      </c>
      <c r="B409" s="22"/>
      <c r="C409" s="24">
        <f>ROUND(22736.55,2)</f>
        <v>22736.55</v>
      </c>
      <c r="D409" s="24">
        <f>F409</f>
        <v>22881.66</v>
      </c>
      <c r="E409" s="24">
        <f>F409</f>
        <v>22881.66</v>
      </c>
      <c r="F409" s="24">
        <f>ROUND(22881.66,2)</f>
        <v>22881.66</v>
      </c>
      <c r="G409" s="24"/>
      <c r="H409" s="36"/>
    </row>
    <row r="410" spans="1:8" ht="12.75" customHeight="1">
      <c r="A410" s="22">
        <v>42996</v>
      </c>
      <c r="B410" s="22"/>
      <c r="C410" s="24">
        <f>ROUND(22736.55,2)</f>
        <v>22736.55</v>
      </c>
      <c r="D410" s="24">
        <f>F410</f>
        <v>23247.39</v>
      </c>
      <c r="E410" s="24">
        <f>F410</f>
        <v>23247.39</v>
      </c>
      <c r="F410" s="24">
        <f>ROUND(23247.39,2)</f>
        <v>23247.39</v>
      </c>
      <c r="G410" s="24"/>
      <c r="H410" s="36"/>
    </row>
    <row r="411" spans="1:8" ht="12.75" customHeight="1">
      <c r="A411" s="22">
        <v>43087</v>
      </c>
      <c r="B411" s="22"/>
      <c r="C411" s="24">
        <f>ROUND(22736.55,2)</f>
        <v>22736.55</v>
      </c>
      <c r="D411" s="24">
        <f>F411</f>
        <v>23618.23</v>
      </c>
      <c r="E411" s="24">
        <f>F411</f>
        <v>23618.23</v>
      </c>
      <c r="F411" s="24">
        <f>ROUND(23618.23,2)</f>
        <v>23618.23</v>
      </c>
      <c r="G411" s="24"/>
      <c r="H411" s="36"/>
    </row>
    <row r="412" spans="1:8" ht="12.75" customHeight="1">
      <c r="A412" s="22" t="s">
        <v>90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42872</v>
      </c>
      <c r="B413" s="22"/>
      <c r="C413" s="27">
        <f>ROUND(7.34167,3)</f>
        <v>7.342</v>
      </c>
      <c r="D413" s="27">
        <f>ROUND(7.37,3)</f>
        <v>7.37</v>
      </c>
      <c r="E413" s="27">
        <f>ROUND(7.27,3)</f>
        <v>7.27</v>
      </c>
      <c r="F413" s="27">
        <f>ROUND(7.32,3)</f>
        <v>7.32</v>
      </c>
      <c r="G413" s="24"/>
      <c r="H413" s="36"/>
    </row>
    <row r="414" spans="1:8" ht="12.75" customHeight="1">
      <c r="A414" s="22">
        <v>42907</v>
      </c>
      <c r="B414" s="22"/>
      <c r="C414" s="27">
        <f>ROUND(7.34167,3)</f>
        <v>7.342</v>
      </c>
      <c r="D414" s="27">
        <f>ROUND(7.31,3)</f>
        <v>7.31</v>
      </c>
      <c r="E414" s="27">
        <f>ROUND(7.21,3)</f>
        <v>7.21</v>
      </c>
      <c r="F414" s="27">
        <f>ROUND(7.26,3)</f>
        <v>7.26</v>
      </c>
      <c r="G414" s="24"/>
      <c r="H414" s="36"/>
    </row>
    <row r="415" spans="1:8" ht="12.75" customHeight="1">
      <c r="A415" s="22">
        <v>42935</v>
      </c>
      <c r="B415" s="22"/>
      <c r="C415" s="27">
        <f>ROUND(7.34167,3)</f>
        <v>7.342</v>
      </c>
      <c r="D415" s="27">
        <f>ROUND(7.26,3)</f>
        <v>7.26</v>
      </c>
      <c r="E415" s="27">
        <f>ROUND(7.16,3)</f>
        <v>7.16</v>
      </c>
      <c r="F415" s="27">
        <f>ROUND(7.21,3)</f>
        <v>7.21</v>
      </c>
      <c r="G415" s="24"/>
      <c r="H415" s="36"/>
    </row>
    <row r="416" spans="1:8" ht="12.75" customHeight="1">
      <c r="A416" s="22">
        <v>42963</v>
      </c>
      <c r="B416" s="22"/>
      <c r="C416" s="27">
        <f>ROUND(7.34167,3)</f>
        <v>7.342</v>
      </c>
      <c r="D416" s="27">
        <f>ROUND(7.24,3)</f>
        <v>7.24</v>
      </c>
      <c r="E416" s="27">
        <f>ROUND(7.14,3)</f>
        <v>7.14</v>
      </c>
      <c r="F416" s="27">
        <f>ROUND(7.19,3)</f>
        <v>7.19</v>
      </c>
      <c r="G416" s="24"/>
      <c r="H416" s="36"/>
    </row>
    <row r="417" spans="1:8" ht="12.75" customHeight="1">
      <c r="A417" s="22">
        <v>42998</v>
      </c>
      <c r="B417" s="22"/>
      <c r="C417" s="27">
        <f>ROUND(7.34167,3)</f>
        <v>7.342</v>
      </c>
      <c r="D417" s="27">
        <f>ROUND(7.2,3)</f>
        <v>7.2</v>
      </c>
      <c r="E417" s="27">
        <f>ROUND(7.1,3)</f>
        <v>7.1</v>
      </c>
      <c r="F417" s="27">
        <f>ROUND(7.15,3)</f>
        <v>7.15</v>
      </c>
      <c r="G417" s="24"/>
      <c r="H417" s="36"/>
    </row>
    <row r="418" spans="1:8" ht="12.75" customHeight="1">
      <c r="A418" s="22">
        <v>43026</v>
      </c>
      <c r="B418" s="22"/>
      <c r="C418" s="27">
        <f>ROUND(7.34167,3)</f>
        <v>7.342</v>
      </c>
      <c r="D418" s="27">
        <f>ROUND(7.18,3)</f>
        <v>7.18</v>
      </c>
      <c r="E418" s="27">
        <f>ROUND(7.08,3)</f>
        <v>7.08</v>
      </c>
      <c r="F418" s="27">
        <f>ROUND(7.13,3)</f>
        <v>7.13</v>
      </c>
      <c r="G418" s="24"/>
      <c r="H418" s="36"/>
    </row>
    <row r="419" spans="1:8" ht="12.75" customHeight="1">
      <c r="A419" s="22">
        <v>43089</v>
      </c>
      <c r="B419" s="22"/>
      <c r="C419" s="27">
        <f>ROUND(7.34167,3)</f>
        <v>7.342</v>
      </c>
      <c r="D419" s="27">
        <f>ROUND(7.13,3)</f>
        <v>7.13</v>
      </c>
      <c r="E419" s="27">
        <f>ROUND(7.03,3)</f>
        <v>7.03</v>
      </c>
      <c r="F419" s="27">
        <f>ROUND(7.08,3)</f>
        <v>7.08</v>
      </c>
      <c r="G419" s="24"/>
      <c r="H419" s="36"/>
    </row>
    <row r="420" spans="1:8" ht="12.75" customHeight="1">
      <c r="A420" s="22">
        <v>43179</v>
      </c>
      <c r="B420" s="22"/>
      <c r="C420" s="27">
        <f>ROUND(7.34167,3)</f>
        <v>7.342</v>
      </c>
      <c r="D420" s="27">
        <f>ROUND(7.12,3)</f>
        <v>7.12</v>
      </c>
      <c r="E420" s="27">
        <f>ROUND(7.02,3)</f>
        <v>7.02</v>
      </c>
      <c r="F420" s="27">
        <f>ROUND(7.07,3)</f>
        <v>7.07</v>
      </c>
      <c r="G420" s="24"/>
      <c r="H420" s="36"/>
    </row>
    <row r="421" spans="1:8" ht="12.75" customHeight="1">
      <c r="A421" s="22">
        <v>43269</v>
      </c>
      <c r="B421" s="22"/>
      <c r="C421" s="27">
        <f>ROUND(7.34167,3)</f>
        <v>7.342</v>
      </c>
      <c r="D421" s="27">
        <f>ROUND(7.51,3)</f>
        <v>7.51</v>
      </c>
      <c r="E421" s="27">
        <f>ROUND(7.41,3)</f>
        <v>7.41</v>
      </c>
      <c r="F421" s="27">
        <f>ROUND(7.46,3)</f>
        <v>7.46</v>
      </c>
      <c r="G421" s="24"/>
      <c r="H421" s="36"/>
    </row>
    <row r="422" spans="1:8" ht="12.75" customHeight="1">
      <c r="A422" s="22">
        <v>43271</v>
      </c>
      <c r="B422" s="22"/>
      <c r="C422" s="27">
        <f>ROUND(7.34167,3)</f>
        <v>7.342</v>
      </c>
      <c r="D422" s="27">
        <f>ROUND(7.14,3)</f>
        <v>7.14</v>
      </c>
      <c r="E422" s="27">
        <f>ROUND(7.04,3)</f>
        <v>7.04</v>
      </c>
      <c r="F422" s="27">
        <f>ROUND(7.09,3)</f>
        <v>7.09</v>
      </c>
      <c r="G422" s="24"/>
      <c r="H422" s="36"/>
    </row>
    <row r="423" spans="1:8" ht="12.75" customHeight="1">
      <c r="A423" s="22">
        <v>43362</v>
      </c>
      <c r="B423" s="22"/>
      <c r="C423" s="27">
        <f>ROUND(7.34167,3)</f>
        <v>7.342</v>
      </c>
      <c r="D423" s="27">
        <f>ROUND(7.17,3)</f>
        <v>7.17</v>
      </c>
      <c r="E423" s="27">
        <f>ROUND(7.07,3)</f>
        <v>7.07</v>
      </c>
      <c r="F423" s="27">
        <f>ROUND(7.12,3)</f>
        <v>7.12</v>
      </c>
      <c r="G423" s="24"/>
      <c r="H423" s="36"/>
    </row>
    <row r="424" spans="1:8" ht="12.75" customHeight="1">
      <c r="A424" s="22">
        <v>43453</v>
      </c>
      <c r="B424" s="22"/>
      <c r="C424" s="27">
        <f>ROUND(7.34167,3)</f>
        <v>7.342</v>
      </c>
      <c r="D424" s="27">
        <f>ROUND(7.22,3)</f>
        <v>7.22</v>
      </c>
      <c r="E424" s="27">
        <f>ROUND(7.12,3)</f>
        <v>7.12</v>
      </c>
      <c r="F424" s="27">
        <f>ROUND(7.17,3)</f>
        <v>7.17</v>
      </c>
      <c r="G424" s="24"/>
      <c r="H424" s="36"/>
    </row>
    <row r="425" spans="1:8" ht="12.75" customHeight="1">
      <c r="A425" s="22">
        <v>43544</v>
      </c>
      <c r="B425" s="22"/>
      <c r="C425" s="27">
        <f>ROUND(7.34167,3)</f>
        <v>7.342</v>
      </c>
      <c r="D425" s="27">
        <f>ROUND(7.27,3)</f>
        <v>7.27</v>
      </c>
      <c r="E425" s="27">
        <f>ROUND(7.17,3)</f>
        <v>7.17</v>
      </c>
      <c r="F425" s="27">
        <f>ROUND(7.22,3)</f>
        <v>7.22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42950</v>
      </c>
      <c r="B427" s="22"/>
      <c r="C427" s="27">
        <f>ROUND(551.937,3)</f>
        <v>551.937</v>
      </c>
      <c r="D427" s="27">
        <f>F427</f>
        <v>561.677</v>
      </c>
      <c r="E427" s="27">
        <f>F427</f>
        <v>561.677</v>
      </c>
      <c r="F427" s="27">
        <f>ROUND(561.677,3)</f>
        <v>561.677</v>
      </c>
      <c r="G427" s="24"/>
      <c r="H427" s="36"/>
    </row>
    <row r="428" spans="1:8" ht="12.75" customHeight="1">
      <c r="A428" s="22">
        <v>43041</v>
      </c>
      <c r="B428" s="22"/>
      <c r="C428" s="27">
        <f>ROUND(551.937,3)</f>
        <v>551.937</v>
      </c>
      <c r="D428" s="27">
        <f>F428</f>
        <v>572.423</v>
      </c>
      <c r="E428" s="27">
        <f>F428</f>
        <v>572.423</v>
      </c>
      <c r="F428" s="27">
        <f>ROUND(572.423,3)</f>
        <v>572.423</v>
      </c>
      <c r="G428" s="24"/>
      <c r="H428" s="36"/>
    </row>
    <row r="429" spans="1:8" ht="12.75" customHeight="1">
      <c r="A429" s="22">
        <v>43132</v>
      </c>
      <c r="B429" s="22"/>
      <c r="C429" s="27">
        <f>ROUND(551.937,3)</f>
        <v>551.937</v>
      </c>
      <c r="D429" s="27">
        <f>F429</f>
        <v>583.591</v>
      </c>
      <c r="E429" s="27">
        <f>F429</f>
        <v>583.591</v>
      </c>
      <c r="F429" s="27">
        <f>ROUND(583.591,3)</f>
        <v>583.591</v>
      </c>
      <c r="G429" s="24"/>
      <c r="H429" s="36"/>
    </row>
    <row r="430" spans="1:8" ht="12.75" customHeight="1">
      <c r="A430" s="22">
        <v>43223</v>
      </c>
      <c r="B430" s="22"/>
      <c r="C430" s="27">
        <f>ROUND(551.937,3)</f>
        <v>551.937</v>
      </c>
      <c r="D430" s="27">
        <f>F430</f>
        <v>594.969</v>
      </c>
      <c r="E430" s="27">
        <f>F430</f>
        <v>594.969</v>
      </c>
      <c r="F430" s="27">
        <f>ROUND(594.969,3)</f>
        <v>594.969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42901</v>
      </c>
      <c r="B432" s="22"/>
      <c r="C432" s="25">
        <f>ROUND(99.9638524305854,5)</f>
        <v>99.96385</v>
      </c>
      <c r="D432" s="25">
        <f>F432</f>
        <v>99.607</v>
      </c>
      <c r="E432" s="25">
        <f>F432</f>
        <v>99.607</v>
      </c>
      <c r="F432" s="25">
        <f>ROUND(99.6069992089654,5)</f>
        <v>99.607</v>
      </c>
      <c r="G432" s="24"/>
      <c r="H432" s="36"/>
    </row>
    <row r="433" spans="1:8" ht="12.75" customHeight="1">
      <c r="A433" s="22" t="s">
        <v>93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42999</v>
      </c>
      <c r="B434" s="22"/>
      <c r="C434" s="25">
        <f>ROUND(99.9638524305854,5)</f>
        <v>99.96385</v>
      </c>
      <c r="D434" s="25">
        <f>F434</f>
        <v>99.61065</v>
      </c>
      <c r="E434" s="25">
        <f>F434</f>
        <v>99.61065</v>
      </c>
      <c r="F434" s="25">
        <f>ROUND(99.6106539770671,5)</f>
        <v>99.61065</v>
      </c>
      <c r="G434" s="24"/>
      <c r="H434" s="36"/>
    </row>
    <row r="435" spans="1:8" ht="12.75" customHeight="1">
      <c r="A435" s="22" t="s">
        <v>94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43090</v>
      </c>
      <c r="B436" s="22"/>
      <c r="C436" s="25">
        <f>ROUND(99.9638524305854,5)</f>
        <v>99.96385</v>
      </c>
      <c r="D436" s="25">
        <f>F436</f>
        <v>99.8188</v>
      </c>
      <c r="E436" s="25">
        <f>F436</f>
        <v>99.8188</v>
      </c>
      <c r="F436" s="25">
        <f>ROUND(99.81880199257,5)</f>
        <v>99.8188</v>
      </c>
      <c r="G436" s="24"/>
      <c r="H436" s="36"/>
    </row>
    <row r="437" spans="1:8" ht="12.75" customHeight="1">
      <c r="A437" s="22" t="s">
        <v>95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43174</v>
      </c>
      <c r="B438" s="22"/>
      <c r="C438" s="25">
        <f>ROUND(99.9638524305854,5)</f>
        <v>99.96385</v>
      </c>
      <c r="D438" s="25">
        <f>F438</f>
        <v>99.77013</v>
      </c>
      <c r="E438" s="25">
        <f>F438</f>
        <v>99.77013</v>
      </c>
      <c r="F438" s="25">
        <f>ROUND(99.770131164159,5)</f>
        <v>99.77013</v>
      </c>
      <c r="G438" s="24"/>
      <c r="H438" s="36"/>
    </row>
    <row r="439" spans="1:8" ht="12.75" customHeight="1">
      <c r="A439" s="22" t="s">
        <v>96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43272</v>
      </c>
      <c r="B440" s="22"/>
      <c r="C440" s="25">
        <f>ROUND(99.9638524305854,5)</f>
        <v>99.96385</v>
      </c>
      <c r="D440" s="25">
        <f>F440</f>
        <v>99.96385</v>
      </c>
      <c r="E440" s="25">
        <f>F440</f>
        <v>99.96385</v>
      </c>
      <c r="F440" s="25">
        <f>ROUND(99.9638524305854,5)</f>
        <v>99.96385</v>
      </c>
      <c r="G440" s="24"/>
      <c r="H440" s="36"/>
    </row>
    <row r="441" spans="1:8" ht="12.75" customHeight="1">
      <c r="A441" s="22" t="s">
        <v>97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5">
        <f>ROUND(99.8843783827222,5)</f>
        <v>99.88438</v>
      </c>
      <c r="D442" s="25">
        <f>F442</f>
        <v>99.8475</v>
      </c>
      <c r="E442" s="25">
        <f>F442</f>
        <v>99.8475</v>
      </c>
      <c r="F442" s="25">
        <f>ROUND(99.8475018418796,5)</f>
        <v>99.8475</v>
      </c>
      <c r="G442" s="24"/>
      <c r="H442" s="36"/>
    </row>
    <row r="443" spans="1:8" ht="12.75" customHeight="1">
      <c r="A443" s="22" t="s">
        <v>98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5">
        <f>ROUND(99.8843783827222,5)</f>
        <v>99.88438</v>
      </c>
      <c r="D444" s="25">
        <f>F444</f>
        <v>99.05213</v>
      </c>
      <c r="E444" s="25">
        <f>F444</f>
        <v>99.05213</v>
      </c>
      <c r="F444" s="25">
        <f>ROUND(99.0521303820698,5)</f>
        <v>99.05213</v>
      </c>
      <c r="G444" s="24"/>
      <c r="H444" s="36"/>
    </row>
    <row r="445" spans="1:8" ht="12.75" customHeight="1">
      <c r="A445" s="22" t="s">
        <v>99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5">
        <f>ROUND(99.8843783827222,5)</f>
        <v>99.88438</v>
      </c>
      <c r="D446" s="25">
        <f>F446</f>
        <v>98.65216</v>
      </c>
      <c r="E446" s="25">
        <f>F446</f>
        <v>98.65216</v>
      </c>
      <c r="F446" s="25">
        <f>ROUND(98.6521597936064,5)</f>
        <v>98.65216</v>
      </c>
      <c r="G446" s="24"/>
      <c r="H446" s="36"/>
    </row>
    <row r="447" spans="1:8" ht="12.75" customHeight="1">
      <c r="A447" s="22" t="s">
        <v>100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5">
        <f>ROUND(99.8843783827222,5)</f>
        <v>99.88438</v>
      </c>
      <c r="D448" s="25">
        <f>F448</f>
        <v>98.61016</v>
      </c>
      <c r="E448" s="25">
        <f>F448</f>
        <v>98.61016</v>
      </c>
      <c r="F448" s="25">
        <f>ROUND(98.6101613778241,5)</f>
        <v>98.61016</v>
      </c>
      <c r="G448" s="24"/>
      <c r="H448" s="36"/>
    </row>
    <row r="449" spans="1:8" ht="12.75" customHeight="1">
      <c r="A449" s="22" t="s">
        <v>101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43455</v>
      </c>
      <c r="B450" s="22"/>
      <c r="C450" s="24">
        <f>ROUND(99.8843783827222,2)</f>
        <v>99.88</v>
      </c>
      <c r="D450" s="24">
        <f>F450</f>
        <v>99.02</v>
      </c>
      <c r="E450" s="24">
        <f>F450</f>
        <v>99.02</v>
      </c>
      <c r="F450" s="24">
        <f>ROUND(99.0206902289504,2)</f>
        <v>99.02</v>
      </c>
      <c r="G450" s="24"/>
      <c r="H450" s="36"/>
    </row>
    <row r="451" spans="1:8" ht="12.75" customHeight="1">
      <c r="A451" s="22" t="s">
        <v>102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43539</v>
      </c>
      <c r="B452" s="22"/>
      <c r="C452" s="25">
        <f>ROUND(99.8843783827222,5)</f>
        <v>99.88438</v>
      </c>
      <c r="D452" s="25">
        <f>F452</f>
        <v>99.44745</v>
      </c>
      <c r="E452" s="25">
        <f>F452</f>
        <v>99.44745</v>
      </c>
      <c r="F452" s="25">
        <f>ROUND(99.447447971622,5)</f>
        <v>99.44745</v>
      </c>
      <c r="G452" s="24"/>
      <c r="H452" s="36"/>
    </row>
    <row r="453" spans="1:8" ht="12.75" customHeight="1">
      <c r="A453" s="22" t="s">
        <v>103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43637</v>
      </c>
      <c r="B454" s="22"/>
      <c r="C454" s="25">
        <f>ROUND(99.8843783827222,5)</f>
        <v>99.88438</v>
      </c>
      <c r="D454" s="25">
        <f>F454</f>
        <v>99.88438</v>
      </c>
      <c r="E454" s="25">
        <f>F454</f>
        <v>99.88438</v>
      </c>
      <c r="F454" s="25">
        <f>ROUND(99.8843783827222,5)</f>
        <v>99.88438</v>
      </c>
      <c r="G454" s="24"/>
      <c r="H454" s="36"/>
    </row>
    <row r="455" spans="1:8" ht="12.75" customHeight="1">
      <c r="A455" s="22" t="s">
        <v>104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5">
        <f>ROUND(99.1576932278746,5)</f>
        <v>99.15769</v>
      </c>
      <c r="D456" s="25">
        <f>F456</f>
        <v>96.77006</v>
      </c>
      <c r="E456" s="25">
        <f>F456</f>
        <v>96.77006</v>
      </c>
      <c r="F456" s="25">
        <f>ROUND(96.7700642286531,5)</f>
        <v>96.77006</v>
      </c>
      <c r="G456" s="24"/>
      <c r="H456" s="36"/>
    </row>
    <row r="457" spans="1:8" ht="12.75" customHeight="1">
      <c r="A457" s="22" t="s">
        <v>105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5">
        <f>ROUND(99.1576932278746,5)</f>
        <v>99.15769</v>
      </c>
      <c r="D458" s="25">
        <f>F458</f>
        <v>96.05909</v>
      </c>
      <c r="E458" s="25">
        <f>F458</f>
        <v>96.05909</v>
      </c>
      <c r="F458" s="25">
        <f>ROUND(96.0590901018596,5)</f>
        <v>96.05909</v>
      </c>
      <c r="G458" s="24"/>
      <c r="H458" s="36"/>
    </row>
    <row r="459" spans="1:8" ht="12.75" customHeight="1">
      <c r="A459" s="22" t="s">
        <v>106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5">
        <f>ROUND(99.1576932278746,5)</f>
        <v>99.15769</v>
      </c>
      <c r="D460" s="25">
        <f>F460</f>
        <v>95.31226</v>
      </c>
      <c r="E460" s="25">
        <f>F460</f>
        <v>95.31226</v>
      </c>
      <c r="F460" s="25">
        <f>ROUND(95.3122629246102,5)</f>
        <v>95.31226</v>
      </c>
      <c r="G460" s="24"/>
      <c r="H460" s="36"/>
    </row>
    <row r="461" spans="1:8" ht="12.75" customHeight="1">
      <c r="A461" s="22" t="s">
        <v>107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44460</v>
      </c>
      <c r="B462" s="22"/>
      <c r="C462" s="25">
        <f>ROUND(99.1576932278746,5)</f>
        <v>99.15769</v>
      </c>
      <c r="D462" s="25">
        <f>F462</f>
        <v>95.53556</v>
      </c>
      <c r="E462" s="25">
        <f>F462</f>
        <v>95.53556</v>
      </c>
      <c r="F462" s="25">
        <f>ROUND(95.535564213448,5)</f>
        <v>95.53556</v>
      </c>
      <c r="G462" s="24"/>
      <c r="H462" s="36"/>
    </row>
    <row r="463" spans="1:8" ht="12.75" customHeight="1">
      <c r="A463" s="22" t="s">
        <v>108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44551</v>
      </c>
      <c r="B464" s="22"/>
      <c r="C464" s="25">
        <f>ROUND(99.1576932278746,5)</f>
        <v>99.15769</v>
      </c>
      <c r="D464" s="25">
        <f>F464</f>
        <v>97.75663</v>
      </c>
      <c r="E464" s="25">
        <f>F464</f>
        <v>97.75663</v>
      </c>
      <c r="F464" s="25">
        <f>ROUND(97.7566345107035,5)</f>
        <v>97.75663</v>
      </c>
      <c r="G464" s="24"/>
      <c r="H464" s="36"/>
    </row>
    <row r="465" spans="1:8" ht="12.75" customHeight="1">
      <c r="A465" s="22" t="s">
        <v>109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44635</v>
      </c>
      <c r="B466" s="22"/>
      <c r="C466" s="25">
        <f>ROUND(99.1576932278746,5)</f>
        <v>99.15769</v>
      </c>
      <c r="D466" s="25">
        <f>F466</f>
        <v>97.92882</v>
      </c>
      <c r="E466" s="25">
        <f>F466</f>
        <v>97.92882</v>
      </c>
      <c r="F466" s="25">
        <f>ROUND(97.928820609274,5)</f>
        <v>97.92882</v>
      </c>
      <c r="G466" s="24"/>
      <c r="H466" s="36"/>
    </row>
    <row r="467" spans="1:8" ht="12.75" customHeight="1">
      <c r="A467" s="22" t="s">
        <v>110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44733</v>
      </c>
      <c r="B468" s="22"/>
      <c r="C468" s="25">
        <f>ROUND(99.1576932278746,5)</f>
        <v>99.15769</v>
      </c>
      <c r="D468" s="25">
        <f>F468</f>
        <v>99.15769</v>
      </c>
      <c r="E468" s="25">
        <f>F468</f>
        <v>99.15769</v>
      </c>
      <c r="F468" s="25">
        <f>ROUND(99.1576932278746,5)</f>
        <v>99.15769</v>
      </c>
      <c r="G468" s="24"/>
      <c r="H468" s="36"/>
    </row>
    <row r="469" spans="1:8" ht="12.75" customHeight="1">
      <c r="A469" s="22" t="s">
        <v>111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5">
        <f>ROUND(98.6121367501502,5)</f>
        <v>98.61214</v>
      </c>
      <c r="D470" s="25">
        <f>F470</f>
        <v>96.30458</v>
      </c>
      <c r="E470" s="25">
        <f>F470</f>
        <v>96.30458</v>
      </c>
      <c r="F470" s="25">
        <f>ROUND(96.3045760496818,5)</f>
        <v>96.30458</v>
      </c>
      <c r="G470" s="24"/>
      <c r="H470" s="36"/>
    </row>
    <row r="471" spans="1:8" ht="12.75" customHeight="1">
      <c r="A471" s="22" t="s">
        <v>112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46097</v>
      </c>
      <c r="B472" s="22"/>
      <c r="C472" s="25">
        <f>ROUND(98.6121367501502,5)</f>
        <v>98.61214</v>
      </c>
      <c r="D472" s="25">
        <f>F472</f>
        <v>93.34329</v>
      </c>
      <c r="E472" s="25">
        <f>F472</f>
        <v>93.34329</v>
      </c>
      <c r="F472" s="25">
        <f>ROUND(93.3432941493092,5)</f>
        <v>93.34329</v>
      </c>
      <c r="G472" s="24"/>
      <c r="H472" s="36"/>
    </row>
    <row r="473" spans="1:8" ht="12.75" customHeight="1">
      <c r="A473" s="22" t="s">
        <v>113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46188</v>
      </c>
      <c r="B474" s="22"/>
      <c r="C474" s="25">
        <f>ROUND(98.6121367501502,5)</f>
        <v>98.61214</v>
      </c>
      <c r="D474" s="25">
        <f>F474</f>
        <v>92.1059</v>
      </c>
      <c r="E474" s="25">
        <f>F474</f>
        <v>92.1059</v>
      </c>
      <c r="F474" s="25">
        <f>ROUND(92.1058975408129,5)</f>
        <v>92.1059</v>
      </c>
      <c r="G474" s="24"/>
      <c r="H474" s="36"/>
    </row>
    <row r="475" spans="1:8" ht="12.75" customHeight="1">
      <c r="A475" s="22" t="s">
        <v>114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46286</v>
      </c>
      <c r="B476" s="22"/>
      <c r="C476" s="25">
        <f>ROUND(98.6121367501502,5)</f>
        <v>98.61214</v>
      </c>
      <c r="D476" s="25">
        <f>F476</f>
        <v>94.23946</v>
      </c>
      <c r="E476" s="25">
        <f>F476</f>
        <v>94.23946</v>
      </c>
      <c r="F476" s="25">
        <f>ROUND(94.2394551665773,5)</f>
        <v>94.23946</v>
      </c>
      <c r="G476" s="24"/>
      <c r="H476" s="36"/>
    </row>
    <row r="477" spans="1:8" ht="12.75" customHeight="1">
      <c r="A477" s="22" t="s">
        <v>115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46377</v>
      </c>
      <c r="B478" s="22"/>
      <c r="C478" s="25">
        <f>ROUND(98.6121367501502,5)</f>
        <v>98.61214</v>
      </c>
      <c r="D478" s="25">
        <f>F478</f>
        <v>97.97374</v>
      </c>
      <c r="E478" s="25">
        <f>F478</f>
        <v>97.97374</v>
      </c>
      <c r="F478" s="25">
        <f>ROUND(97.973741952343,5)</f>
        <v>97.97374</v>
      </c>
      <c r="G478" s="24"/>
      <c r="H478" s="36"/>
    </row>
    <row r="479" spans="1:8" ht="12.75" customHeight="1">
      <c r="A479" s="22" t="s">
        <v>116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46461</v>
      </c>
      <c r="B480" s="22"/>
      <c r="C480" s="25">
        <f>ROUND(98.6121367501502,5)</f>
        <v>98.61214</v>
      </c>
      <c r="D480" s="25">
        <f>F480</f>
        <v>96.56426</v>
      </c>
      <c r="E480" s="25">
        <f>F480</f>
        <v>96.56426</v>
      </c>
      <c r="F480" s="25">
        <f>ROUND(96.5642566826045,5)</f>
        <v>96.56426</v>
      </c>
      <c r="G480" s="24"/>
      <c r="H480" s="36"/>
    </row>
    <row r="481" spans="1:8" ht="12.75" customHeight="1">
      <c r="A481" s="22" t="s">
        <v>117</v>
      </c>
      <c r="B481" s="22"/>
      <c r="C481" s="23"/>
      <c r="D481" s="23"/>
      <c r="E481" s="23"/>
      <c r="F481" s="23"/>
      <c r="G481" s="24"/>
      <c r="H481" s="36"/>
    </row>
    <row r="482" spans="1:8" ht="12.75" customHeight="1" thickBot="1">
      <c r="A482" s="32">
        <v>46559</v>
      </c>
      <c r="B482" s="32"/>
      <c r="C482" s="33">
        <f>ROUND(98.6121367501502,5)</f>
        <v>98.61214</v>
      </c>
      <c r="D482" s="33">
        <f>F482</f>
        <v>98.61214</v>
      </c>
      <c r="E482" s="33">
        <f>F482</f>
        <v>98.61214</v>
      </c>
      <c r="F482" s="33">
        <f>ROUND(98.6121367501502,5)</f>
        <v>98.61214</v>
      </c>
      <c r="G482" s="34"/>
      <c r="H482" s="37"/>
    </row>
  </sheetData>
  <sheetProtection/>
  <mergeCells count="481">
    <mergeCell ref="A478:B478"/>
    <mergeCell ref="A479:B479"/>
    <mergeCell ref="A480:B480"/>
    <mergeCell ref="A481:B481"/>
    <mergeCell ref="A482:B482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2017-05-10T16:04:06Z</dcterms:modified>
  <cp:category/>
  <cp:version/>
  <cp:contentType/>
  <cp:contentStatus/>
</cp:coreProperties>
</file>