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<sst xmlns="http://schemas.openxmlformats.org/spreadsheetml/2006/main" count="119" uniqueCount="119">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</sst>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42873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ROUND(2.33,5)</f>
        <v>2.33</v>
      </c>
      <c r="D6" s="25">
        <f>F6</f>
        <v>2.33</v>
      </c>
      <c r="E6" s="25">
        <f>F6</f>
        <v>2.33</v>
      </c>
      <c r="F6" s="25">
        <f>ROUND(2.33,5)</f>
        <v>2.33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ROUND(2.3,5)</f>
        <v>2.3</v>
      </c>
      <c r="D8" s="25">
        <f>F8</f>
        <v>2.3</v>
      </c>
      <c r="E8" s="25">
        <f>F8</f>
        <v>2.3</v>
      </c>
      <c r="F8" s="25">
        <f>ROUND(2.3,5)</f>
        <v>2.3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ROUND(2.38,5)</f>
        <v>2.38</v>
      </c>
      <c r="D10" s="25">
        <f>F10</f>
        <v>2.38</v>
      </c>
      <c r="E10" s="25">
        <f>F10</f>
        <v>2.38</v>
      </c>
      <c r="F10" s="25">
        <f>ROUND(2.38,5)</f>
        <v>2.38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ROUND(3.06,5)</f>
        <v>3.06</v>
      </c>
      <c r="D12" s="25">
        <f>F12</f>
        <v>3.06</v>
      </c>
      <c r="E12" s="25">
        <f>F12</f>
        <v>3.06</v>
      </c>
      <c r="F12" s="25">
        <f>ROUND(3.06,5)</f>
        <v>3.06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ROUND(10.715,5)</f>
        <v>10.715</v>
      </c>
      <c r="D14" s="25">
        <f>F14</f>
        <v>10.715</v>
      </c>
      <c r="E14" s="25">
        <f>F14</f>
        <v>10.715</v>
      </c>
      <c r="F14" s="25">
        <f>ROUND(10.715,5)</f>
        <v>10.715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ROUND(8.13,5)</f>
        <v>8.13</v>
      </c>
      <c r="D16" s="25">
        <f>F16</f>
        <v>8.13</v>
      </c>
      <c r="E16" s="25">
        <f>F16</f>
        <v>8.13</v>
      </c>
      <c r="F16" s="25">
        <f>ROUND(8.13,5)</f>
        <v>8.13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ROUND(8.76,3)</f>
        <v>8.76</v>
      </c>
      <c r="D18" s="27">
        <f>F18</f>
        <v>8.76</v>
      </c>
      <c r="E18" s="27">
        <f>F18</f>
        <v>8.76</v>
      </c>
      <c r="F18" s="27">
        <f>ROUND(8.76,3)</f>
        <v>8.76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ROUND(2.3,3)</f>
        <v>2.3</v>
      </c>
      <c r="D20" s="27">
        <f>F20</f>
        <v>2.3</v>
      </c>
      <c r="E20" s="27">
        <f>F20</f>
        <v>2.3</v>
      </c>
      <c r="F20" s="27">
        <f>ROUND(2.3,3)</f>
        <v>2.3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ROUND(2.32,3)</f>
        <v>2.32</v>
      </c>
      <c r="D22" s="27">
        <f>F22</f>
        <v>2.32</v>
      </c>
      <c r="E22" s="27">
        <f>F22</f>
        <v>2.32</v>
      </c>
      <c r="F22" s="27">
        <f>ROUND(2.32,3)</f>
        <v>2.32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ROUND(7.495,3)</f>
        <v>7.495</v>
      </c>
      <c r="D24" s="27">
        <f>F24</f>
        <v>7.495</v>
      </c>
      <c r="E24" s="27">
        <f>F24</f>
        <v>7.495</v>
      </c>
      <c r="F24" s="27">
        <f>ROUND(7.495,3)</f>
        <v>7.495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ROUND(7.47,3)</f>
        <v>7.47</v>
      </c>
      <c r="D26" s="27">
        <f>F26</f>
        <v>7.47</v>
      </c>
      <c r="E26" s="27">
        <f>F26</f>
        <v>7.47</v>
      </c>
      <c r="F26" s="27">
        <f>ROUND(7.47,3)</f>
        <v>7.47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ROUND(7.535,3)</f>
        <v>7.535</v>
      </c>
      <c r="D28" s="27">
        <f>F28</f>
        <v>7.535</v>
      </c>
      <c r="E28" s="27">
        <f>F28</f>
        <v>7.535</v>
      </c>
      <c r="F28" s="27">
        <f>ROUND(7.535,3)</f>
        <v>7.535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ROUND(7.67,3)</f>
        <v>7.67</v>
      </c>
      <c r="D30" s="27">
        <f>F30</f>
        <v>7.67</v>
      </c>
      <c r="E30" s="27">
        <f>F30</f>
        <v>7.67</v>
      </c>
      <c r="F30" s="27">
        <f>ROUND(7.67,3)</f>
        <v>7.67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ROUND(9.525,3)</f>
        <v>9.525</v>
      </c>
      <c r="D32" s="27">
        <f>F32</f>
        <v>9.525</v>
      </c>
      <c r="E32" s="27">
        <f>F32</f>
        <v>9.525</v>
      </c>
      <c r="F32" s="27">
        <f>ROUND(9.525,3)</f>
        <v>9.525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ROUND(2.34,3)</f>
        <v>2.34</v>
      </c>
      <c r="D34" s="27">
        <f>F34</f>
        <v>2.34</v>
      </c>
      <c r="E34" s="27">
        <f>F34</f>
        <v>2.34</v>
      </c>
      <c r="F34" s="27">
        <f>ROUND(2.34,3)</f>
        <v>2.34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ROUND(2.36,3)</f>
        <v>2.36</v>
      </c>
      <c r="D36" s="27">
        <f>F36</f>
        <v>2.36</v>
      </c>
      <c r="E36" s="27">
        <f>F36</f>
        <v>2.36</v>
      </c>
      <c r="F36" s="27">
        <f>ROUND(2.36,3)</f>
        <v>2.36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ROUND(9.255,3)</f>
        <v>9.255</v>
      </c>
      <c r="D38" s="27">
        <f>F38</f>
        <v>9.255</v>
      </c>
      <c r="E38" s="27">
        <f>F38</f>
        <v>9.255</v>
      </c>
      <c r="F38" s="27">
        <f>ROUND(9.255,3)</f>
        <v>9.255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ROUND(2.33,5)</f>
        <v>2.33</v>
      </c>
      <c r="D40" s="25">
        <f>F40</f>
        <v>129.12649</v>
      </c>
      <c r="E40" s="25">
        <f>F40</f>
        <v>129.12649</v>
      </c>
      <c r="F40" s="25">
        <f>ROUND(129.12649,5)</f>
        <v>129.12649</v>
      </c>
      <c r="G40" s="24"/>
      <c r="H40" s="36"/>
    </row>
    <row r="41" spans="1:8" ht="12.75" customHeight="1">
      <c r="A41" s="22">
        <v>43041</v>
      </c>
      <c r="B41" s="22"/>
      <c r="C41" s="25">
        <f>ROUND(2.33,5)</f>
        <v>2.33</v>
      </c>
      <c r="D41" s="25">
        <f>F41</f>
        <v>131.63097</v>
      </c>
      <c r="E41" s="25">
        <f>F41</f>
        <v>131.63097</v>
      </c>
      <c r="F41" s="25">
        <f>ROUND(131.63097,5)</f>
        <v>131.63097</v>
      </c>
      <c r="G41" s="24"/>
      <c r="H41" s="36"/>
    </row>
    <row r="42" spans="1:8" ht="12.75" customHeight="1">
      <c r="A42" s="22">
        <v>43132</v>
      </c>
      <c r="B42" s="22"/>
      <c r="C42" s="25">
        <f>ROUND(2.33,5)</f>
        <v>2.33</v>
      </c>
      <c r="D42" s="25">
        <f>F42</f>
        <v>132.91135</v>
      </c>
      <c r="E42" s="25">
        <f>F42</f>
        <v>132.91135</v>
      </c>
      <c r="F42" s="25">
        <f>ROUND(132.91135,5)</f>
        <v>132.91135</v>
      </c>
      <c r="G42" s="24"/>
      <c r="H42" s="36"/>
    </row>
    <row r="43" spans="1:8" ht="12.75" customHeight="1">
      <c r="A43" s="22">
        <v>43223</v>
      </c>
      <c r="B43" s="22"/>
      <c r="C43" s="25">
        <f>ROUND(2.33,5)</f>
        <v>2.33</v>
      </c>
      <c r="D43" s="25">
        <f>F43</f>
        <v>135.59789</v>
      </c>
      <c r="E43" s="25">
        <f>F43</f>
        <v>135.59789</v>
      </c>
      <c r="F43" s="25">
        <f>ROUND(135.59789,5)</f>
        <v>135.59789</v>
      </c>
      <c r="G43" s="24"/>
      <c r="H43" s="36"/>
    </row>
    <row r="44" spans="1:8" ht="12.75" customHeight="1">
      <c r="A44" s="22">
        <v>43314</v>
      </c>
      <c r="B44" s="22"/>
      <c r="C44" s="25">
        <f>ROUND(2.33,5)</f>
        <v>2.33</v>
      </c>
      <c r="D44" s="25">
        <f>F44</f>
        <v>138.16346</v>
      </c>
      <c r="E44" s="25">
        <f>F44</f>
        <v>138.16346</v>
      </c>
      <c r="F44" s="25">
        <f>ROUND(138.16346,5)</f>
        <v>138.16346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ROUND(99.51778,5)</f>
        <v>99.51778</v>
      </c>
      <c r="D46" s="25">
        <f>F46</f>
        <v>101.12312</v>
      </c>
      <c r="E46" s="25">
        <f>F46</f>
        <v>101.12312</v>
      </c>
      <c r="F46" s="25">
        <f>ROUND(101.12312,5)</f>
        <v>101.12312</v>
      </c>
      <c r="G46" s="24"/>
      <c r="H46" s="36"/>
    </row>
    <row r="47" spans="1:8" ht="12.75" customHeight="1">
      <c r="A47" s="22">
        <v>43041</v>
      </c>
      <c r="B47" s="22"/>
      <c r="C47" s="25">
        <f>ROUND(99.51778,5)</f>
        <v>99.51778</v>
      </c>
      <c r="D47" s="25">
        <f>F47</f>
        <v>102.07679</v>
      </c>
      <c r="E47" s="25">
        <f>F47</f>
        <v>102.07679</v>
      </c>
      <c r="F47" s="25">
        <f>ROUND(102.07679,5)</f>
        <v>102.07679</v>
      </c>
      <c r="G47" s="24"/>
      <c r="H47" s="36"/>
    </row>
    <row r="48" spans="1:8" ht="12.75" customHeight="1">
      <c r="A48" s="22">
        <v>43132</v>
      </c>
      <c r="B48" s="22"/>
      <c r="C48" s="25">
        <f>ROUND(99.51778,5)</f>
        <v>99.51778</v>
      </c>
      <c r="D48" s="25">
        <f>F48</f>
        <v>104.11824</v>
      </c>
      <c r="E48" s="25">
        <f>F48</f>
        <v>104.11824</v>
      </c>
      <c r="F48" s="25">
        <f>ROUND(104.11824,5)</f>
        <v>104.11824</v>
      </c>
      <c r="G48" s="24"/>
      <c r="H48" s="36"/>
    </row>
    <row r="49" spans="1:8" ht="12.75" customHeight="1">
      <c r="A49" s="22">
        <v>43223</v>
      </c>
      <c r="B49" s="22"/>
      <c r="C49" s="25">
        <f>ROUND(99.51778,5)</f>
        <v>99.51778</v>
      </c>
      <c r="D49" s="25">
        <f>F49</f>
        <v>105.19442</v>
      </c>
      <c r="E49" s="25">
        <f>F49</f>
        <v>105.19442</v>
      </c>
      <c r="F49" s="25">
        <f>ROUND(105.19442,5)</f>
        <v>105.19442</v>
      </c>
      <c r="G49" s="24"/>
      <c r="H49" s="36"/>
    </row>
    <row r="50" spans="1:8" ht="12.75" customHeight="1">
      <c r="A50" s="22">
        <v>43314</v>
      </c>
      <c r="B50" s="22"/>
      <c r="C50" s="25">
        <f>ROUND(99.51778,5)</f>
        <v>99.51778</v>
      </c>
      <c r="D50" s="25">
        <f>F50</f>
        <v>107.18431</v>
      </c>
      <c r="E50" s="25">
        <f>F50</f>
        <v>107.18431</v>
      </c>
      <c r="F50" s="25">
        <f>ROUND(107.18431,5)</f>
        <v>107.18431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ROUND(9.225,5)</f>
        <v>9.225</v>
      </c>
      <c r="D52" s="25">
        <f>F52</f>
        <v>9.27087</v>
      </c>
      <c r="E52" s="25">
        <f>F52</f>
        <v>9.27087</v>
      </c>
      <c r="F52" s="25">
        <f>ROUND(9.27087,5)</f>
        <v>9.27087</v>
      </c>
      <c r="G52" s="24"/>
      <c r="H52" s="36"/>
    </row>
    <row r="53" spans="1:8" ht="12.75" customHeight="1">
      <c r="A53" s="22">
        <v>43041</v>
      </c>
      <c r="B53" s="22"/>
      <c r="C53" s="25">
        <f>ROUND(9.225,5)</f>
        <v>9.225</v>
      </c>
      <c r="D53" s="25">
        <f>F53</f>
        <v>9.31851</v>
      </c>
      <c r="E53" s="25">
        <f>F53</f>
        <v>9.31851</v>
      </c>
      <c r="F53" s="25">
        <f>ROUND(9.31851,5)</f>
        <v>9.31851</v>
      </c>
      <c r="G53" s="24"/>
      <c r="H53" s="36"/>
    </row>
    <row r="54" spans="1:8" ht="12.75" customHeight="1">
      <c r="A54" s="22">
        <v>43132</v>
      </c>
      <c r="B54" s="22"/>
      <c r="C54" s="25">
        <f>ROUND(9.225,5)</f>
        <v>9.225</v>
      </c>
      <c r="D54" s="25">
        <f>F54</f>
        <v>9.36443</v>
      </c>
      <c r="E54" s="25">
        <f>F54</f>
        <v>9.36443</v>
      </c>
      <c r="F54" s="25">
        <f>ROUND(9.36443,5)</f>
        <v>9.36443</v>
      </c>
      <c r="G54" s="24"/>
      <c r="H54" s="36"/>
    </row>
    <row r="55" spans="1:8" ht="12.75" customHeight="1">
      <c r="A55" s="22">
        <v>43223</v>
      </c>
      <c r="B55" s="22"/>
      <c r="C55" s="25">
        <f>ROUND(9.225,5)</f>
        <v>9.225</v>
      </c>
      <c r="D55" s="25">
        <f>F55</f>
        <v>9.41677</v>
      </c>
      <c r="E55" s="25">
        <f>F55</f>
        <v>9.41677</v>
      </c>
      <c r="F55" s="25">
        <f>ROUND(9.41677,5)</f>
        <v>9.41677</v>
      </c>
      <c r="G55" s="24"/>
      <c r="H55" s="36"/>
    </row>
    <row r="56" spans="1:8" ht="12.75" customHeight="1">
      <c r="A56" s="22">
        <v>43314</v>
      </c>
      <c r="B56" s="22"/>
      <c r="C56" s="25">
        <f>ROUND(9.225,5)</f>
        <v>9.225</v>
      </c>
      <c r="D56" s="25">
        <f>F56</f>
        <v>9.48115</v>
      </c>
      <c r="E56" s="25">
        <f>F56</f>
        <v>9.48115</v>
      </c>
      <c r="F56" s="25">
        <f>ROUND(9.48115,5)</f>
        <v>9.48115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ROUND(9.38,5)</f>
        <v>9.38</v>
      </c>
      <c r="D58" s="25">
        <f>F58</f>
        <v>9.42407</v>
      </c>
      <c r="E58" s="25">
        <f>F58</f>
        <v>9.42407</v>
      </c>
      <c r="F58" s="25">
        <f>ROUND(9.42407,5)</f>
        <v>9.42407</v>
      </c>
      <c r="G58" s="24"/>
      <c r="H58" s="36"/>
    </row>
    <row r="59" spans="1:8" ht="12.75" customHeight="1">
      <c r="A59" s="22">
        <v>43041</v>
      </c>
      <c r="B59" s="22"/>
      <c r="C59" s="25">
        <f>ROUND(9.38,5)</f>
        <v>9.38</v>
      </c>
      <c r="D59" s="25">
        <f>F59</f>
        <v>9.47591</v>
      </c>
      <c r="E59" s="25">
        <f>F59</f>
        <v>9.47591</v>
      </c>
      <c r="F59" s="25">
        <f>ROUND(9.47591,5)</f>
        <v>9.47591</v>
      </c>
      <c r="G59" s="24"/>
      <c r="H59" s="36"/>
    </row>
    <row r="60" spans="1:8" ht="12.75" customHeight="1">
      <c r="A60" s="22">
        <v>43132</v>
      </c>
      <c r="B60" s="22"/>
      <c r="C60" s="25">
        <f>ROUND(9.38,5)</f>
        <v>9.38</v>
      </c>
      <c r="D60" s="25">
        <f>F60</f>
        <v>9.52588</v>
      </c>
      <c r="E60" s="25">
        <f>F60</f>
        <v>9.52588</v>
      </c>
      <c r="F60" s="25">
        <f>ROUND(9.52588,5)</f>
        <v>9.52588</v>
      </c>
      <c r="G60" s="24"/>
      <c r="H60" s="36"/>
    </row>
    <row r="61" spans="1:8" ht="12.75" customHeight="1">
      <c r="A61" s="22">
        <v>43223</v>
      </c>
      <c r="B61" s="22"/>
      <c r="C61" s="25">
        <f>ROUND(9.38,5)</f>
        <v>9.38</v>
      </c>
      <c r="D61" s="25">
        <f>F61</f>
        <v>9.57763</v>
      </c>
      <c r="E61" s="25">
        <f>F61</f>
        <v>9.57763</v>
      </c>
      <c r="F61" s="25">
        <f>ROUND(9.57763,5)</f>
        <v>9.57763</v>
      </c>
      <c r="G61" s="24"/>
      <c r="H61" s="36"/>
    </row>
    <row r="62" spans="1:8" ht="12.75" customHeight="1">
      <c r="A62" s="22">
        <v>43314</v>
      </c>
      <c r="B62" s="22"/>
      <c r="C62" s="25">
        <f>ROUND(9.38,5)</f>
        <v>9.38</v>
      </c>
      <c r="D62" s="25">
        <f>F62</f>
        <v>9.63866</v>
      </c>
      <c r="E62" s="25">
        <f>F62</f>
        <v>9.63866</v>
      </c>
      <c r="F62" s="25">
        <f>ROUND(9.63866,5)</f>
        <v>9.63866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ROUND(104.7325,5)</f>
        <v>104.7325</v>
      </c>
      <c r="D64" s="25">
        <f>F64</f>
        <v>106.42191</v>
      </c>
      <c r="E64" s="25">
        <f>F64</f>
        <v>106.42191</v>
      </c>
      <c r="F64" s="25">
        <f>ROUND(106.42191,5)</f>
        <v>106.42191</v>
      </c>
      <c r="G64" s="24"/>
      <c r="H64" s="36"/>
    </row>
    <row r="65" spans="1:8" ht="12.75" customHeight="1">
      <c r="A65" s="22">
        <v>43041</v>
      </c>
      <c r="B65" s="22"/>
      <c r="C65" s="25">
        <f>ROUND(104.7325,5)</f>
        <v>104.7325</v>
      </c>
      <c r="D65" s="25">
        <f>F65</f>
        <v>107.40913</v>
      </c>
      <c r="E65" s="25">
        <f>F65</f>
        <v>107.40913</v>
      </c>
      <c r="F65" s="25">
        <f>ROUND(107.40913,5)</f>
        <v>107.40913</v>
      </c>
      <c r="G65" s="24"/>
      <c r="H65" s="36"/>
    </row>
    <row r="66" spans="1:8" ht="12.75" customHeight="1">
      <c r="A66" s="22">
        <v>43132</v>
      </c>
      <c r="B66" s="22"/>
      <c r="C66" s="25">
        <f>ROUND(104.7325,5)</f>
        <v>104.7325</v>
      </c>
      <c r="D66" s="25">
        <f>F66</f>
        <v>109.55723</v>
      </c>
      <c r="E66" s="25">
        <f>F66</f>
        <v>109.55723</v>
      </c>
      <c r="F66" s="25">
        <f>ROUND(109.55723,5)</f>
        <v>109.55723</v>
      </c>
      <c r="G66" s="24"/>
      <c r="H66" s="36"/>
    </row>
    <row r="67" spans="1:8" ht="12.75" customHeight="1">
      <c r="A67" s="22">
        <v>43223</v>
      </c>
      <c r="B67" s="22"/>
      <c r="C67" s="25">
        <f>ROUND(104.7325,5)</f>
        <v>104.7325</v>
      </c>
      <c r="D67" s="25">
        <f>F67</f>
        <v>110.67245</v>
      </c>
      <c r="E67" s="25">
        <f>F67</f>
        <v>110.67245</v>
      </c>
      <c r="F67" s="25">
        <f>ROUND(110.67245,5)</f>
        <v>110.67245</v>
      </c>
      <c r="G67" s="24"/>
      <c r="H67" s="36"/>
    </row>
    <row r="68" spans="1:8" ht="12.75" customHeight="1">
      <c r="A68" s="22">
        <v>43314</v>
      </c>
      <c r="B68" s="22"/>
      <c r="C68" s="25">
        <f>ROUND(104.7325,5)</f>
        <v>104.7325</v>
      </c>
      <c r="D68" s="25">
        <f>F68</f>
        <v>112.76621</v>
      </c>
      <c r="E68" s="25">
        <f>F68</f>
        <v>112.76621</v>
      </c>
      <c r="F68" s="25">
        <f>ROUND(112.76621,5)</f>
        <v>112.76621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ROUND(9.655,5)</f>
        <v>9.655</v>
      </c>
      <c r="D70" s="25">
        <f>F70</f>
        <v>9.70416</v>
      </c>
      <c r="E70" s="25">
        <f>F70</f>
        <v>9.70416</v>
      </c>
      <c r="F70" s="25">
        <f>ROUND(9.70416,5)</f>
        <v>9.70416</v>
      </c>
      <c r="G70" s="24"/>
      <c r="H70" s="36"/>
    </row>
    <row r="71" spans="1:8" ht="12.75" customHeight="1">
      <c r="A71" s="22">
        <v>43041</v>
      </c>
      <c r="B71" s="22"/>
      <c r="C71" s="25">
        <f>ROUND(9.655,5)</f>
        <v>9.655</v>
      </c>
      <c r="D71" s="25">
        <f>F71</f>
        <v>9.75618</v>
      </c>
      <c r="E71" s="25">
        <f>F71</f>
        <v>9.75618</v>
      </c>
      <c r="F71" s="25">
        <f>ROUND(9.75618,5)</f>
        <v>9.75618</v>
      </c>
      <c r="G71" s="24"/>
      <c r="H71" s="36"/>
    </row>
    <row r="72" spans="1:8" ht="12.75" customHeight="1">
      <c r="A72" s="22">
        <v>43132</v>
      </c>
      <c r="B72" s="22"/>
      <c r="C72" s="25">
        <f>ROUND(9.655,5)</f>
        <v>9.655</v>
      </c>
      <c r="D72" s="25">
        <f>F72</f>
        <v>9.80704</v>
      </c>
      <c r="E72" s="25">
        <f>F72</f>
        <v>9.80704</v>
      </c>
      <c r="F72" s="25">
        <f>ROUND(9.80704,5)</f>
        <v>9.80704</v>
      </c>
      <c r="G72" s="24"/>
      <c r="H72" s="36"/>
    </row>
    <row r="73" spans="1:8" ht="12.75" customHeight="1">
      <c r="A73" s="22">
        <v>43223</v>
      </c>
      <c r="B73" s="22"/>
      <c r="C73" s="25">
        <f>ROUND(9.655,5)</f>
        <v>9.655</v>
      </c>
      <c r="D73" s="25">
        <f>F73</f>
        <v>9.86315</v>
      </c>
      <c r="E73" s="25">
        <f>F73</f>
        <v>9.86315</v>
      </c>
      <c r="F73" s="25">
        <f>ROUND(9.86315,5)</f>
        <v>9.86315</v>
      </c>
      <c r="G73" s="24"/>
      <c r="H73" s="36"/>
    </row>
    <row r="74" spans="1:8" ht="12.75" customHeight="1">
      <c r="A74" s="22">
        <v>43314</v>
      </c>
      <c r="B74" s="22"/>
      <c r="C74" s="25">
        <f>ROUND(9.655,5)</f>
        <v>9.655</v>
      </c>
      <c r="D74" s="25">
        <f>F74</f>
        <v>9.92952</v>
      </c>
      <c r="E74" s="25">
        <f>F74</f>
        <v>9.92952</v>
      </c>
      <c r="F74" s="25">
        <f>ROUND(9.92952,5)</f>
        <v>9.92952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ROUND(2.3,5)</f>
        <v>2.3</v>
      </c>
      <c r="D76" s="25">
        <f>F76</f>
        <v>131.04221</v>
      </c>
      <c r="E76" s="25">
        <f>F76</f>
        <v>131.04221</v>
      </c>
      <c r="F76" s="25">
        <f>ROUND(131.04221,5)</f>
        <v>131.04221</v>
      </c>
      <c r="G76" s="24"/>
      <c r="H76" s="36"/>
    </row>
    <row r="77" spans="1:8" ht="12.75" customHeight="1">
      <c r="A77" s="22">
        <v>43041</v>
      </c>
      <c r="B77" s="22"/>
      <c r="C77" s="25">
        <f>ROUND(2.3,5)</f>
        <v>2.3</v>
      </c>
      <c r="D77" s="25">
        <f>F77</f>
        <v>133.58389</v>
      </c>
      <c r="E77" s="25">
        <f>F77</f>
        <v>133.58389</v>
      </c>
      <c r="F77" s="25">
        <f>ROUND(133.58389,5)</f>
        <v>133.58389</v>
      </c>
      <c r="G77" s="24"/>
      <c r="H77" s="36"/>
    </row>
    <row r="78" spans="1:8" ht="12.75" customHeight="1">
      <c r="A78" s="22">
        <v>43132</v>
      </c>
      <c r="B78" s="22"/>
      <c r="C78" s="25">
        <f>ROUND(2.3,5)</f>
        <v>2.3</v>
      </c>
      <c r="D78" s="25">
        <f>F78</f>
        <v>134.73434</v>
      </c>
      <c r="E78" s="25">
        <f>F78</f>
        <v>134.73434</v>
      </c>
      <c r="F78" s="25">
        <f>ROUND(134.73434,5)</f>
        <v>134.73434</v>
      </c>
      <c r="G78" s="24"/>
      <c r="H78" s="36"/>
    </row>
    <row r="79" spans="1:8" ht="12.75" customHeight="1">
      <c r="A79" s="22">
        <v>43223</v>
      </c>
      <c r="B79" s="22"/>
      <c r="C79" s="25">
        <f>ROUND(2.3,5)</f>
        <v>2.3</v>
      </c>
      <c r="D79" s="25">
        <f>F79</f>
        <v>137.45768</v>
      </c>
      <c r="E79" s="25">
        <f>F79</f>
        <v>137.45768</v>
      </c>
      <c r="F79" s="25">
        <f>ROUND(137.45768,5)</f>
        <v>137.45768</v>
      </c>
      <c r="G79" s="24"/>
      <c r="H79" s="36"/>
    </row>
    <row r="80" spans="1:8" ht="12.75" customHeight="1">
      <c r="A80" s="22">
        <v>43314</v>
      </c>
      <c r="B80" s="22"/>
      <c r="C80" s="25">
        <f>ROUND(2.3,5)</f>
        <v>2.3</v>
      </c>
      <c r="D80" s="25">
        <f>F80</f>
        <v>140.05825</v>
      </c>
      <c r="E80" s="25">
        <f>F80</f>
        <v>140.05825</v>
      </c>
      <c r="F80" s="25">
        <f>ROUND(140.05825,5)</f>
        <v>140.05825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ROUND(9.75,5)</f>
        <v>9.75</v>
      </c>
      <c r="D82" s="25">
        <f>F82</f>
        <v>9.80005</v>
      </c>
      <c r="E82" s="25">
        <f>F82</f>
        <v>9.80005</v>
      </c>
      <c r="F82" s="25">
        <f>ROUND(9.80005,5)</f>
        <v>9.80005</v>
      </c>
      <c r="G82" s="24"/>
      <c r="H82" s="36"/>
    </row>
    <row r="83" spans="1:8" ht="12.75" customHeight="1">
      <c r="A83" s="22">
        <v>43041</v>
      </c>
      <c r="B83" s="22"/>
      <c r="C83" s="25">
        <f>ROUND(9.75,5)</f>
        <v>9.75</v>
      </c>
      <c r="D83" s="25">
        <f>F83</f>
        <v>9.85318</v>
      </c>
      <c r="E83" s="25">
        <f>F83</f>
        <v>9.85318</v>
      </c>
      <c r="F83" s="25">
        <f>ROUND(9.85318,5)</f>
        <v>9.85318</v>
      </c>
      <c r="G83" s="24"/>
      <c r="H83" s="36"/>
    </row>
    <row r="84" spans="1:8" ht="12.75" customHeight="1">
      <c r="A84" s="22">
        <v>43132</v>
      </c>
      <c r="B84" s="22"/>
      <c r="C84" s="25">
        <f>ROUND(9.75,5)</f>
        <v>9.75</v>
      </c>
      <c r="D84" s="25">
        <f>F84</f>
        <v>9.90527</v>
      </c>
      <c r="E84" s="25">
        <f>F84</f>
        <v>9.90527</v>
      </c>
      <c r="F84" s="25">
        <f>ROUND(9.90527,5)</f>
        <v>9.90527</v>
      </c>
      <c r="G84" s="24"/>
      <c r="H84" s="36"/>
    </row>
    <row r="85" spans="1:8" ht="12.75" customHeight="1">
      <c r="A85" s="22">
        <v>43223</v>
      </c>
      <c r="B85" s="22"/>
      <c r="C85" s="25">
        <f>ROUND(9.75,5)</f>
        <v>9.75</v>
      </c>
      <c r="D85" s="25">
        <f>F85</f>
        <v>9.96242</v>
      </c>
      <c r="E85" s="25">
        <f>F85</f>
        <v>9.96242</v>
      </c>
      <c r="F85" s="25">
        <f>ROUND(9.96242,5)</f>
        <v>9.96242</v>
      </c>
      <c r="G85" s="24"/>
      <c r="H85" s="36"/>
    </row>
    <row r="86" spans="1:8" ht="12.75" customHeight="1">
      <c r="A86" s="22">
        <v>43314</v>
      </c>
      <c r="B86" s="22"/>
      <c r="C86" s="25">
        <f>ROUND(9.75,5)</f>
        <v>9.75</v>
      </c>
      <c r="D86" s="25">
        <f>F86</f>
        <v>10.02962</v>
      </c>
      <c r="E86" s="25">
        <f>F86</f>
        <v>10.02962</v>
      </c>
      <c r="F86" s="25">
        <f>ROUND(10.02962,5)</f>
        <v>10.02962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ROUND(9.81,5)</f>
        <v>9.81</v>
      </c>
      <c r="D88" s="25">
        <f>F88</f>
        <v>9.85948</v>
      </c>
      <c r="E88" s="25">
        <f>F88</f>
        <v>9.85948</v>
      </c>
      <c r="F88" s="25">
        <f>ROUND(9.85948,5)</f>
        <v>9.85948</v>
      </c>
      <c r="G88" s="24"/>
      <c r="H88" s="36"/>
    </row>
    <row r="89" spans="1:8" ht="12.75" customHeight="1">
      <c r="A89" s="22">
        <v>43041</v>
      </c>
      <c r="B89" s="22"/>
      <c r="C89" s="25">
        <f>ROUND(9.81,5)</f>
        <v>9.81</v>
      </c>
      <c r="D89" s="25">
        <f>F89</f>
        <v>9.91207</v>
      </c>
      <c r="E89" s="25">
        <f>F89</f>
        <v>9.91207</v>
      </c>
      <c r="F89" s="25">
        <f>ROUND(9.91207,5)</f>
        <v>9.91207</v>
      </c>
      <c r="G89" s="24"/>
      <c r="H89" s="36"/>
    </row>
    <row r="90" spans="1:8" ht="12.75" customHeight="1">
      <c r="A90" s="22">
        <v>43132</v>
      </c>
      <c r="B90" s="22"/>
      <c r="C90" s="25">
        <f>ROUND(9.81,5)</f>
        <v>9.81</v>
      </c>
      <c r="D90" s="25">
        <f>F90</f>
        <v>9.96365</v>
      </c>
      <c r="E90" s="25">
        <f>F90</f>
        <v>9.96365</v>
      </c>
      <c r="F90" s="25">
        <f>ROUND(9.96365,5)</f>
        <v>9.96365</v>
      </c>
      <c r="G90" s="24"/>
      <c r="H90" s="36"/>
    </row>
    <row r="91" spans="1:8" ht="12.75" customHeight="1">
      <c r="A91" s="22">
        <v>43223</v>
      </c>
      <c r="B91" s="22"/>
      <c r="C91" s="25">
        <f>ROUND(9.81,5)</f>
        <v>9.81</v>
      </c>
      <c r="D91" s="25">
        <f>F91</f>
        <v>10.02004</v>
      </c>
      <c r="E91" s="25">
        <f>F91</f>
        <v>10.02004</v>
      </c>
      <c r="F91" s="25">
        <f>ROUND(10.02004,5)</f>
        <v>10.02004</v>
      </c>
      <c r="G91" s="24"/>
      <c r="H91" s="36"/>
    </row>
    <row r="92" spans="1:8" ht="12.75" customHeight="1">
      <c r="A92" s="22">
        <v>43314</v>
      </c>
      <c r="B92" s="22"/>
      <c r="C92" s="25">
        <f>ROUND(9.81,5)</f>
        <v>9.81</v>
      </c>
      <c r="D92" s="25">
        <f>F92</f>
        <v>10.08605</v>
      </c>
      <c r="E92" s="25">
        <f>F92</f>
        <v>10.08605</v>
      </c>
      <c r="F92" s="25">
        <f>ROUND(10.08605,5)</f>
        <v>10.08605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ROUND(125.82801,5)</f>
        <v>125.82801</v>
      </c>
      <c r="D94" s="25">
        <f>F94</f>
        <v>127.85765</v>
      </c>
      <c r="E94" s="25">
        <f>F94</f>
        <v>127.85765</v>
      </c>
      <c r="F94" s="25">
        <f>ROUND(127.85765,5)</f>
        <v>127.85765</v>
      </c>
      <c r="G94" s="24"/>
      <c r="H94" s="36"/>
    </row>
    <row r="95" spans="1:8" ht="12.75" customHeight="1">
      <c r="A95" s="22">
        <v>43041</v>
      </c>
      <c r="B95" s="22"/>
      <c r="C95" s="25">
        <f>ROUND(125.82801,5)</f>
        <v>125.82801</v>
      </c>
      <c r="D95" s="25">
        <f>F95</f>
        <v>128.75428</v>
      </c>
      <c r="E95" s="25">
        <f>F95</f>
        <v>128.75428</v>
      </c>
      <c r="F95" s="25">
        <f>ROUND(128.75428,5)</f>
        <v>128.75428</v>
      </c>
      <c r="G95" s="24"/>
      <c r="H95" s="36"/>
    </row>
    <row r="96" spans="1:8" ht="12.75" customHeight="1">
      <c r="A96" s="22">
        <v>43132</v>
      </c>
      <c r="B96" s="22"/>
      <c r="C96" s="25">
        <f>ROUND(125.82801,5)</f>
        <v>125.82801</v>
      </c>
      <c r="D96" s="25">
        <f>F96</f>
        <v>131.32947</v>
      </c>
      <c r="E96" s="25">
        <f>F96</f>
        <v>131.32947</v>
      </c>
      <c r="F96" s="25">
        <f>ROUND(131.32947,5)</f>
        <v>131.32947</v>
      </c>
      <c r="G96" s="24"/>
      <c r="H96" s="36"/>
    </row>
    <row r="97" spans="1:8" ht="12.75" customHeight="1">
      <c r="A97" s="22">
        <v>43223</v>
      </c>
      <c r="B97" s="22"/>
      <c r="C97" s="25">
        <f>ROUND(125.82801,5)</f>
        <v>125.82801</v>
      </c>
      <c r="D97" s="25">
        <f>F97</f>
        <v>132.36793</v>
      </c>
      <c r="E97" s="25">
        <f>F97</f>
        <v>132.36793</v>
      </c>
      <c r="F97" s="25">
        <f>ROUND(132.36793,5)</f>
        <v>132.36793</v>
      </c>
      <c r="G97" s="24"/>
      <c r="H97" s="36"/>
    </row>
    <row r="98" spans="1:8" ht="12.75" customHeight="1">
      <c r="A98" s="22">
        <v>43314</v>
      </c>
      <c r="B98" s="22"/>
      <c r="C98" s="25">
        <f>ROUND(125.82801,5)</f>
        <v>125.82801</v>
      </c>
      <c r="D98" s="25">
        <f>F98</f>
        <v>134.8713</v>
      </c>
      <c r="E98" s="25">
        <f>F98</f>
        <v>134.8713</v>
      </c>
      <c r="F98" s="25">
        <f>ROUND(134.8713,5)</f>
        <v>134.8713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ROUND(2.38,5)</f>
        <v>2.38</v>
      </c>
      <c r="D100" s="25">
        <f>F100</f>
        <v>135.89762</v>
      </c>
      <c r="E100" s="25">
        <f>F100</f>
        <v>135.89762</v>
      </c>
      <c r="F100" s="25">
        <f>ROUND(135.89762,5)</f>
        <v>135.89762</v>
      </c>
      <c r="G100" s="24"/>
      <c r="H100" s="36"/>
    </row>
    <row r="101" spans="1:8" ht="12.75" customHeight="1">
      <c r="A101" s="22">
        <v>43041</v>
      </c>
      <c r="B101" s="22"/>
      <c r="C101" s="25">
        <f>ROUND(2.38,5)</f>
        <v>2.38</v>
      </c>
      <c r="D101" s="25">
        <f>F101</f>
        <v>138.53346</v>
      </c>
      <c r="E101" s="25">
        <f>F101</f>
        <v>138.53346</v>
      </c>
      <c r="F101" s="25">
        <f>ROUND(138.53346,5)</f>
        <v>138.53346</v>
      </c>
      <c r="G101" s="24"/>
      <c r="H101" s="36"/>
    </row>
    <row r="102" spans="1:8" ht="12.75" customHeight="1">
      <c r="A102" s="22">
        <v>43132</v>
      </c>
      <c r="B102" s="22"/>
      <c r="C102" s="25">
        <f>ROUND(2.38,5)</f>
        <v>2.38</v>
      </c>
      <c r="D102" s="25">
        <f>F102</f>
        <v>139.61199</v>
      </c>
      <c r="E102" s="25">
        <f>F102</f>
        <v>139.61199</v>
      </c>
      <c r="F102" s="25">
        <f>ROUND(139.61199,5)</f>
        <v>139.61199</v>
      </c>
      <c r="G102" s="24"/>
      <c r="H102" s="36"/>
    </row>
    <row r="103" spans="1:8" ht="12.75" customHeight="1">
      <c r="A103" s="22">
        <v>43223</v>
      </c>
      <c r="B103" s="22"/>
      <c r="C103" s="25">
        <f>ROUND(2.38,5)</f>
        <v>2.38</v>
      </c>
      <c r="D103" s="25">
        <f>F103</f>
        <v>142.43403</v>
      </c>
      <c r="E103" s="25">
        <f>F103</f>
        <v>142.43403</v>
      </c>
      <c r="F103" s="25">
        <f>ROUND(142.43403,5)</f>
        <v>142.43403</v>
      </c>
      <c r="G103" s="24"/>
      <c r="H103" s="36"/>
    </row>
    <row r="104" spans="1:8" ht="12.75" customHeight="1">
      <c r="A104" s="22">
        <v>43314</v>
      </c>
      <c r="B104" s="22"/>
      <c r="C104" s="25">
        <f>ROUND(2.38,5)</f>
        <v>2.38</v>
      </c>
      <c r="D104" s="25">
        <f>F104</f>
        <v>145.12902</v>
      </c>
      <c r="E104" s="25">
        <f>F104</f>
        <v>145.12902</v>
      </c>
      <c r="F104" s="25">
        <f>ROUND(145.12902,5)</f>
        <v>145.12902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ROUND(3.06,5)</f>
        <v>3.06</v>
      </c>
      <c r="D106" s="25">
        <f>F106</f>
        <v>128.7698</v>
      </c>
      <c r="E106" s="25">
        <f>F106</f>
        <v>128.7698</v>
      </c>
      <c r="F106" s="25">
        <f>ROUND(128.7698,5)</f>
        <v>128.7698</v>
      </c>
      <c r="G106" s="24"/>
      <c r="H106" s="36"/>
    </row>
    <row r="107" spans="1:8" ht="12.75" customHeight="1">
      <c r="A107" s="22">
        <v>43041</v>
      </c>
      <c r="B107" s="22"/>
      <c r="C107" s="25">
        <f>ROUND(3.06,5)</f>
        <v>3.06</v>
      </c>
      <c r="D107" s="25">
        <f>F107</f>
        <v>129.52357</v>
      </c>
      <c r="E107" s="25">
        <f>F107</f>
        <v>129.52357</v>
      </c>
      <c r="F107" s="25">
        <f>ROUND(129.52357,5)</f>
        <v>129.52357</v>
      </c>
      <c r="G107" s="24"/>
      <c r="H107" s="36"/>
    </row>
    <row r="108" spans="1:8" ht="12.75" customHeight="1">
      <c r="A108" s="22">
        <v>43132</v>
      </c>
      <c r="B108" s="22"/>
      <c r="C108" s="25">
        <f>ROUND(3.06,5)</f>
        <v>3.06</v>
      </c>
      <c r="D108" s="25">
        <f>F108</f>
        <v>132.114</v>
      </c>
      <c r="E108" s="25">
        <f>F108</f>
        <v>132.114</v>
      </c>
      <c r="F108" s="25">
        <f>ROUND(132.114,5)</f>
        <v>132.114</v>
      </c>
      <c r="G108" s="24"/>
      <c r="H108" s="36"/>
    </row>
    <row r="109" spans="1:8" ht="12.75" customHeight="1">
      <c r="A109" s="22">
        <v>43223</v>
      </c>
      <c r="B109" s="22"/>
      <c r="C109" s="25">
        <f>ROUND(3.06,5)</f>
        <v>3.06</v>
      </c>
      <c r="D109" s="25">
        <f>F109</f>
        <v>134.78445</v>
      </c>
      <c r="E109" s="25">
        <f>F109</f>
        <v>134.78445</v>
      </c>
      <c r="F109" s="25">
        <f>ROUND(134.78445,5)</f>
        <v>134.78445</v>
      </c>
      <c r="G109" s="24"/>
      <c r="H109" s="36"/>
    </row>
    <row r="110" spans="1:8" ht="12.75" customHeight="1">
      <c r="A110" s="22">
        <v>43314</v>
      </c>
      <c r="B110" s="22"/>
      <c r="C110" s="25">
        <f>ROUND(3.06,5)</f>
        <v>3.06</v>
      </c>
      <c r="D110" s="25">
        <f>F110</f>
        <v>137.3352</v>
      </c>
      <c r="E110" s="25">
        <f>F110</f>
        <v>137.3352</v>
      </c>
      <c r="F110" s="25">
        <f>ROUND(137.3352,5)</f>
        <v>137.3352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ROUND(10.715,5)</f>
        <v>10.715</v>
      </c>
      <c r="D112" s="25">
        <f>F112</f>
        <v>10.79158</v>
      </c>
      <c r="E112" s="25">
        <f>F112</f>
        <v>10.79158</v>
      </c>
      <c r="F112" s="25">
        <f>ROUND(10.79158,5)</f>
        <v>10.79158</v>
      </c>
      <c r="G112" s="24"/>
      <c r="H112" s="36"/>
    </row>
    <row r="113" spans="1:8" ht="12.75" customHeight="1">
      <c r="A113" s="22">
        <v>43041</v>
      </c>
      <c r="B113" s="22"/>
      <c r="C113" s="25">
        <f>ROUND(10.715,5)</f>
        <v>10.715</v>
      </c>
      <c r="D113" s="25">
        <f>F113</f>
        <v>10.88507</v>
      </c>
      <c r="E113" s="25">
        <f>F113</f>
        <v>10.88507</v>
      </c>
      <c r="F113" s="25">
        <f>ROUND(10.88507,5)</f>
        <v>10.88507</v>
      </c>
      <c r="G113" s="24"/>
      <c r="H113" s="36"/>
    </row>
    <row r="114" spans="1:8" ht="12.75" customHeight="1">
      <c r="A114" s="22">
        <v>43132</v>
      </c>
      <c r="B114" s="22"/>
      <c r="C114" s="25">
        <f>ROUND(10.715,5)</f>
        <v>10.715</v>
      </c>
      <c r="D114" s="25">
        <f>F114</f>
        <v>10.98038</v>
      </c>
      <c r="E114" s="25">
        <f>F114</f>
        <v>10.98038</v>
      </c>
      <c r="F114" s="25">
        <f>ROUND(10.98038,5)</f>
        <v>10.98038</v>
      </c>
      <c r="G114" s="24"/>
      <c r="H114" s="36"/>
    </row>
    <row r="115" spans="1:8" ht="12.75" customHeight="1">
      <c r="A115" s="22">
        <v>43223</v>
      </c>
      <c r="B115" s="22"/>
      <c r="C115" s="25">
        <f>ROUND(10.715,5)</f>
        <v>10.715</v>
      </c>
      <c r="D115" s="25">
        <f>F115</f>
        <v>11.07606</v>
      </c>
      <c r="E115" s="25">
        <f>F115</f>
        <v>11.07606</v>
      </c>
      <c r="F115" s="25">
        <f>ROUND(11.07606,5)</f>
        <v>11.07606</v>
      </c>
      <c r="G115" s="24"/>
      <c r="H115" s="36"/>
    </row>
    <row r="116" spans="1:8" ht="12.75" customHeight="1">
      <c r="A116" s="22">
        <v>43314</v>
      </c>
      <c r="B116" s="22"/>
      <c r="C116" s="25">
        <f>ROUND(10.715,5)</f>
        <v>10.715</v>
      </c>
      <c r="D116" s="25">
        <f>F116</f>
        <v>11.1819</v>
      </c>
      <c r="E116" s="25">
        <f>F116</f>
        <v>11.1819</v>
      </c>
      <c r="F116" s="25">
        <f>ROUND(11.1819,5)</f>
        <v>11.1819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ROUND(10.95,5)</f>
        <v>10.95</v>
      </c>
      <c r="D118" s="25">
        <f>F118</f>
        <v>11.02757</v>
      </c>
      <c r="E118" s="25">
        <f>F118</f>
        <v>11.02757</v>
      </c>
      <c r="F118" s="25">
        <f>ROUND(11.02757,5)</f>
        <v>11.02757</v>
      </c>
      <c r="G118" s="24"/>
      <c r="H118" s="36"/>
    </row>
    <row r="119" spans="1:8" ht="12.75" customHeight="1">
      <c r="A119" s="22">
        <v>43041</v>
      </c>
      <c r="B119" s="22"/>
      <c r="C119" s="25">
        <f>ROUND(10.95,5)</f>
        <v>10.95</v>
      </c>
      <c r="D119" s="25">
        <f>F119</f>
        <v>11.12134</v>
      </c>
      <c r="E119" s="25">
        <f>F119</f>
        <v>11.12134</v>
      </c>
      <c r="F119" s="25">
        <f>ROUND(11.12134,5)</f>
        <v>11.12134</v>
      </c>
      <c r="G119" s="24"/>
      <c r="H119" s="36"/>
    </row>
    <row r="120" spans="1:8" ht="12.75" customHeight="1">
      <c r="A120" s="22">
        <v>43132</v>
      </c>
      <c r="B120" s="22"/>
      <c r="C120" s="25">
        <f>ROUND(10.95,5)</f>
        <v>10.95</v>
      </c>
      <c r="D120" s="25">
        <f>F120</f>
        <v>11.21383</v>
      </c>
      <c r="E120" s="25">
        <f>F120</f>
        <v>11.21383</v>
      </c>
      <c r="F120" s="25">
        <f>ROUND(11.21383,5)</f>
        <v>11.21383</v>
      </c>
      <c r="G120" s="24"/>
      <c r="H120" s="36"/>
    </row>
    <row r="121" spans="1:8" ht="12.75" customHeight="1">
      <c r="A121" s="22">
        <v>43223</v>
      </c>
      <c r="B121" s="22"/>
      <c r="C121" s="25">
        <f>ROUND(10.95,5)</f>
        <v>10.95</v>
      </c>
      <c r="D121" s="25">
        <f>F121</f>
        <v>11.31146</v>
      </c>
      <c r="E121" s="25">
        <f>F121</f>
        <v>11.31146</v>
      </c>
      <c r="F121" s="25">
        <f>ROUND(11.31146,5)</f>
        <v>11.31146</v>
      </c>
      <c r="G121" s="24"/>
      <c r="H121" s="36"/>
    </row>
    <row r="122" spans="1:8" ht="12.75" customHeight="1">
      <c r="A122" s="22">
        <v>43314</v>
      </c>
      <c r="B122" s="22"/>
      <c r="C122" s="25">
        <f>ROUND(10.95,5)</f>
        <v>10.95</v>
      </c>
      <c r="D122" s="25">
        <f>F122</f>
        <v>11.417</v>
      </c>
      <c r="E122" s="25">
        <f>F122</f>
        <v>11.417</v>
      </c>
      <c r="F122" s="25">
        <f>ROUND(11.417,5)</f>
        <v>11.417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ROUND(8.13,5)</f>
        <v>8.13</v>
      </c>
      <c r="D124" s="25">
        <f>F124</f>
        <v>8.14963</v>
      </c>
      <c r="E124" s="25">
        <f>F124</f>
        <v>8.14963</v>
      </c>
      <c r="F124" s="25">
        <f>ROUND(8.14963,5)</f>
        <v>8.14963</v>
      </c>
      <c r="G124" s="24"/>
      <c r="H124" s="36"/>
    </row>
    <row r="125" spans="1:8" ht="12.75" customHeight="1">
      <c r="A125" s="22">
        <v>43041</v>
      </c>
      <c r="B125" s="22"/>
      <c r="C125" s="25">
        <f>ROUND(8.13,5)</f>
        <v>8.13</v>
      </c>
      <c r="D125" s="25">
        <f>F125</f>
        <v>8.17486</v>
      </c>
      <c r="E125" s="25">
        <f>F125</f>
        <v>8.17486</v>
      </c>
      <c r="F125" s="25">
        <f>ROUND(8.17486,5)</f>
        <v>8.17486</v>
      </c>
      <c r="G125" s="24"/>
      <c r="H125" s="36"/>
    </row>
    <row r="126" spans="1:8" ht="12.75" customHeight="1">
      <c r="A126" s="22">
        <v>43132</v>
      </c>
      <c r="B126" s="22"/>
      <c r="C126" s="25">
        <f>ROUND(8.13,5)</f>
        <v>8.13</v>
      </c>
      <c r="D126" s="25">
        <f>F126</f>
        <v>8.19581</v>
      </c>
      <c r="E126" s="25">
        <f>F126</f>
        <v>8.19581</v>
      </c>
      <c r="F126" s="25">
        <f>ROUND(8.19581,5)</f>
        <v>8.19581</v>
      </c>
      <c r="G126" s="24"/>
      <c r="H126" s="36"/>
    </row>
    <row r="127" spans="1:8" ht="12.75" customHeight="1">
      <c r="A127" s="22">
        <v>43223</v>
      </c>
      <c r="B127" s="22"/>
      <c r="C127" s="25">
        <f>ROUND(8.13,5)</f>
        <v>8.13</v>
      </c>
      <c r="D127" s="25">
        <f>F127</f>
        <v>8.21266</v>
      </c>
      <c r="E127" s="25">
        <f>F127</f>
        <v>8.21266</v>
      </c>
      <c r="F127" s="25">
        <f>ROUND(8.21266,5)</f>
        <v>8.21266</v>
      </c>
      <c r="G127" s="24"/>
      <c r="H127" s="36"/>
    </row>
    <row r="128" spans="1:8" ht="12.75" customHeight="1">
      <c r="A128" s="22">
        <v>43314</v>
      </c>
      <c r="B128" s="22"/>
      <c r="C128" s="25">
        <f>ROUND(8.13,5)</f>
        <v>8.13</v>
      </c>
      <c r="D128" s="25">
        <f>F128</f>
        <v>8.246</v>
      </c>
      <c r="E128" s="25">
        <f>F128</f>
        <v>8.246</v>
      </c>
      <c r="F128" s="25">
        <f>ROUND(8.246,5)</f>
        <v>8.246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ROUND(9.555,5)</f>
        <v>9.555</v>
      </c>
      <c r="D130" s="25">
        <f>F130</f>
        <v>9.60002</v>
      </c>
      <c r="E130" s="25">
        <f>F130</f>
        <v>9.60002</v>
      </c>
      <c r="F130" s="25">
        <f>ROUND(9.60002,5)</f>
        <v>9.60002</v>
      </c>
      <c r="G130" s="24"/>
      <c r="H130" s="36"/>
    </row>
    <row r="131" spans="1:8" ht="12.75" customHeight="1">
      <c r="A131" s="22">
        <v>43041</v>
      </c>
      <c r="B131" s="22"/>
      <c r="C131" s="25">
        <f>ROUND(9.555,5)</f>
        <v>9.555</v>
      </c>
      <c r="D131" s="25">
        <f>F131</f>
        <v>9.65498</v>
      </c>
      <c r="E131" s="25">
        <f>F131</f>
        <v>9.65498</v>
      </c>
      <c r="F131" s="25">
        <f>ROUND(9.65498,5)</f>
        <v>9.65498</v>
      </c>
      <c r="G131" s="24"/>
      <c r="H131" s="36"/>
    </row>
    <row r="132" spans="1:8" ht="12.75" customHeight="1">
      <c r="A132" s="22">
        <v>43132</v>
      </c>
      <c r="B132" s="22"/>
      <c r="C132" s="25">
        <f>ROUND(9.555,5)</f>
        <v>9.555</v>
      </c>
      <c r="D132" s="25">
        <f>F132</f>
        <v>9.70938</v>
      </c>
      <c r="E132" s="25">
        <f>F132</f>
        <v>9.70938</v>
      </c>
      <c r="F132" s="25">
        <f>ROUND(9.70938,5)</f>
        <v>9.70938</v>
      </c>
      <c r="G132" s="24"/>
      <c r="H132" s="36"/>
    </row>
    <row r="133" spans="1:8" ht="12.75" customHeight="1">
      <c r="A133" s="22">
        <v>43223</v>
      </c>
      <c r="B133" s="22"/>
      <c r="C133" s="25">
        <f>ROUND(9.555,5)</f>
        <v>9.555</v>
      </c>
      <c r="D133" s="25">
        <f>F133</f>
        <v>9.76177</v>
      </c>
      <c r="E133" s="25">
        <f>F133</f>
        <v>9.76177</v>
      </c>
      <c r="F133" s="25">
        <f>ROUND(9.76177,5)</f>
        <v>9.76177</v>
      </c>
      <c r="G133" s="24"/>
      <c r="H133" s="36"/>
    </row>
    <row r="134" spans="1:8" ht="12.75" customHeight="1">
      <c r="A134" s="22">
        <v>43314</v>
      </c>
      <c r="B134" s="22"/>
      <c r="C134" s="25">
        <f>ROUND(9.555,5)</f>
        <v>9.555</v>
      </c>
      <c r="D134" s="25">
        <f>F134</f>
        <v>9.82331</v>
      </c>
      <c r="E134" s="25">
        <f>F134</f>
        <v>9.82331</v>
      </c>
      <c r="F134" s="25">
        <f>ROUND(9.82331,5)</f>
        <v>9.82331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ROUND(8.76,5)</f>
        <v>8.76</v>
      </c>
      <c r="D136" s="25">
        <f>F136</f>
        <v>8.79797</v>
      </c>
      <c r="E136" s="25">
        <f>F136</f>
        <v>8.79797</v>
      </c>
      <c r="F136" s="25">
        <f>ROUND(8.79797,5)</f>
        <v>8.79797</v>
      </c>
      <c r="G136" s="24"/>
      <c r="H136" s="36"/>
    </row>
    <row r="137" spans="1:8" ht="12.75" customHeight="1">
      <c r="A137" s="22">
        <v>43041</v>
      </c>
      <c r="B137" s="22"/>
      <c r="C137" s="25">
        <f>ROUND(8.76,5)</f>
        <v>8.76</v>
      </c>
      <c r="D137" s="25">
        <f>F137</f>
        <v>8.84064</v>
      </c>
      <c r="E137" s="25">
        <f>F137</f>
        <v>8.84064</v>
      </c>
      <c r="F137" s="25">
        <f>ROUND(8.84064,5)</f>
        <v>8.84064</v>
      </c>
      <c r="G137" s="24"/>
      <c r="H137" s="36"/>
    </row>
    <row r="138" spans="1:8" ht="12.75" customHeight="1">
      <c r="A138" s="22">
        <v>43132</v>
      </c>
      <c r="B138" s="22"/>
      <c r="C138" s="25">
        <f>ROUND(8.76,5)</f>
        <v>8.76</v>
      </c>
      <c r="D138" s="25">
        <f>F138</f>
        <v>8.88054</v>
      </c>
      <c r="E138" s="25">
        <f>F138</f>
        <v>8.88054</v>
      </c>
      <c r="F138" s="25">
        <f>ROUND(8.88054,5)</f>
        <v>8.88054</v>
      </c>
      <c r="G138" s="24"/>
      <c r="H138" s="36"/>
    </row>
    <row r="139" spans="1:8" ht="12.75" customHeight="1">
      <c r="A139" s="22">
        <v>43223</v>
      </c>
      <c r="B139" s="22"/>
      <c r="C139" s="25">
        <f>ROUND(8.76,5)</f>
        <v>8.76</v>
      </c>
      <c r="D139" s="25">
        <f>F139</f>
        <v>8.9242</v>
      </c>
      <c r="E139" s="25">
        <f>F139</f>
        <v>8.9242</v>
      </c>
      <c r="F139" s="25">
        <f>ROUND(8.9242,5)</f>
        <v>8.9242</v>
      </c>
      <c r="G139" s="24"/>
      <c r="H139" s="36"/>
    </row>
    <row r="140" spans="1:8" ht="12.75" customHeight="1">
      <c r="A140" s="22">
        <v>43314</v>
      </c>
      <c r="B140" s="22"/>
      <c r="C140" s="25">
        <f>ROUND(8.76,5)</f>
        <v>8.76</v>
      </c>
      <c r="D140" s="25">
        <f>F140</f>
        <v>8.98109</v>
      </c>
      <c r="E140" s="25">
        <f>F140</f>
        <v>8.98109</v>
      </c>
      <c r="F140" s="25">
        <f>ROUND(8.98109,5)</f>
        <v>8.98109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ROUND(2.3,5)</f>
        <v>2.3</v>
      </c>
      <c r="D142" s="25">
        <f>F142</f>
        <v>297.99372</v>
      </c>
      <c r="E142" s="25">
        <f>F142</f>
        <v>297.99372</v>
      </c>
      <c r="F142" s="25">
        <f>ROUND(297.99372,5)</f>
        <v>297.99372</v>
      </c>
      <c r="G142" s="24"/>
      <c r="H142" s="36"/>
    </row>
    <row r="143" spans="1:8" ht="12.75" customHeight="1">
      <c r="A143" s="22">
        <v>43041</v>
      </c>
      <c r="B143" s="22"/>
      <c r="C143" s="25">
        <f>ROUND(2.3,5)</f>
        <v>2.3</v>
      </c>
      <c r="D143" s="25">
        <f>F143</f>
        <v>303.77351</v>
      </c>
      <c r="E143" s="25">
        <f>F143</f>
        <v>303.77351</v>
      </c>
      <c r="F143" s="25">
        <f>ROUND(303.77351,5)</f>
        <v>303.77351</v>
      </c>
      <c r="G143" s="24"/>
      <c r="H143" s="36"/>
    </row>
    <row r="144" spans="1:8" ht="12.75" customHeight="1">
      <c r="A144" s="22">
        <v>43132</v>
      </c>
      <c r="B144" s="22"/>
      <c r="C144" s="25">
        <f>ROUND(2.3,5)</f>
        <v>2.3</v>
      </c>
      <c r="D144" s="25">
        <f>F144</f>
        <v>302.79473</v>
      </c>
      <c r="E144" s="25">
        <f>F144</f>
        <v>302.79473</v>
      </c>
      <c r="F144" s="25">
        <f>ROUND(302.79473,5)</f>
        <v>302.79473</v>
      </c>
      <c r="G144" s="24"/>
      <c r="H144" s="36"/>
    </row>
    <row r="145" spans="1:8" ht="12.75" customHeight="1">
      <c r="A145" s="22">
        <v>43223</v>
      </c>
      <c r="B145" s="22"/>
      <c r="C145" s="25">
        <f>ROUND(2.3,5)</f>
        <v>2.3</v>
      </c>
      <c r="D145" s="25">
        <f>F145</f>
        <v>308.91503</v>
      </c>
      <c r="E145" s="25">
        <f>F145</f>
        <v>308.91503</v>
      </c>
      <c r="F145" s="25">
        <f>ROUND(308.91503,5)</f>
        <v>308.91503</v>
      </c>
      <c r="G145" s="24"/>
      <c r="H145" s="36"/>
    </row>
    <row r="146" spans="1:8" ht="12.75" customHeight="1">
      <c r="A146" s="22">
        <v>43314</v>
      </c>
      <c r="B146" s="22"/>
      <c r="C146" s="25">
        <f>ROUND(2.3,5)</f>
        <v>2.3</v>
      </c>
      <c r="D146" s="25">
        <f>F146</f>
        <v>314.75792</v>
      </c>
      <c r="E146" s="25">
        <f>F146</f>
        <v>314.75792</v>
      </c>
      <c r="F146" s="25">
        <f>ROUND(314.75792,5)</f>
        <v>314.75792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ROUND(2.32,5)</f>
        <v>2.32</v>
      </c>
      <c r="D148" s="25">
        <f>F148</f>
        <v>244.28975</v>
      </c>
      <c r="E148" s="25">
        <f>F148</f>
        <v>244.28975</v>
      </c>
      <c r="F148" s="25">
        <f>ROUND(244.28975,5)</f>
        <v>244.28975</v>
      </c>
      <c r="G148" s="24"/>
      <c r="H148" s="36"/>
    </row>
    <row r="149" spans="1:8" ht="12.75" customHeight="1">
      <c r="A149" s="22">
        <v>43041</v>
      </c>
      <c r="B149" s="22"/>
      <c r="C149" s="25">
        <f>ROUND(2.32,5)</f>
        <v>2.32</v>
      </c>
      <c r="D149" s="25">
        <f>F149</f>
        <v>249.02783</v>
      </c>
      <c r="E149" s="25">
        <f>F149</f>
        <v>249.02783</v>
      </c>
      <c r="F149" s="25">
        <f>ROUND(249.02783,5)</f>
        <v>249.02783</v>
      </c>
      <c r="G149" s="24"/>
      <c r="H149" s="36"/>
    </row>
    <row r="150" spans="1:8" ht="12.75" customHeight="1">
      <c r="A150" s="22">
        <v>43132</v>
      </c>
      <c r="B150" s="22"/>
      <c r="C150" s="25">
        <f>ROUND(2.32,5)</f>
        <v>2.32</v>
      </c>
      <c r="D150" s="25">
        <f>F150</f>
        <v>250.26139</v>
      </c>
      <c r="E150" s="25">
        <f>F150</f>
        <v>250.26139</v>
      </c>
      <c r="F150" s="25">
        <f>ROUND(250.26139,5)</f>
        <v>250.26139</v>
      </c>
      <c r="G150" s="24"/>
      <c r="H150" s="36"/>
    </row>
    <row r="151" spans="1:8" ht="12.75" customHeight="1">
      <c r="A151" s="22">
        <v>43223</v>
      </c>
      <c r="B151" s="22"/>
      <c r="C151" s="25">
        <f>ROUND(2.32,5)</f>
        <v>2.32</v>
      </c>
      <c r="D151" s="25">
        <f>F151</f>
        <v>255.32007</v>
      </c>
      <c r="E151" s="25">
        <f>F151</f>
        <v>255.32007</v>
      </c>
      <c r="F151" s="25">
        <f>ROUND(255.32007,5)</f>
        <v>255.32007</v>
      </c>
      <c r="G151" s="24"/>
      <c r="H151" s="36"/>
    </row>
    <row r="152" spans="1:8" ht="12.75" customHeight="1">
      <c r="A152" s="22">
        <v>43314</v>
      </c>
      <c r="B152" s="22"/>
      <c r="C152" s="25">
        <f>ROUND(2.32,5)</f>
        <v>2.32</v>
      </c>
      <c r="D152" s="25">
        <f>F152</f>
        <v>260.15095</v>
      </c>
      <c r="E152" s="25">
        <f>F152</f>
        <v>260.15095</v>
      </c>
      <c r="F152" s="25">
        <f>ROUND(260.15095,5)</f>
        <v>260.15095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ROUND(7.495,5)</f>
        <v>7.495</v>
      </c>
      <c r="D154" s="25">
        <f>F154</f>
        <v>7.23767</v>
      </c>
      <c r="E154" s="25">
        <f>F154</f>
        <v>7.23767</v>
      </c>
      <c r="F154" s="25">
        <f>ROUND(7.23767,5)</f>
        <v>7.23767</v>
      </c>
      <c r="G154" s="24"/>
      <c r="H154" s="36"/>
    </row>
    <row r="155" spans="1:8" ht="12.75" customHeight="1">
      <c r="A155" s="22">
        <v>43041</v>
      </c>
      <c r="B155" s="22"/>
      <c r="C155" s="25">
        <f>ROUND(7.495,5)</f>
        <v>7.495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ROUND(7.47,5)</f>
        <v>7.47</v>
      </c>
      <c r="D157" s="25">
        <f>F157</f>
        <v>7.44032</v>
      </c>
      <c r="E157" s="25">
        <f>F157</f>
        <v>7.44032</v>
      </c>
      <c r="F157" s="25">
        <f>ROUND(7.44032,5)</f>
        <v>7.44032</v>
      </c>
      <c r="G157" s="24"/>
      <c r="H157" s="36"/>
    </row>
    <row r="158" spans="1:8" ht="12.75" customHeight="1">
      <c r="A158" s="22">
        <v>43041</v>
      </c>
      <c r="B158" s="22"/>
      <c r="C158" s="25">
        <f>ROUND(7.47,5)</f>
        <v>7.47</v>
      </c>
      <c r="D158" s="25">
        <f>F158</f>
        <v>7.36411</v>
      </c>
      <c r="E158" s="25">
        <f>F158</f>
        <v>7.36411</v>
      </c>
      <c r="F158" s="25">
        <f>ROUND(7.36411,5)</f>
        <v>7.36411</v>
      </c>
      <c r="G158" s="24"/>
      <c r="H158" s="36"/>
    </row>
    <row r="159" spans="1:8" ht="12.75" customHeight="1">
      <c r="A159" s="22">
        <v>43132</v>
      </c>
      <c r="B159" s="22"/>
      <c r="C159" s="25">
        <f>ROUND(7.47,5)</f>
        <v>7.47</v>
      </c>
      <c r="D159" s="25">
        <f>F159</f>
        <v>7.20571</v>
      </c>
      <c r="E159" s="25">
        <f>F159</f>
        <v>7.20571</v>
      </c>
      <c r="F159" s="25">
        <f>ROUND(7.20571,5)</f>
        <v>7.20571</v>
      </c>
      <c r="G159" s="24"/>
      <c r="H159" s="36"/>
    </row>
    <row r="160" spans="1:8" ht="12.75" customHeight="1">
      <c r="A160" s="22">
        <v>43223</v>
      </c>
      <c r="B160" s="22"/>
      <c r="C160" s="25">
        <f>ROUND(7.47,5)</f>
        <v>7.47</v>
      </c>
      <c r="D160" s="25">
        <f>F160</f>
        <v>6.92995</v>
      </c>
      <c r="E160" s="25">
        <f>F160</f>
        <v>6.92995</v>
      </c>
      <c r="F160" s="25">
        <f>ROUND(6.92995,5)</f>
        <v>6.92995</v>
      </c>
      <c r="G160" s="24"/>
      <c r="H160" s="36"/>
    </row>
    <row r="161" spans="1:8" ht="12.75" customHeight="1">
      <c r="A161" s="22">
        <v>43314</v>
      </c>
      <c r="B161" s="22"/>
      <c r="C161" s="25">
        <f>ROUND(7.47,5)</f>
        <v>7.47</v>
      </c>
      <c r="D161" s="25">
        <f>F161</f>
        <v>6.40521</v>
      </c>
      <c r="E161" s="25">
        <f>F161</f>
        <v>6.40521</v>
      </c>
      <c r="F161" s="25">
        <f>ROUND(6.40521,5)</f>
        <v>6.40521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ROUND(7.535,5)</f>
        <v>7.535</v>
      </c>
      <c r="D163" s="25">
        <f>F163</f>
        <v>7.52668</v>
      </c>
      <c r="E163" s="25">
        <f>F163</f>
        <v>7.52668</v>
      </c>
      <c r="F163" s="25">
        <f>ROUND(7.52668,5)</f>
        <v>7.52668</v>
      </c>
      <c r="G163" s="24"/>
      <c r="H163" s="36"/>
    </row>
    <row r="164" spans="1:8" ht="12.75" customHeight="1">
      <c r="A164" s="22">
        <v>43041</v>
      </c>
      <c r="B164" s="22"/>
      <c r="C164" s="25">
        <f>ROUND(7.535,5)</f>
        <v>7.535</v>
      </c>
      <c r="D164" s="25">
        <f>F164</f>
        <v>7.49203</v>
      </c>
      <c r="E164" s="25">
        <f>F164</f>
        <v>7.49203</v>
      </c>
      <c r="F164" s="25">
        <f>ROUND(7.49203,5)</f>
        <v>7.49203</v>
      </c>
      <c r="G164" s="24"/>
      <c r="H164" s="36"/>
    </row>
    <row r="165" spans="1:8" ht="12.75" customHeight="1">
      <c r="A165" s="22">
        <v>43132</v>
      </c>
      <c r="B165" s="22"/>
      <c r="C165" s="25">
        <f>ROUND(7.535,5)</f>
        <v>7.535</v>
      </c>
      <c r="D165" s="25">
        <f>F165</f>
        <v>7.43109</v>
      </c>
      <c r="E165" s="25">
        <f>F165</f>
        <v>7.43109</v>
      </c>
      <c r="F165" s="25">
        <f>ROUND(7.43109,5)</f>
        <v>7.43109</v>
      </c>
      <c r="G165" s="24"/>
      <c r="H165" s="36"/>
    </row>
    <row r="166" spans="1:8" ht="12.75" customHeight="1">
      <c r="A166" s="22">
        <v>43223</v>
      </c>
      <c r="B166" s="22"/>
      <c r="C166" s="25">
        <f>ROUND(7.535,5)</f>
        <v>7.535</v>
      </c>
      <c r="D166" s="25">
        <f>F166</f>
        <v>7.36848</v>
      </c>
      <c r="E166" s="25">
        <f>F166</f>
        <v>7.36848</v>
      </c>
      <c r="F166" s="25">
        <f>ROUND(7.36848,5)</f>
        <v>7.36848</v>
      </c>
      <c r="G166" s="24"/>
      <c r="H166" s="36"/>
    </row>
    <row r="167" spans="1:8" ht="12.75" customHeight="1">
      <c r="A167" s="22">
        <v>43314</v>
      </c>
      <c r="B167" s="22"/>
      <c r="C167" s="25">
        <f>ROUND(7.535,5)</f>
        <v>7.535</v>
      </c>
      <c r="D167" s="25">
        <f>F167</f>
        <v>7.32446</v>
      </c>
      <c r="E167" s="25">
        <f>F167</f>
        <v>7.32446</v>
      </c>
      <c r="F167" s="25">
        <f>ROUND(7.32446,5)</f>
        <v>7.32446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ROUND(7.67,5)</f>
        <v>7.67</v>
      </c>
      <c r="D169" s="25">
        <f>F169</f>
        <v>7.67005</v>
      </c>
      <c r="E169" s="25">
        <f>F169</f>
        <v>7.67005</v>
      </c>
      <c r="F169" s="25">
        <f>ROUND(7.67005,5)</f>
        <v>7.67005</v>
      </c>
      <c r="G169" s="24"/>
      <c r="H169" s="36"/>
    </row>
    <row r="170" spans="1:8" ht="12.75" customHeight="1">
      <c r="A170" s="22">
        <v>43041</v>
      </c>
      <c r="B170" s="22"/>
      <c r="C170" s="25">
        <f>ROUND(7.67,5)</f>
        <v>7.67</v>
      </c>
      <c r="D170" s="25">
        <f>F170</f>
        <v>7.66357</v>
      </c>
      <c r="E170" s="25">
        <f>F170</f>
        <v>7.66357</v>
      </c>
      <c r="F170" s="25">
        <f>ROUND(7.66357,5)</f>
        <v>7.66357</v>
      </c>
      <c r="G170" s="24"/>
      <c r="H170" s="36"/>
    </row>
    <row r="171" spans="1:8" ht="12.75" customHeight="1">
      <c r="A171" s="22">
        <v>43132</v>
      </c>
      <c r="B171" s="22"/>
      <c r="C171" s="25">
        <f>ROUND(7.67,5)</f>
        <v>7.67</v>
      </c>
      <c r="D171" s="25">
        <f>F171</f>
        <v>7.64481</v>
      </c>
      <c r="E171" s="25">
        <f>F171</f>
        <v>7.64481</v>
      </c>
      <c r="F171" s="25">
        <f>ROUND(7.64481,5)</f>
        <v>7.64481</v>
      </c>
      <c r="G171" s="24"/>
      <c r="H171" s="36"/>
    </row>
    <row r="172" spans="1:8" ht="12.75" customHeight="1">
      <c r="A172" s="22">
        <v>43223</v>
      </c>
      <c r="B172" s="22"/>
      <c r="C172" s="25">
        <f>ROUND(7.67,5)</f>
        <v>7.67</v>
      </c>
      <c r="D172" s="25">
        <f>F172</f>
        <v>7.62146</v>
      </c>
      <c r="E172" s="25">
        <f>F172</f>
        <v>7.62146</v>
      </c>
      <c r="F172" s="25">
        <f>ROUND(7.62146,5)</f>
        <v>7.62146</v>
      </c>
      <c r="G172" s="24"/>
      <c r="H172" s="36"/>
    </row>
    <row r="173" spans="1:8" ht="12.75" customHeight="1">
      <c r="A173" s="22">
        <v>43314</v>
      </c>
      <c r="B173" s="22"/>
      <c r="C173" s="25">
        <f>ROUND(7.67,5)</f>
        <v>7.67</v>
      </c>
      <c r="D173" s="25">
        <f>F173</f>
        <v>7.61762</v>
      </c>
      <c r="E173" s="25">
        <f>F173</f>
        <v>7.61762</v>
      </c>
      <c r="F173" s="25">
        <f>ROUND(7.61762,5)</f>
        <v>7.61762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ROUND(9.525,5)</f>
        <v>9.525</v>
      </c>
      <c r="D175" s="25">
        <f>F175</f>
        <v>9.56599</v>
      </c>
      <c r="E175" s="25">
        <f>F175</f>
        <v>9.56599</v>
      </c>
      <c r="F175" s="25">
        <f>ROUND(9.56599,5)</f>
        <v>9.56599</v>
      </c>
      <c r="G175" s="24"/>
      <c r="H175" s="36"/>
    </row>
    <row r="176" spans="1:8" ht="12.75" customHeight="1">
      <c r="A176" s="22">
        <v>43041</v>
      </c>
      <c r="B176" s="22"/>
      <c r="C176" s="25">
        <f>ROUND(9.525,5)</f>
        <v>9.525</v>
      </c>
      <c r="D176" s="25">
        <f>F176</f>
        <v>9.61404</v>
      </c>
      <c r="E176" s="25">
        <f>F176</f>
        <v>9.61404</v>
      </c>
      <c r="F176" s="25">
        <f>ROUND(9.61404,5)</f>
        <v>9.61404</v>
      </c>
      <c r="G176" s="24"/>
      <c r="H176" s="36"/>
    </row>
    <row r="177" spans="1:8" ht="12.75" customHeight="1">
      <c r="A177" s="22">
        <v>43132</v>
      </c>
      <c r="B177" s="22"/>
      <c r="C177" s="25">
        <f>ROUND(9.525,5)</f>
        <v>9.525</v>
      </c>
      <c r="D177" s="25">
        <f>F177</f>
        <v>9.66028</v>
      </c>
      <c r="E177" s="25">
        <f>F177</f>
        <v>9.66028</v>
      </c>
      <c r="F177" s="25">
        <f>ROUND(9.66028,5)</f>
        <v>9.66028</v>
      </c>
      <c r="G177" s="24"/>
      <c r="H177" s="36"/>
    </row>
    <row r="178" spans="1:8" ht="12.75" customHeight="1">
      <c r="A178" s="22">
        <v>43223</v>
      </c>
      <c r="B178" s="22"/>
      <c r="C178" s="25">
        <f>ROUND(9.525,5)</f>
        <v>9.525</v>
      </c>
      <c r="D178" s="25">
        <f>F178</f>
        <v>9.70782</v>
      </c>
      <c r="E178" s="25">
        <f>F178</f>
        <v>9.70782</v>
      </c>
      <c r="F178" s="25">
        <f>ROUND(9.70782,5)</f>
        <v>9.70782</v>
      </c>
      <c r="G178" s="24"/>
      <c r="H178" s="36"/>
    </row>
    <row r="179" spans="1:8" ht="12.75" customHeight="1">
      <c r="A179" s="22">
        <v>43314</v>
      </c>
      <c r="B179" s="22"/>
      <c r="C179" s="25">
        <f>ROUND(9.525,5)</f>
        <v>9.525</v>
      </c>
      <c r="D179" s="25">
        <f>F179</f>
        <v>9.76293</v>
      </c>
      <c r="E179" s="25">
        <f>F179</f>
        <v>9.76293</v>
      </c>
      <c r="F179" s="25">
        <f>ROUND(9.76293,5)</f>
        <v>9.76293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ROUND(2.34,5)</f>
        <v>2.34</v>
      </c>
      <c r="D181" s="25">
        <f>F181</f>
        <v>187.51752</v>
      </c>
      <c r="E181" s="25">
        <f>F181</f>
        <v>187.51752</v>
      </c>
      <c r="F181" s="25">
        <f>ROUND(187.51752,5)</f>
        <v>187.51752</v>
      </c>
      <c r="G181" s="24"/>
      <c r="H181" s="36"/>
    </row>
    <row r="182" spans="1:8" ht="12.75" customHeight="1">
      <c r="A182" s="22">
        <v>43041</v>
      </c>
      <c r="B182" s="22"/>
      <c r="C182" s="25">
        <f>ROUND(2.34,5)</f>
        <v>2.34</v>
      </c>
      <c r="D182" s="25">
        <f>F182</f>
        <v>188.75442</v>
      </c>
      <c r="E182" s="25">
        <f>F182</f>
        <v>188.75442</v>
      </c>
      <c r="F182" s="25">
        <f>ROUND(188.75442,5)</f>
        <v>188.75442</v>
      </c>
      <c r="G182" s="24"/>
      <c r="H182" s="36"/>
    </row>
    <row r="183" spans="1:8" ht="12.75" customHeight="1">
      <c r="A183" s="22">
        <v>43132</v>
      </c>
      <c r="B183" s="22"/>
      <c r="C183" s="25">
        <f>ROUND(2.34,5)</f>
        <v>2.34</v>
      </c>
      <c r="D183" s="25">
        <f>F183</f>
        <v>192.5293</v>
      </c>
      <c r="E183" s="25">
        <f>F183</f>
        <v>192.5293</v>
      </c>
      <c r="F183" s="25">
        <f>ROUND(192.5293,5)</f>
        <v>192.5293</v>
      </c>
      <c r="G183" s="24"/>
      <c r="H183" s="36"/>
    </row>
    <row r="184" spans="1:8" ht="12.75" customHeight="1">
      <c r="A184" s="22">
        <v>43223</v>
      </c>
      <c r="B184" s="22"/>
      <c r="C184" s="25">
        <f>ROUND(2.34,5)</f>
        <v>2.34</v>
      </c>
      <c r="D184" s="25">
        <f>F184</f>
        <v>193.97128</v>
      </c>
      <c r="E184" s="25">
        <f>F184</f>
        <v>193.97128</v>
      </c>
      <c r="F184" s="25">
        <f>ROUND(193.97128,5)</f>
        <v>193.97128</v>
      </c>
      <c r="G184" s="24"/>
      <c r="H184" s="36"/>
    </row>
    <row r="185" spans="1:8" ht="12.75" customHeight="1">
      <c r="A185" s="22">
        <v>43314</v>
      </c>
      <c r="B185" s="22"/>
      <c r="C185" s="25">
        <f>ROUND(2.34,5)</f>
        <v>2.34</v>
      </c>
      <c r="D185" s="25">
        <f>F185</f>
        <v>197.63957</v>
      </c>
      <c r="E185" s="25">
        <f>F185</f>
        <v>197.63957</v>
      </c>
      <c r="F185" s="25">
        <f>ROUND(197.63957,5)</f>
        <v>197.63957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ROUND(2.36,5)</f>
        <v>2.36</v>
      </c>
      <c r="D190" s="25">
        <f>F190</f>
        <v>148.80848</v>
      </c>
      <c r="E190" s="25">
        <f>F190</f>
        <v>148.80848</v>
      </c>
      <c r="F190" s="25">
        <f>ROUND(148.80848,5)</f>
        <v>148.80848</v>
      </c>
      <c r="G190" s="24"/>
      <c r="H190" s="36"/>
    </row>
    <row r="191" spans="1:8" ht="12.75" customHeight="1">
      <c r="A191" s="22">
        <v>43041</v>
      </c>
      <c r="B191" s="22"/>
      <c r="C191" s="25">
        <f>ROUND(2.36,5)</f>
        <v>2.36</v>
      </c>
      <c r="D191" s="25">
        <f>F191</f>
        <v>151.69468</v>
      </c>
      <c r="E191" s="25">
        <f>F191</f>
        <v>151.69468</v>
      </c>
      <c r="F191" s="25">
        <f>ROUND(151.69468,5)</f>
        <v>151.69468</v>
      </c>
      <c r="G191" s="24"/>
      <c r="H191" s="36"/>
    </row>
    <row r="192" spans="1:8" ht="12.75" customHeight="1">
      <c r="A192" s="22">
        <v>43132</v>
      </c>
      <c r="B192" s="22"/>
      <c r="C192" s="25">
        <f>ROUND(2.36,5)</f>
        <v>2.36</v>
      </c>
      <c r="D192" s="25">
        <f>F192</f>
        <v>152.66829</v>
      </c>
      <c r="E192" s="25">
        <f>F192</f>
        <v>152.66829</v>
      </c>
      <c r="F192" s="25">
        <f>ROUND(152.66829,5)</f>
        <v>152.66829</v>
      </c>
      <c r="G192" s="24"/>
      <c r="H192" s="36"/>
    </row>
    <row r="193" spans="1:8" ht="12.75" customHeight="1">
      <c r="A193" s="22">
        <v>43223</v>
      </c>
      <c r="B193" s="22"/>
      <c r="C193" s="25">
        <f>ROUND(2.36,5)</f>
        <v>2.36</v>
      </c>
      <c r="D193" s="25">
        <f>F193</f>
        <v>155.75415</v>
      </c>
      <c r="E193" s="25">
        <f>F193</f>
        <v>155.75415</v>
      </c>
      <c r="F193" s="25">
        <f>ROUND(155.75415,5)</f>
        <v>155.75415</v>
      </c>
      <c r="G193" s="24"/>
      <c r="H193" s="36"/>
    </row>
    <row r="194" spans="1:8" ht="12.75" customHeight="1">
      <c r="A194" s="22">
        <v>43314</v>
      </c>
      <c r="B194" s="22"/>
      <c r="C194" s="25">
        <f>ROUND(2.36,5)</f>
        <v>2.36</v>
      </c>
      <c r="D194" s="25">
        <f>F194</f>
        <v>158.70045</v>
      </c>
      <c r="E194" s="25">
        <f>F194</f>
        <v>158.70045</v>
      </c>
      <c r="F194" s="25">
        <f>ROUND(158.70045,5)</f>
        <v>158.70045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ROUND(9.255,5)</f>
        <v>9.255</v>
      </c>
      <c r="D196" s="25">
        <f>F196</f>
        <v>9.29469</v>
      </c>
      <c r="E196" s="25">
        <f>F196</f>
        <v>9.29469</v>
      </c>
      <c r="F196" s="25">
        <f>ROUND(9.29469,5)</f>
        <v>9.29469</v>
      </c>
      <c r="G196" s="24"/>
      <c r="H196" s="36"/>
    </row>
    <row r="197" spans="1:8" ht="12.75" customHeight="1">
      <c r="A197" s="22">
        <v>43041</v>
      </c>
      <c r="B197" s="22"/>
      <c r="C197" s="25">
        <f>ROUND(9.255,5)</f>
        <v>9.255</v>
      </c>
      <c r="D197" s="25">
        <f>F197</f>
        <v>9.34339</v>
      </c>
      <c r="E197" s="25">
        <f>F197</f>
        <v>9.34339</v>
      </c>
      <c r="F197" s="25">
        <f>ROUND(9.34339,5)</f>
        <v>9.34339</v>
      </c>
      <c r="G197" s="24"/>
      <c r="H197" s="36"/>
    </row>
    <row r="198" spans="1:8" ht="12.75" customHeight="1">
      <c r="A198" s="22">
        <v>43132</v>
      </c>
      <c r="B198" s="22"/>
      <c r="C198" s="25">
        <f>ROUND(9.255,5)</f>
        <v>9.255</v>
      </c>
      <c r="D198" s="25">
        <f>F198</f>
        <v>9.39118</v>
      </c>
      <c r="E198" s="25">
        <f>F198</f>
        <v>9.39118</v>
      </c>
      <c r="F198" s="25">
        <f>ROUND(9.39118,5)</f>
        <v>9.39118</v>
      </c>
      <c r="G198" s="24"/>
      <c r="H198" s="36"/>
    </row>
    <row r="199" spans="1:8" ht="12.75" customHeight="1">
      <c r="A199" s="22">
        <v>43223</v>
      </c>
      <c r="B199" s="22"/>
      <c r="C199" s="25">
        <f>ROUND(9.255,5)</f>
        <v>9.255</v>
      </c>
      <c r="D199" s="25">
        <f>F199</f>
        <v>9.43698</v>
      </c>
      <c r="E199" s="25">
        <f>F199</f>
        <v>9.43698</v>
      </c>
      <c r="F199" s="25">
        <f>ROUND(9.43698,5)</f>
        <v>9.43698</v>
      </c>
      <c r="G199" s="24"/>
      <c r="H199" s="36"/>
    </row>
    <row r="200" spans="1:8" ht="12.75" customHeight="1">
      <c r="A200" s="22">
        <v>43314</v>
      </c>
      <c r="B200" s="22"/>
      <c r="C200" s="25">
        <f>ROUND(9.255,5)</f>
        <v>9.255</v>
      </c>
      <c r="D200" s="25">
        <f>F200</f>
        <v>9.49222</v>
      </c>
      <c r="E200" s="25">
        <f>F200</f>
        <v>9.49222</v>
      </c>
      <c r="F200" s="25">
        <f>ROUND(9.49222,5)</f>
        <v>9.49222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ROUND(9.69,5)</f>
        <v>9.69</v>
      </c>
      <c r="D202" s="25">
        <f>F202</f>
        <v>9.73183</v>
      </c>
      <c r="E202" s="25">
        <f>F202</f>
        <v>9.73183</v>
      </c>
      <c r="F202" s="25">
        <f>ROUND(9.73183,5)</f>
        <v>9.73183</v>
      </c>
      <c r="G202" s="24"/>
      <c r="H202" s="36"/>
    </row>
    <row r="203" spans="1:8" ht="12.75" customHeight="1">
      <c r="A203" s="22">
        <v>43041</v>
      </c>
      <c r="B203" s="22"/>
      <c r="C203" s="25">
        <f>ROUND(9.69,5)</f>
        <v>9.69</v>
      </c>
      <c r="D203" s="25">
        <f>F203</f>
        <v>9.78261</v>
      </c>
      <c r="E203" s="25">
        <f>F203</f>
        <v>9.78261</v>
      </c>
      <c r="F203" s="25">
        <f>ROUND(9.78261,5)</f>
        <v>9.78261</v>
      </c>
      <c r="G203" s="24"/>
      <c r="H203" s="36"/>
    </row>
    <row r="204" spans="1:8" ht="12.75" customHeight="1">
      <c r="A204" s="22">
        <v>43132</v>
      </c>
      <c r="B204" s="22"/>
      <c r="C204" s="25">
        <f>ROUND(9.69,5)</f>
        <v>9.69</v>
      </c>
      <c r="D204" s="25">
        <f>F204</f>
        <v>9.83272</v>
      </c>
      <c r="E204" s="25">
        <f>F204</f>
        <v>9.83272</v>
      </c>
      <c r="F204" s="25">
        <f>ROUND(9.83272,5)</f>
        <v>9.83272</v>
      </c>
      <c r="G204" s="24"/>
      <c r="H204" s="36"/>
    </row>
    <row r="205" spans="1:8" ht="12.75" customHeight="1">
      <c r="A205" s="22">
        <v>43223</v>
      </c>
      <c r="B205" s="22"/>
      <c r="C205" s="25">
        <f>ROUND(9.69,5)</f>
        <v>9.69</v>
      </c>
      <c r="D205" s="25">
        <f>F205</f>
        <v>9.88082</v>
      </c>
      <c r="E205" s="25">
        <f>F205</f>
        <v>9.88082</v>
      </c>
      <c r="F205" s="25">
        <f>ROUND(9.88082,5)</f>
        <v>9.88082</v>
      </c>
      <c r="G205" s="24"/>
      <c r="H205" s="36"/>
    </row>
    <row r="206" spans="1:8" ht="12.75" customHeight="1">
      <c r="A206" s="22">
        <v>43314</v>
      </c>
      <c r="B206" s="22"/>
      <c r="C206" s="25">
        <f>ROUND(9.69,5)</f>
        <v>9.69</v>
      </c>
      <c r="D206" s="25">
        <f>F206</f>
        <v>9.93653</v>
      </c>
      <c r="E206" s="25">
        <f>F206</f>
        <v>9.93653</v>
      </c>
      <c r="F206" s="25">
        <f>ROUND(9.93653,5)</f>
        <v>9.93653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ROUND(9.79,5)</f>
        <v>9.79</v>
      </c>
      <c r="D208" s="25">
        <f>F208</f>
        <v>9.83444</v>
      </c>
      <c r="E208" s="25">
        <f>F208</f>
        <v>9.83444</v>
      </c>
      <c r="F208" s="25">
        <f>ROUND(9.83444,5)</f>
        <v>9.83444</v>
      </c>
      <c r="G208" s="24"/>
      <c r="H208" s="36"/>
    </row>
    <row r="209" spans="1:8" ht="12.75" customHeight="1">
      <c r="A209" s="22">
        <v>43041</v>
      </c>
      <c r="B209" s="22"/>
      <c r="C209" s="25">
        <f>ROUND(9.79,5)</f>
        <v>9.79</v>
      </c>
      <c r="D209" s="25">
        <f>F209</f>
        <v>9.88835</v>
      </c>
      <c r="E209" s="25">
        <f>F209</f>
        <v>9.88835</v>
      </c>
      <c r="F209" s="25">
        <f>ROUND(9.88835,5)</f>
        <v>9.88835</v>
      </c>
      <c r="G209" s="24"/>
      <c r="H209" s="36"/>
    </row>
    <row r="210" spans="1:8" ht="12.75" customHeight="1">
      <c r="A210" s="22">
        <v>43132</v>
      </c>
      <c r="B210" s="22"/>
      <c r="C210" s="25">
        <f>ROUND(9.79,5)</f>
        <v>9.79</v>
      </c>
      <c r="D210" s="25">
        <f>F210</f>
        <v>9.94176</v>
      </c>
      <c r="E210" s="25">
        <f>F210</f>
        <v>9.94176</v>
      </c>
      <c r="F210" s="25">
        <f>ROUND(9.94176,5)</f>
        <v>9.94176</v>
      </c>
      <c r="G210" s="24"/>
      <c r="H210" s="36"/>
    </row>
    <row r="211" spans="1:8" ht="12.75" customHeight="1">
      <c r="A211" s="22">
        <v>43223</v>
      </c>
      <c r="B211" s="22"/>
      <c r="C211" s="25">
        <f>ROUND(9.79,5)</f>
        <v>9.79</v>
      </c>
      <c r="D211" s="25">
        <f>F211</f>
        <v>9.99313</v>
      </c>
      <c r="E211" s="25">
        <f>F211</f>
        <v>9.99313</v>
      </c>
      <c r="F211" s="25">
        <f>ROUND(9.99313,5)</f>
        <v>9.99313</v>
      </c>
      <c r="G211" s="24"/>
      <c r="H211" s="36"/>
    </row>
    <row r="212" spans="1:8" ht="12.75" customHeight="1">
      <c r="A212" s="22">
        <v>43314</v>
      </c>
      <c r="B212" s="22"/>
      <c r="C212" s="25">
        <f>ROUND(9.79,5)</f>
        <v>9.79</v>
      </c>
      <c r="D212" s="25">
        <f>F212</f>
        <v>10.05236</v>
      </c>
      <c r="E212" s="25">
        <f>F212</f>
        <v>10.05236</v>
      </c>
      <c r="F212" s="25">
        <f>ROUND(10.05236,5)</f>
        <v>10.05236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6">
        <f>ROUND(14.8870545416667,4)</f>
        <v>14.8871</v>
      </c>
      <c r="D214" s="26">
        <f>F214</f>
        <v>14.9176</v>
      </c>
      <c r="E214" s="26">
        <f>F214</f>
        <v>14.9176</v>
      </c>
      <c r="F214" s="26">
        <f>ROUND(14.9176,4)</f>
        <v>14.9176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6">
        <f>ROUND(17.3944442222222,4)</f>
        <v>17.3944</v>
      </c>
      <c r="D216" s="26">
        <f>F216</f>
        <v>17.427</v>
      </c>
      <c r="E216" s="26">
        <f>F216</f>
        <v>17.427</v>
      </c>
      <c r="F216" s="26">
        <f>ROUND(17.427,4)</f>
        <v>17.427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42873</v>
      </c>
      <c r="B218" s="22"/>
      <c r="C218" s="26">
        <f>ROUND(13.3858333333333,4)</f>
        <v>13.3858</v>
      </c>
      <c r="D218" s="26">
        <f>F218</f>
        <v>13.4545</v>
      </c>
      <c r="E218" s="26">
        <f>F218</f>
        <v>13.4545</v>
      </c>
      <c r="F218" s="26">
        <f>ROUND(13.4545,4)</f>
        <v>13.4545</v>
      </c>
      <c r="G218" s="24"/>
      <c r="H218" s="36"/>
    </row>
    <row r="219" spans="1:8" ht="12.75" customHeight="1">
      <c r="A219" s="22">
        <v>42874</v>
      </c>
      <c r="B219" s="22"/>
      <c r="C219" s="26">
        <f>ROUND(13.3858333333333,4)</f>
        <v>13.3858</v>
      </c>
      <c r="D219" s="26">
        <f>F219</f>
        <v>13.3932</v>
      </c>
      <c r="E219" s="26">
        <f>F219</f>
        <v>13.3932</v>
      </c>
      <c r="F219" s="26">
        <f>ROUND(13.3932,4)</f>
        <v>13.3932</v>
      </c>
      <c r="G219" s="24"/>
      <c r="H219" s="36"/>
    </row>
    <row r="220" spans="1:8" ht="12.75" customHeight="1">
      <c r="A220" s="22">
        <v>42880</v>
      </c>
      <c r="B220" s="22"/>
      <c r="C220" s="26">
        <f>ROUND(13.3858333333333,4)</f>
        <v>13.3858</v>
      </c>
      <c r="D220" s="26">
        <f>F220</f>
        <v>13.3932</v>
      </c>
      <c r="E220" s="26">
        <f>F220</f>
        <v>13.3932</v>
      </c>
      <c r="F220" s="26">
        <f>ROUND(13.3932,4)</f>
        <v>13.3932</v>
      </c>
      <c r="G220" s="24"/>
      <c r="H220" s="36"/>
    </row>
    <row r="221" spans="1:8" ht="12.75" customHeight="1">
      <c r="A221" s="22">
        <v>42881</v>
      </c>
      <c r="B221" s="22"/>
      <c r="C221" s="26">
        <f>ROUND(13.3858333333333,4)</f>
        <v>13.3858</v>
      </c>
      <c r="D221" s="26">
        <f>F221</f>
        <v>13.3956</v>
      </c>
      <c r="E221" s="26">
        <f>F221</f>
        <v>13.3956</v>
      </c>
      <c r="F221" s="26">
        <f>ROUND(13.3956,4)</f>
        <v>13.3956</v>
      </c>
      <c r="G221" s="24"/>
      <c r="H221" s="36"/>
    </row>
    <row r="222" spans="1:8" ht="12.75" customHeight="1">
      <c r="A222" s="22">
        <v>42885</v>
      </c>
      <c r="B222" s="22"/>
      <c r="C222" s="26">
        <f>ROUND(13.3858333333333,4)</f>
        <v>13.3858</v>
      </c>
      <c r="D222" s="26">
        <f>F222</f>
        <v>13.4054</v>
      </c>
      <c r="E222" s="26">
        <f>F222</f>
        <v>13.4054</v>
      </c>
      <c r="F222" s="26">
        <f>ROUND(13.4054,4)</f>
        <v>13.4054</v>
      </c>
      <c r="G222" s="24"/>
      <c r="H222" s="36"/>
    </row>
    <row r="223" spans="1:8" ht="12.75" customHeight="1">
      <c r="A223" s="22">
        <v>42886</v>
      </c>
      <c r="B223" s="22"/>
      <c r="C223" s="26">
        <f>ROUND(13.3858333333333,4)</f>
        <v>13.3858</v>
      </c>
      <c r="D223" s="26">
        <f>F223</f>
        <v>13.4078</v>
      </c>
      <c r="E223" s="26">
        <f>F223</f>
        <v>13.4078</v>
      </c>
      <c r="F223" s="26">
        <f>ROUND(13.4078,4)</f>
        <v>13.4078</v>
      </c>
      <c r="G223" s="24"/>
      <c r="H223" s="36"/>
    </row>
    <row r="224" spans="1:8" ht="12.75" customHeight="1">
      <c r="A224" s="22">
        <v>42891</v>
      </c>
      <c r="B224" s="22"/>
      <c r="C224" s="26">
        <f>ROUND(13.3858333333333,4)</f>
        <v>13.3858</v>
      </c>
      <c r="D224" s="26">
        <f>F224</f>
        <v>13.4194</v>
      </c>
      <c r="E224" s="26">
        <f>F224</f>
        <v>13.4194</v>
      </c>
      <c r="F224" s="26">
        <f>ROUND(13.4194,4)</f>
        <v>13.4194</v>
      </c>
      <c r="G224" s="24"/>
      <c r="H224" s="36"/>
    </row>
    <row r="225" spans="1:8" ht="12.75" customHeight="1">
      <c r="A225" s="22">
        <v>42893</v>
      </c>
      <c r="B225" s="22"/>
      <c r="C225" s="26">
        <f>ROUND(13.3858333333333,4)</f>
        <v>13.3858</v>
      </c>
      <c r="D225" s="26">
        <f>F225</f>
        <v>13.4241</v>
      </c>
      <c r="E225" s="26">
        <f>F225</f>
        <v>13.4241</v>
      </c>
      <c r="F225" s="26">
        <f>ROUND(13.4241,4)</f>
        <v>13.4241</v>
      </c>
      <c r="G225" s="24"/>
      <c r="H225" s="36"/>
    </row>
    <row r="226" spans="1:8" ht="12.75" customHeight="1">
      <c r="A226" s="22">
        <v>42895</v>
      </c>
      <c r="B226" s="22"/>
      <c r="C226" s="26">
        <f>ROUND(13.3858333333333,4)</f>
        <v>13.3858</v>
      </c>
      <c r="D226" s="26">
        <f>F226</f>
        <v>13.4288</v>
      </c>
      <c r="E226" s="26">
        <f>F226</f>
        <v>13.4288</v>
      </c>
      <c r="F226" s="26">
        <f>ROUND(13.4288,4)</f>
        <v>13.4288</v>
      </c>
      <c r="G226" s="24"/>
      <c r="H226" s="36"/>
    </row>
    <row r="227" spans="1:8" ht="12.75" customHeight="1">
      <c r="A227" s="22">
        <v>42898</v>
      </c>
      <c r="B227" s="22"/>
      <c r="C227" s="26">
        <f>ROUND(13.3858333333333,4)</f>
        <v>13.3858</v>
      </c>
      <c r="D227" s="26">
        <f>F227</f>
        <v>13.4357</v>
      </c>
      <c r="E227" s="26">
        <f>F227</f>
        <v>13.4357</v>
      </c>
      <c r="F227" s="26">
        <f>ROUND(13.4357,4)</f>
        <v>13.4357</v>
      </c>
      <c r="G227" s="24"/>
      <c r="H227" s="36"/>
    </row>
    <row r="228" spans="1:8" ht="12.75" customHeight="1">
      <c r="A228" s="22">
        <v>42914</v>
      </c>
      <c r="B228" s="22"/>
      <c r="C228" s="26">
        <f>ROUND(13.3858333333333,4)</f>
        <v>13.3858</v>
      </c>
      <c r="D228" s="26">
        <f>F228</f>
        <v>13.473</v>
      </c>
      <c r="E228" s="26">
        <f>F228</f>
        <v>13.473</v>
      </c>
      <c r="F228" s="26">
        <f>ROUND(13.473,4)</f>
        <v>13.473</v>
      </c>
      <c r="G228" s="24"/>
      <c r="H228" s="36"/>
    </row>
    <row r="229" spans="1:8" ht="12.75" customHeight="1">
      <c r="A229" s="22">
        <v>42916</v>
      </c>
      <c r="B229" s="22"/>
      <c r="C229" s="26">
        <f>ROUND(13.3858333333333,4)</f>
        <v>13.3858</v>
      </c>
      <c r="D229" s="26">
        <f>F229</f>
        <v>13.4776</v>
      </c>
      <c r="E229" s="26">
        <f>F229</f>
        <v>13.4776</v>
      </c>
      <c r="F229" s="26">
        <f>ROUND(13.4776,4)</f>
        <v>13.4776</v>
      </c>
      <c r="G229" s="24"/>
      <c r="H229" s="36"/>
    </row>
    <row r="230" spans="1:8" ht="12.75" customHeight="1">
      <c r="A230" s="22">
        <v>42921</v>
      </c>
      <c r="B230" s="22"/>
      <c r="C230" s="26">
        <f>ROUND(13.3858333333333,4)</f>
        <v>13.3858</v>
      </c>
      <c r="D230" s="26">
        <f>F230</f>
        <v>13.4892</v>
      </c>
      <c r="E230" s="26">
        <f>F230</f>
        <v>13.4892</v>
      </c>
      <c r="F230" s="26">
        <f>ROUND(13.4892,4)</f>
        <v>13.4892</v>
      </c>
      <c r="G230" s="24"/>
      <c r="H230" s="36"/>
    </row>
    <row r="231" spans="1:8" ht="12.75" customHeight="1">
      <c r="A231" s="22">
        <v>42923</v>
      </c>
      <c r="B231" s="22"/>
      <c r="C231" s="26">
        <f>ROUND(13.3858333333333,4)</f>
        <v>13.3858</v>
      </c>
      <c r="D231" s="26">
        <f>F231</f>
        <v>13.4938</v>
      </c>
      <c r="E231" s="26">
        <f>F231</f>
        <v>13.4938</v>
      </c>
      <c r="F231" s="26">
        <f>ROUND(13.4938,4)</f>
        <v>13.4938</v>
      </c>
      <c r="G231" s="24"/>
      <c r="H231" s="36"/>
    </row>
    <row r="232" spans="1:8" ht="12.75" customHeight="1">
      <c r="A232" s="22">
        <v>42926</v>
      </c>
      <c r="B232" s="22"/>
      <c r="C232" s="26">
        <f>ROUND(13.3858333333333,4)</f>
        <v>13.3858</v>
      </c>
      <c r="D232" s="26">
        <f>F232</f>
        <v>13.5008</v>
      </c>
      <c r="E232" s="26">
        <f>F232</f>
        <v>13.5008</v>
      </c>
      <c r="F232" s="26">
        <f>ROUND(13.5008,4)</f>
        <v>13.5008</v>
      </c>
      <c r="G232" s="24"/>
      <c r="H232" s="36"/>
    </row>
    <row r="233" spans="1:8" ht="12.75" customHeight="1">
      <c r="A233" s="22">
        <v>42928</v>
      </c>
      <c r="B233" s="22"/>
      <c r="C233" s="26">
        <f>ROUND(13.3858333333333,4)</f>
        <v>13.3858</v>
      </c>
      <c r="D233" s="26">
        <f>F233</f>
        <v>13.5054</v>
      </c>
      <c r="E233" s="26">
        <f>F233</f>
        <v>13.5054</v>
      </c>
      <c r="F233" s="26">
        <f>ROUND(13.5054,4)</f>
        <v>13.5054</v>
      </c>
      <c r="G233" s="24"/>
      <c r="H233" s="36"/>
    </row>
    <row r="234" spans="1:8" ht="12.75" customHeight="1">
      <c r="A234" s="22">
        <v>42930</v>
      </c>
      <c r="B234" s="22"/>
      <c r="C234" s="26">
        <f>ROUND(13.3858333333333,4)</f>
        <v>13.3858</v>
      </c>
      <c r="D234" s="26">
        <f>F234</f>
        <v>13.51</v>
      </c>
      <c r="E234" s="26">
        <f>F234</f>
        <v>13.51</v>
      </c>
      <c r="F234" s="26">
        <f>ROUND(13.51,4)</f>
        <v>13.51</v>
      </c>
      <c r="G234" s="24"/>
      <c r="H234" s="36"/>
    </row>
    <row r="235" spans="1:8" ht="12.75" customHeight="1">
      <c r="A235" s="22">
        <v>42933</v>
      </c>
      <c r="B235" s="22"/>
      <c r="C235" s="26">
        <f>ROUND(13.3858333333333,4)</f>
        <v>13.3858</v>
      </c>
      <c r="D235" s="26">
        <f>F235</f>
        <v>13.517</v>
      </c>
      <c r="E235" s="26">
        <f>F235</f>
        <v>13.517</v>
      </c>
      <c r="F235" s="26">
        <f>ROUND(13.517,4)</f>
        <v>13.517</v>
      </c>
      <c r="G235" s="24"/>
      <c r="H235" s="36"/>
    </row>
    <row r="236" spans="1:8" ht="12.75" customHeight="1">
      <c r="A236" s="22">
        <v>42937</v>
      </c>
      <c r="B236" s="22"/>
      <c r="C236" s="26">
        <f>ROUND(13.3858333333333,4)</f>
        <v>13.3858</v>
      </c>
      <c r="D236" s="26">
        <f>F236</f>
        <v>13.5263</v>
      </c>
      <c r="E236" s="26">
        <f>F236</f>
        <v>13.5263</v>
      </c>
      <c r="F236" s="26">
        <f>ROUND(13.5263,4)</f>
        <v>13.5263</v>
      </c>
      <c r="G236" s="24"/>
      <c r="H236" s="36"/>
    </row>
    <row r="237" spans="1:8" ht="12.75" customHeight="1">
      <c r="A237" s="22">
        <v>42941</v>
      </c>
      <c r="B237" s="22"/>
      <c r="C237" s="26">
        <f>ROUND(13.3858333333333,4)</f>
        <v>13.3858</v>
      </c>
      <c r="D237" s="26">
        <f>F237</f>
        <v>13.5355</v>
      </c>
      <c r="E237" s="26">
        <f>F237</f>
        <v>13.5355</v>
      </c>
      <c r="F237" s="26">
        <f>ROUND(13.5355,4)</f>
        <v>13.5355</v>
      </c>
      <c r="G237" s="24"/>
      <c r="H237" s="36"/>
    </row>
    <row r="238" spans="1:8" ht="12.75" customHeight="1">
      <c r="A238" s="22">
        <v>42943</v>
      </c>
      <c r="B238" s="22"/>
      <c r="C238" s="26">
        <f>ROUND(13.3858333333333,4)</f>
        <v>13.3858</v>
      </c>
      <c r="D238" s="26">
        <f>F238</f>
        <v>13.54</v>
      </c>
      <c r="E238" s="26">
        <f>F238</f>
        <v>13.54</v>
      </c>
      <c r="F238" s="26">
        <f>ROUND(13.54,4)</f>
        <v>13.54</v>
      </c>
      <c r="G238" s="24"/>
      <c r="H238" s="36"/>
    </row>
    <row r="239" spans="1:8" ht="12.75" customHeight="1">
      <c r="A239" s="22">
        <v>42947</v>
      </c>
      <c r="B239" s="22"/>
      <c r="C239" s="26">
        <f>ROUND(13.3858333333333,4)</f>
        <v>13.3858</v>
      </c>
      <c r="D239" s="26">
        <f>F239</f>
        <v>13.5491</v>
      </c>
      <c r="E239" s="26">
        <f>F239</f>
        <v>13.5491</v>
      </c>
      <c r="F239" s="26">
        <f>ROUND(13.5491,4)</f>
        <v>13.5491</v>
      </c>
      <c r="G239" s="24"/>
      <c r="H239" s="36"/>
    </row>
    <row r="240" spans="1:8" ht="12.75" customHeight="1">
      <c r="A240" s="22">
        <v>42958</v>
      </c>
      <c r="B240" s="22"/>
      <c r="C240" s="26">
        <f>ROUND(13.3858333333333,4)</f>
        <v>13.3858</v>
      </c>
      <c r="D240" s="26">
        <f>F240</f>
        <v>13.5741</v>
      </c>
      <c r="E240" s="26">
        <f>F240</f>
        <v>13.5741</v>
      </c>
      <c r="F240" s="26">
        <f>ROUND(13.5741,4)</f>
        <v>13.5741</v>
      </c>
      <c r="G240" s="24"/>
      <c r="H240" s="36"/>
    </row>
    <row r="241" spans="1:8" ht="12.75" customHeight="1">
      <c r="A241" s="22">
        <v>42964</v>
      </c>
      <c r="B241" s="22"/>
      <c r="C241" s="26">
        <f>ROUND(13.3858333333333,4)</f>
        <v>13.3858</v>
      </c>
      <c r="D241" s="26">
        <f>F241</f>
        <v>13.5877</v>
      </c>
      <c r="E241" s="26">
        <f>F241</f>
        <v>13.5877</v>
      </c>
      <c r="F241" s="26">
        <f>ROUND(13.5877,4)</f>
        <v>13.5877</v>
      </c>
      <c r="G241" s="24"/>
      <c r="H241" s="36"/>
    </row>
    <row r="242" spans="1:8" ht="12.75" customHeight="1">
      <c r="A242" s="22">
        <v>42976</v>
      </c>
      <c r="B242" s="22"/>
      <c r="C242" s="26">
        <f>ROUND(13.3858333333333,4)</f>
        <v>13.3858</v>
      </c>
      <c r="D242" s="26">
        <f>F242</f>
        <v>13.6149</v>
      </c>
      <c r="E242" s="26">
        <f>F242</f>
        <v>13.6149</v>
      </c>
      <c r="F242" s="26">
        <f>ROUND(13.6149,4)</f>
        <v>13.6149</v>
      </c>
      <c r="G242" s="24"/>
      <c r="H242" s="36"/>
    </row>
    <row r="243" spans="1:8" ht="12.75" customHeight="1">
      <c r="A243" s="22">
        <v>43005</v>
      </c>
      <c r="B243" s="22"/>
      <c r="C243" s="26">
        <f>ROUND(13.3858333333333,4)</f>
        <v>13.3858</v>
      </c>
      <c r="D243" s="26">
        <f>F243</f>
        <v>13.6805</v>
      </c>
      <c r="E243" s="26">
        <f>F243</f>
        <v>13.6805</v>
      </c>
      <c r="F243" s="26">
        <f>ROUND(13.6805,4)</f>
        <v>13.6805</v>
      </c>
      <c r="G243" s="24"/>
      <c r="H243" s="36"/>
    </row>
    <row r="244" spans="1:8" ht="12.75" customHeight="1">
      <c r="A244" s="22">
        <v>43006</v>
      </c>
      <c r="B244" s="22"/>
      <c r="C244" s="26">
        <f>ROUND(13.3858333333333,4)</f>
        <v>13.3858</v>
      </c>
      <c r="D244" s="26">
        <f>F244</f>
        <v>13.6828</v>
      </c>
      <c r="E244" s="26">
        <f>F244</f>
        <v>13.6828</v>
      </c>
      <c r="F244" s="26">
        <f>ROUND(13.6828,4)</f>
        <v>13.6828</v>
      </c>
      <c r="G244" s="24"/>
      <c r="H244" s="36"/>
    </row>
    <row r="245" spans="1:8" ht="12.75" customHeight="1">
      <c r="A245" s="22">
        <v>43031</v>
      </c>
      <c r="B245" s="22"/>
      <c r="C245" s="26">
        <f>ROUND(13.3858333333333,4)</f>
        <v>13.3858</v>
      </c>
      <c r="D245" s="26">
        <f>F245</f>
        <v>13.7394</v>
      </c>
      <c r="E245" s="26">
        <f>F245</f>
        <v>13.7394</v>
      </c>
      <c r="F245" s="26">
        <f>ROUND(13.7394,4)</f>
        <v>13.7394</v>
      </c>
      <c r="G245" s="24"/>
      <c r="H245" s="36"/>
    </row>
    <row r="246" spans="1:8" ht="12.75" customHeight="1">
      <c r="A246" s="22">
        <v>43035</v>
      </c>
      <c r="B246" s="22"/>
      <c r="C246" s="26">
        <f>ROUND(13.3858333333333,4)</f>
        <v>13.3858</v>
      </c>
      <c r="D246" s="26">
        <f>F246</f>
        <v>13.7485</v>
      </c>
      <c r="E246" s="26">
        <f>F246</f>
        <v>13.7485</v>
      </c>
      <c r="F246" s="26">
        <f>ROUND(13.7485,4)</f>
        <v>13.7485</v>
      </c>
      <c r="G246" s="24"/>
      <c r="H246" s="36"/>
    </row>
    <row r="247" spans="1:8" ht="12.75" customHeight="1">
      <c r="A247" s="22">
        <v>43052</v>
      </c>
      <c r="B247" s="22"/>
      <c r="C247" s="26">
        <f>ROUND(13.3858333333333,4)</f>
        <v>13.3858</v>
      </c>
      <c r="D247" s="26">
        <f>F247</f>
        <v>13.787</v>
      </c>
      <c r="E247" s="26">
        <f>F247</f>
        <v>13.787</v>
      </c>
      <c r="F247" s="26">
        <f>ROUND(13.787,4)</f>
        <v>13.787</v>
      </c>
      <c r="G247" s="24"/>
      <c r="H247" s="36"/>
    </row>
    <row r="248" spans="1:8" ht="12.75" customHeight="1">
      <c r="A248" s="22">
        <v>43067</v>
      </c>
      <c r="B248" s="22"/>
      <c r="C248" s="26">
        <f>ROUND(13.3858333333333,4)</f>
        <v>13.3858</v>
      </c>
      <c r="D248" s="26">
        <f>F248</f>
        <v>13.8208</v>
      </c>
      <c r="E248" s="26">
        <f>F248</f>
        <v>13.8208</v>
      </c>
      <c r="F248" s="26">
        <f>ROUND(13.8208,4)</f>
        <v>13.8208</v>
      </c>
      <c r="G248" s="24"/>
      <c r="H248" s="36"/>
    </row>
    <row r="249" spans="1:8" ht="12.75" customHeight="1">
      <c r="A249" s="22">
        <v>43091</v>
      </c>
      <c r="B249" s="22"/>
      <c r="C249" s="26">
        <f>ROUND(13.3858333333333,4)</f>
        <v>13.3858</v>
      </c>
      <c r="D249" s="26">
        <f>F249</f>
        <v>13.8747</v>
      </c>
      <c r="E249" s="26">
        <f>F249</f>
        <v>13.8747</v>
      </c>
      <c r="F249" s="26">
        <f>ROUND(13.8747,4)</f>
        <v>13.8747</v>
      </c>
      <c r="G249" s="24"/>
      <c r="H249" s="36"/>
    </row>
    <row r="250" spans="1:8" ht="12.75" customHeight="1">
      <c r="A250" s="22">
        <v>43144</v>
      </c>
      <c r="B250" s="22"/>
      <c r="C250" s="26">
        <f>ROUND(13.3858333333333,4)</f>
        <v>13.3858</v>
      </c>
      <c r="D250" s="26">
        <f>F250</f>
        <v>13.9937</v>
      </c>
      <c r="E250" s="26">
        <f>F250</f>
        <v>13.9937</v>
      </c>
      <c r="F250" s="26">
        <f>ROUND(13.9937,4)</f>
        <v>13.9937</v>
      </c>
      <c r="G250" s="24"/>
      <c r="H250" s="36"/>
    </row>
    <row r="251" spans="1:8" ht="12.75" customHeight="1">
      <c r="A251" s="22">
        <v>43146</v>
      </c>
      <c r="B251" s="22"/>
      <c r="C251" s="26">
        <f>ROUND(13.3858333333333,4)</f>
        <v>13.3858</v>
      </c>
      <c r="D251" s="26">
        <f>F251</f>
        <v>13.9982</v>
      </c>
      <c r="E251" s="26">
        <f>F251</f>
        <v>13.9982</v>
      </c>
      <c r="F251" s="26">
        <f>ROUND(13.9982,4)</f>
        <v>13.9982</v>
      </c>
      <c r="G251" s="24"/>
      <c r="H251" s="36"/>
    </row>
    <row r="252" spans="1:8" ht="12.75" customHeight="1">
      <c r="A252" s="22">
        <v>43215</v>
      </c>
      <c r="B252" s="22"/>
      <c r="C252" s="26">
        <f>ROUND(13.3858333333333,4)</f>
        <v>13.3858</v>
      </c>
      <c r="D252" s="26">
        <f>F252</f>
        <v>14.1496</v>
      </c>
      <c r="E252" s="26">
        <f>F252</f>
        <v>14.1496</v>
      </c>
      <c r="F252" s="26">
        <f>ROUND(14.1496,4)</f>
        <v>14.1496</v>
      </c>
      <c r="G252" s="24"/>
      <c r="H252" s="36"/>
    </row>
    <row r="253" spans="1:8" ht="12.75" customHeight="1">
      <c r="A253" s="22">
        <v>43231</v>
      </c>
      <c r="B253" s="22"/>
      <c r="C253" s="26">
        <f>ROUND(13.3858333333333,4)</f>
        <v>13.3858</v>
      </c>
      <c r="D253" s="26">
        <f>F253</f>
        <v>14.1846</v>
      </c>
      <c r="E253" s="26">
        <f>F253</f>
        <v>14.1846</v>
      </c>
      <c r="F253" s="26">
        <f>ROUND(14.1846,4)</f>
        <v>14.1846</v>
      </c>
      <c r="G253" s="24"/>
      <c r="H253" s="36"/>
    </row>
    <row r="254" spans="1:8" ht="12.75" customHeight="1">
      <c r="A254" s="22">
        <v>43235</v>
      </c>
      <c r="B254" s="22"/>
      <c r="C254" s="26">
        <f>ROUND(13.3858333333333,4)</f>
        <v>13.3858</v>
      </c>
      <c r="D254" s="26">
        <f>F254</f>
        <v>14.1934</v>
      </c>
      <c r="E254" s="26">
        <f>F254</f>
        <v>14.1934</v>
      </c>
      <c r="F254" s="26">
        <f>ROUND(14.1934,4)</f>
        <v>14.1934</v>
      </c>
      <c r="G254" s="24"/>
      <c r="H254" s="36"/>
    </row>
    <row r="255" spans="1:8" ht="12.75" customHeight="1">
      <c r="A255" s="22">
        <v>43325</v>
      </c>
      <c r="B255" s="22"/>
      <c r="C255" s="26">
        <f>ROUND(13.3858333333333,4)</f>
        <v>13.3858</v>
      </c>
      <c r="D255" s="26">
        <f>F255</f>
        <v>14.398</v>
      </c>
      <c r="E255" s="26">
        <f>F255</f>
        <v>14.398</v>
      </c>
      <c r="F255" s="26">
        <f>ROUND(14.398,4)</f>
        <v>14.398</v>
      </c>
      <c r="G255" s="24"/>
      <c r="H255" s="36"/>
    </row>
    <row r="256" spans="1:8" ht="12.75" customHeight="1">
      <c r="A256" s="22">
        <v>43417</v>
      </c>
      <c r="B256" s="22"/>
      <c r="C256" s="26">
        <f>ROUND(13.3858333333333,4)</f>
        <v>13.3858</v>
      </c>
      <c r="D256" s="26">
        <f>F256</f>
        <v>14.6079</v>
      </c>
      <c r="E256" s="26">
        <f>F256</f>
        <v>14.6079</v>
      </c>
      <c r="F256" s="26">
        <f>ROUND(14.6079,4)</f>
        <v>14.6079</v>
      </c>
      <c r="G256" s="24"/>
      <c r="H256" s="36"/>
    </row>
    <row r="257" spans="1:8" ht="12.75" customHeight="1">
      <c r="A257" s="22">
        <v>43509</v>
      </c>
      <c r="B257" s="22"/>
      <c r="C257" s="26">
        <f>ROUND(13.3858333333333,4)</f>
        <v>13.3858</v>
      </c>
      <c r="D257" s="26">
        <f>F257</f>
        <v>14.8178</v>
      </c>
      <c r="E257" s="26">
        <f>F257</f>
        <v>14.8178</v>
      </c>
      <c r="F257" s="26">
        <f>ROUND(14.8178,4)</f>
        <v>14.8178</v>
      </c>
      <c r="G257" s="24"/>
      <c r="H257" s="36"/>
    </row>
    <row r="258" spans="1:8" ht="12.75" customHeight="1">
      <c r="A258" s="22" t="s">
        <v>62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42905</v>
      </c>
      <c r="B259" s="22"/>
      <c r="C259" s="26">
        <f>ROUND(1.11215,4)</f>
        <v>1.1122</v>
      </c>
      <c r="D259" s="26">
        <f>F259</f>
        <v>1.1136</v>
      </c>
      <c r="E259" s="26">
        <f>F259</f>
        <v>1.1136</v>
      </c>
      <c r="F259" s="26">
        <f>ROUND(1.1136,4)</f>
        <v>1.1136</v>
      </c>
      <c r="G259" s="24"/>
      <c r="H259" s="36"/>
    </row>
    <row r="260" spans="1:8" ht="12.75" customHeight="1">
      <c r="A260" s="22">
        <v>42996</v>
      </c>
      <c r="B260" s="22"/>
      <c r="C260" s="26">
        <f>ROUND(1.11215,4)</f>
        <v>1.1122</v>
      </c>
      <c r="D260" s="26">
        <f>F260</f>
        <v>1.1189</v>
      </c>
      <c r="E260" s="26">
        <f>F260</f>
        <v>1.1189</v>
      </c>
      <c r="F260" s="26">
        <f>ROUND(1.1189,4)</f>
        <v>1.1189</v>
      </c>
      <c r="G260" s="24"/>
      <c r="H260" s="36"/>
    </row>
    <row r="261" spans="1:8" ht="12.75" customHeight="1">
      <c r="A261" s="22">
        <v>43087</v>
      </c>
      <c r="B261" s="22"/>
      <c r="C261" s="26">
        <f>ROUND(1.11215,4)</f>
        <v>1.1122</v>
      </c>
      <c r="D261" s="26">
        <f>F261</f>
        <v>1.1244</v>
      </c>
      <c r="E261" s="26">
        <f>F261</f>
        <v>1.1244</v>
      </c>
      <c r="F261" s="26">
        <f>ROUND(1.1244,4)</f>
        <v>1.1244</v>
      </c>
      <c r="G261" s="24"/>
      <c r="H261" s="36"/>
    </row>
    <row r="262" spans="1:8" ht="12.75" customHeight="1">
      <c r="A262" s="22">
        <v>43178</v>
      </c>
      <c r="B262" s="22"/>
      <c r="C262" s="26">
        <f>ROUND(1.11215,4)</f>
        <v>1.1122</v>
      </c>
      <c r="D262" s="26">
        <f>F262</f>
        <v>1.1303</v>
      </c>
      <c r="E262" s="26">
        <f>F262</f>
        <v>1.1303</v>
      </c>
      <c r="F262" s="26">
        <f>ROUND(1.1303,4)</f>
        <v>1.1303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42905</v>
      </c>
      <c r="B264" s="22"/>
      <c r="C264" s="26">
        <f>ROUND(1.29946666666667,4)</f>
        <v>1.2995</v>
      </c>
      <c r="D264" s="26">
        <f>F264</f>
        <v>1.3004</v>
      </c>
      <c r="E264" s="26">
        <f>F264</f>
        <v>1.3004</v>
      </c>
      <c r="F264" s="26">
        <f>ROUND(1.3004,4)</f>
        <v>1.3004</v>
      </c>
      <c r="G264" s="24"/>
      <c r="H264" s="36"/>
    </row>
    <row r="265" spans="1:8" ht="12.75" customHeight="1">
      <c r="A265" s="22">
        <v>42996</v>
      </c>
      <c r="B265" s="22"/>
      <c r="C265" s="26">
        <f>ROUND(1.29946666666667,4)</f>
        <v>1.2995</v>
      </c>
      <c r="D265" s="26">
        <f>F265</f>
        <v>1.304</v>
      </c>
      <c r="E265" s="26">
        <f>F265</f>
        <v>1.304</v>
      </c>
      <c r="F265" s="26">
        <f>ROUND(1.304,4)</f>
        <v>1.304</v>
      </c>
      <c r="G265" s="24"/>
      <c r="H265" s="36"/>
    </row>
    <row r="266" spans="1:8" ht="12.75" customHeight="1">
      <c r="A266" s="22">
        <v>43087</v>
      </c>
      <c r="B266" s="22"/>
      <c r="C266" s="26">
        <f>ROUND(1.29946666666667,4)</f>
        <v>1.2995</v>
      </c>
      <c r="D266" s="26">
        <f>F266</f>
        <v>1.3077</v>
      </c>
      <c r="E266" s="26">
        <f>F266</f>
        <v>1.3077</v>
      </c>
      <c r="F266" s="26">
        <f>ROUND(1.3077,4)</f>
        <v>1.3077</v>
      </c>
      <c r="G266" s="24"/>
      <c r="H266" s="36"/>
    </row>
    <row r="267" spans="1:8" ht="12.75" customHeight="1">
      <c r="A267" s="22">
        <v>43178</v>
      </c>
      <c r="B267" s="22"/>
      <c r="C267" s="26">
        <f>ROUND(1.29946666666667,4)</f>
        <v>1.2995</v>
      </c>
      <c r="D267" s="26">
        <f>F267</f>
        <v>1.3116</v>
      </c>
      <c r="E267" s="26">
        <f>F267</f>
        <v>1.3116</v>
      </c>
      <c r="F267" s="26">
        <f>ROUND(1.3116,4)</f>
        <v>1.3116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42905</v>
      </c>
      <c r="B269" s="22"/>
      <c r="C269" s="26">
        <f>ROUND(9.94678965277778,4)</f>
        <v>9.9468</v>
      </c>
      <c r="D269" s="26">
        <f>F269</f>
        <v>9.9911</v>
      </c>
      <c r="E269" s="26">
        <f>F269</f>
        <v>9.9911</v>
      </c>
      <c r="F269" s="26">
        <f>ROUND(9.9911,4)</f>
        <v>9.9911</v>
      </c>
      <c r="G269" s="24"/>
      <c r="H269" s="36"/>
    </row>
    <row r="270" spans="1:8" ht="12.75" customHeight="1">
      <c r="A270" s="22">
        <v>42996</v>
      </c>
      <c r="B270" s="22"/>
      <c r="C270" s="26">
        <f>ROUND(9.94678965277778,4)</f>
        <v>9.9468</v>
      </c>
      <c r="D270" s="26">
        <f>F270</f>
        <v>10.1316</v>
      </c>
      <c r="E270" s="26">
        <f>F270</f>
        <v>10.1316</v>
      </c>
      <c r="F270" s="26">
        <f>ROUND(10.1316,4)</f>
        <v>10.1316</v>
      </c>
      <c r="G270" s="24"/>
      <c r="H270" s="36"/>
    </row>
    <row r="271" spans="1:8" ht="12.75" customHeight="1">
      <c r="A271" s="22">
        <v>43087</v>
      </c>
      <c r="B271" s="22"/>
      <c r="C271" s="26">
        <f>ROUND(9.94678965277778,4)</f>
        <v>9.9468</v>
      </c>
      <c r="D271" s="26">
        <f>F271</f>
        <v>10.272</v>
      </c>
      <c r="E271" s="26">
        <f>F271</f>
        <v>10.272</v>
      </c>
      <c r="F271" s="26">
        <f>ROUND(10.272,4)</f>
        <v>10.272</v>
      </c>
      <c r="G271" s="24"/>
      <c r="H271" s="36"/>
    </row>
    <row r="272" spans="1:8" ht="12.75" customHeight="1">
      <c r="A272" s="22">
        <v>43178</v>
      </c>
      <c r="B272" s="22"/>
      <c r="C272" s="26">
        <f>ROUND(9.94678965277778,4)</f>
        <v>9.9468</v>
      </c>
      <c r="D272" s="26">
        <f>F272</f>
        <v>10.4107</v>
      </c>
      <c r="E272" s="26">
        <f>F272</f>
        <v>10.4107</v>
      </c>
      <c r="F272" s="26">
        <f>ROUND(10.4107,4)</f>
        <v>10.4107</v>
      </c>
      <c r="G272" s="24"/>
      <c r="H272" s="36"/>
    </row>
    <row r="273" spans="1:8" ht="12.75" customHeight="1">
      <c r="A273" s="22">
        <v>43269</v>
      </c>
      <c r="B273" s="22"/>
      <c r="C273" s="26">
        <f>ROUND(9.94678965277778,4)</f>
        <v>9.9468</v>
      </c>
      <c r="D273" s="26">
        <f>F273</f>
        <v>10.5485</v>
      </c>
      <c r="E273" s="26">
        <f>F273</f>
        <v>10.5485</v>
      </c>
      <c r="F273" s="26">
        <f>ROUND(10.5485,4)</f>
        <v>10.5485</v>
      </c>
      <c r="G273" s="24"/>
      <c r="H273" s="36"/>
    </row>
    <row r="274" spans="1:8" ht="12.75" customHeight="1">
      <c r="A274" s="22">
        <v>43360</v>
      </c>
      <c r="B274" s="22"/>
      <c r="C274" s="26">
        <f>ROUND(9.94678965277778,4)</f>
        <v>9.9468</v>
      </c>
      <c r="D274" s="26">
        <f>F274</f>
        <v>10.6905</v>
      </c>
      <c r="E274" s="26">
        <f>F274</f>
        <v>10.6905</v>
      </c>
      <c r="F274" s="26">
        <f>ROUND(10.6905,4)</f>
        <v>10.6905</v>
      </c>
      <c r="G274" s="24"/>
      <c r="H274" s="36"/>
    </row>
    <row r="275" spans="1:8" ht="12.75" customHeight="1">
      <c r="A275" s="22">
        <v>43448</v>
      </c>
      <c r="B275" s="22"/>
      <c r="C275" s="26">
        <f>ROUND(9.94678965277778,4)</f>
        <v>9.9468</v>
      </c>
      <c r="D275" s="26">
        <f>F275</f>
        <v>10.8275</v>
      </c>
      <c r="E275" s="26">
        <f>F275</f>
        <v>10.8275</v>
      </c>
      <c r="F275" s="26">
        <f>ROUND(10.8275,4)</f>
        <v>10.8275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42905</v>
      </c>
      <c r="B277" s="22"/>
      <c r="C277" s="26">
        <f>ROUND(3.64438696796443,4)</f>
        <v>3.6444</v>
      </c>
      <c r="D277" s="26">
        <f>F277</f>
        <v>3.9964</v>
      </c>
      <c r="E277" s="26">
        <f>F277</f>
        <v>3.9964</v>
      </c>
      <c r="F277" s="26">
        <f>ROUND(3.9964,4)</f>
        <v>3.9964</v>
      </c>
      <c r="G277" s="24"/>
      <c r="H277" s="36"/>
    </row>
    <row r="278" spans="1:8" ht="12.75" customHeight="1">
      <c r="A278" s="22">
        <v>42996</v>
      </c>
      <c r="B278" s="22"/>
      <c r="C278" s="26">
        <f>ROUND(3.64438696796443,4)</f>
        <v>3.6444</v>
      </c>
      <c r="D278" s="26">
        <f>F278</f>
        <v>4.0548</v>
      </c>
      <c r="E278" s="26">
        <f>F278</f>
        <v>4.0548</v>
      </c>
      <c r="F278" s="26">
        <f>ROUND(4.0548,4)</f>
        <v>4.0548</v>
      </c>
      <c r="G278" s="24"/>
      <c r="H278" s="36"/>
    </row>
    <row r="279" spans="1:8" ht="12.75" customHeight="1">
      <c r="A279" s="22">
        <v>43087</v>
      </c>
      <c r="B279" s="22"/>
      <c r="C279" s="26">
        <f>ROUND(3.64438696796443,4)</f>
        <v>3.6444</v>
      </c>
      <c r="D279" s="26">
        <f>F279</f>
        <v>4.111</v>
      </c>
      <c r="E279" s="26">
        <f>F279</f>
        <v>4.111</v>
      </c>
      <c r="F279" s="26">
        <f>ROUND(4.111,4)</f>
        <v>4.111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42905</v>
      </c>
      <c r="B281" s="22"/>
      <c r="C281" s="26">
        <f>ROUND(1.28102425,4)</f>
        <v>1.281</v>
      </c>
      <c r="D281" s="26">
        <f>F281</f>
        <v>1.2858</v>
      </c>
      <c r="E281" s="26">
        <f>F281</f>
        <v>1.2858</v>
      </c>
      <c r="F281" s="26">
        <f>ROUND(1.2858,4)</f>
        <v>1.2858</v>
      </c>
      <c r="G281" s="24"/>
      <c r="H281" s="36"/>
    </row>
    <row r="282" spans="1:8" ht="12.75" customHeight="1">
      <c r="A282" s="22">
        <v>42996</v>
      </c>
      <c r="B282" s="22"/>
      <c r="C282" s="26">
        <f>ROUND(1.28102425,4)</f>
        <v>1.281</v>
      </c>
      <c r="D282" s="26">
        <f>F282</f>
        <v>1.3008</v>
      </c>
      <c r="E282" s="26">
        <f>F282</f>
        <v>1.3008</v>
      </c>
      <c r="F282" s="26">
        <f>ROUND(1.3008,4)</f>
        <v>1.3008</v>
      </c>
      <c r="G282" s="24"/>
      <c r="H282" s="36"/>
    </row>
    <row r="283" spans="1:8" ht="12.75" customHeight="1">
      <c r="A283" s="22">
        <v>43087</v>
      </c>
      <c r="B283" s="22"/>
      <c r="C283" s="26">
        <f>ROUND(1.28102425,4)</f>
        <v>1.281</v>
      </c>
      <c r="D283" s="26">
        <f>F283</f>
        <v>1.3159</v>
      </c>
      <c r="E283" s="26">
        <f>F283</f>
        <v>1.3159</v>
      </c>
      <c r="F283" s="26">
        <f>ROUND(1.3159,4)</f>
        <v>1.3159</v>
      </c>
      <c r="G283" s="24"/>
      <c r="H283" s="36"/>
    </row>
    <row r="284" spans="1:8" ht="12.75" customHeight="1">
      <c r="A284" s="22">
        <v>43178</v>
      </c>
      <c r="B284" s="22"/>
      <c r="C284" s="26">
        <f>ROUND(1.28102425,4)</f>
        <v>1.281</v>
      </c>
      <c r="D284" s="26">
        <f>F284</f>
        <v>1.3321</v>
      </c>
      <c r="E284" s="26">
        <f>F284</f>
        <v>1.3321</v>
      </c>
      <c r="F284" s="26">
        <f>ROUND(1.3321,4)</f>
        <v>1.3321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42905</v>
      </c>
      <c r="B286" s="22"/>
      <c r="C286" s="26">
        <f>ROUND(9.84904225835724,4)</f>
        <v>9.849</v>
      </c>
      <c r="D286" s="26">
        <f>F286</f>
        <v>9.9017</v>
      </c>
      <c r="E286" s="26">
        <f>F286</f>
        <v>9.9017</v>
      </c>
      <c r="F286" s="26">
        <f>ROUND(9.9017,4)</f>
        <v>9.9017</v>
      </c>
      <c r="G286" s="24"/>
      <c r="H286" s="36"/>
    </row>
    <row r="287" spans="1:8" ht="12.75" customHeight="1">
      <c r="A287" s="22">
        <v>42996</v>
      </c>
      <c r="B287" s="22"/>
      <c r="C287" s="26">
        <f>ROUND(9.84904225835724,4)</f>
        <v>9.849</v>
      </c>
      <c r="D287" s="26">
        <f>F287</f>
        <v>10.0704</v>
      </c>
      <c r="E287" s="26">
        <f>F287</f>
        <v>10.0704</v>
      </c>
      <c r="F287" s="26">
        <f>ROUND(10.0704,4)</f>
        <v>10.0704</v>
      </c>
      <c r="G287" s="24"/>
      <c r="H287" s="36"/>
    </row>
    <row r="288" spans="1:8" ht="12.75" customHeight="1">
      <c r="A288" s="22">
        <v>43087</v>
      </c>
      <c r="B288" s="22"/>
      <c r="C288" s="26">
        <f>ROUND(9.84904225835724,4)</f>
        <v>9.849</v>
      </c>
      <c r="D288" s="26">
        <f>F288</f>
        <v>10.2392</v>
      </c>
      <c r="E288" s="26">
        <f>F288</f>
        <v>10.2392</v>
      </c>
      <c r="F288" s="26">
        <f>ROUND(10.2392,4)</f>
        <v>10.2392</v>
      </c>
      <c r="G288" s="24"/>
      <c r="H288" s="36"/>
    </row>
    <row r="289" spans="1:8" ht="12.75" customHeight="1">
      <c r="A289" s="22">
        <v>43178</v>
      </c>
      <c r="B289" s="22"/>
      <c r="C289" s="26">
        <f>ROUND(9.84904225835724,4)</f>
        <v>9.849</v>
      </c>
      <c r="D289" s="26">
        <f>F289</f>
        <v>10.4088</v>
      </c>
      <c r="E289" s="26">
        <f>F289</f>
        <v>10.4088</v>
      </c>
      <c r="F289" s="26">
        <f>ROUND(10.4088,4)</f>
        <v>10.4088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42905</v>
      </c>
      <c r="B291" s="22"/>
      <c r="C291" s="26">
        <f>ROUND(1.95430970610027,4)</f>
        <v>1.9543</v>
      </c>
      <c r="D291" s="26">
        <f>F291</f>
        <v>1.9499</v>
      </c>
      <c r="E291" s="26">
        <f>F291</f>
        <v>1.9499</v>
      </c>
      <c r="F291" s="26">
        <f>ROUND(1.9499,4)</f>
        <v>1.9499</v>
      </c>
      <c r="G291" s="24"/>
      <c r="H291" s="36"/>
    </row>
    <row r="292" spans="1:8" ht="12.75" customHeight="1">
      <c r="A292" s="22">
        <v>42996</v>
      </c>
      <c r="B292" s="22"/>
      <c r="C292" s="26">
        <f>ROUND(1.95430970610027,4)</f>
        <v>1.9543</v>
      </c>
      <c r="D292" s="26">
        <f>F292</f>
        <v>1.9674</v>
      </c>
      <c r="E292" s="26">
        <f>F292</f>
        <v>1.9674</v>
      </c>
      <c r="F292" s="26">
        <f>ROUND(1.9674,4)</f>
        <v>1.9674</v>
      </c>
      <c r="G292" s="24"/>
      <c r="H292" s="36"/>
    </row>
    <row r="293" spans="1:8" ht="12.75" customHeight="1">
      <c r="A293" s="22">
        <v>43087</v>
      </c>
      <c r="B293" s="22"/>
      <c r="C293" s="26">
        <f>ROUND(1.95430970610027,4)</f>
        <v>1.9543</v>
      </c>
      <c r="D293" s="26">
        <f>F293</f>
        <v>1.9844</v>
      </c>
      <c r="E293" s="26">
        <f>F293</f>
        <v>1.9844</v>
      </c>
      <c r="F293" s="26">
        <f>ROUND(1.9844,4)</f>
        <v>1.9844</v>
      </c>
      <c r="G293" s="24"/>
      <c r="H293" s="36"/>
    </row>
    <row r="294" spans="1:8" ht="12.75" customHeight="1">
      <c r="A294" s="22">
        <v>43178</v>
      </c>
      <c r="B294" s="22"/>
      <c r="C294" s="26">
        <f>ROUND(1.95430970610027,4)</f>
        <v>1.9543</v>
      </c>
      <c r="D294" s="26">
        <f>F294</f>
        <v>2.0008</v>
      </c>
      <c r="E294" s="26">
        <f>F294</f>
        <v>2.0008</v>
      </c>
      <c r="F294" s="26">
        <f>ROUND(2.0008,4)</f>
        <v>2.0008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42905</v>
      </c>
      <c r="B296" s="22"/>
      <c r="C296" s="26">
        <f>ROUND(2.00066261128631,4)</f>
        <v>2.0007</v>
      </c>
      <c r="D296" s="26">
        <f>F296</f>
        <v>2.0186</v>
      </c>
      <c r="E296" s="26">
        <f>F296</f>
        <v>2.0186</v>
      </c>
      <c r="F296" s="26">
        <f>ROUND(2.0186,4)</f>
        <v>2.0186</v>
      </c>
      <c r="G296" s="24"/>
      <c r="H296" s="36"/>
    </row>
    <row r="297" spans="1:8" ht="12.75" customHeight="1">
      <c r="A297" s="22">
        <v>42996</v>
      </c>
      <c r="B297" s="22"/>
      <c r="C297" s="26">
        <f>ROUND(2.00066261128631,4)</f>
        <v>2.0007</v>
      </c>
      <c r="D297" s="26">
        <f>F297</f>
        <v>2.0602</v>
      </c>
      <c r="E297" s="26">
        <f>F297</f>
        <v>2.0602</v>
      </c>
      <c r="F297" s="26">
        <f>ROUND(2.0602,4)</f>
        <v>2.0602</v>
      </c>
      <c r="G297" s="24"/>
      <c r="H297" s="36"/>
    </row>
    <row r="298" spans="1:8" ht="12.75" customHeight="1">
      <c r="A298" s="22">
        <v>43087</v>
      </c>
      <c r="B298" s="22"/>
      <c r="C298" s="26">
        <f>ROUND(2.00066261128631,4)</f>
        <v>2.0007</v>
      </c>
      <c r="D298" s="26">
        <f>F298</f>
        <v>2.1032</v>
      </c>
      <c r="E298" s="26">
        <f>F298</f>
        <v>2.1032</v>
      </c>
      <c r="F298" s="26">
        <f>ROUND(2.1032,4)</f>
        <v>2.1032</v>
      </c>
      <c r="G298" s="24"/>
      <c r="H298" s="36"/>
    </row>
    <row r="299" spans="1:8" ht="12.75" customHeight="1">
      <c r="A299" s="22">
        <v>43178</v>
      </c>
      <c r="B299" s="22"/>
      <c r="C299" s="26">
        <f>ROUND(2.00066261128631,4)</f>
        <v>2.0007</v>
      </c>
      <c r="D299" s="26">
        <f>F299</f>
        <v>2.1451</v>
      </c>
      <c r="E299" s="26">
        <f>F299</f>
        <v>2.1451</v>
      </c>
      <c r="F299" s="26">
        <f>ROUND(2.1451,4)</f>
        <v>2.1451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42905</v>
      </c>
      <c r="B301" s="22"/>
      <c r="C301" s="26">
        <f>ROUND(14.8870545416667,4)</f>
        <v>14.8871</v>
      </c>
      <c r="D301" s="26">
        <f>F301</f>
        <v>14.98</v>
      </c>
      <c r="E301" s="26">
        <f>F301</f>
        <v>14.98</v>
      </c>
      <c r="F301" s="26">
        <f>ROUND(14.98,4)</f>
        <v>14.98</v>
      </c>
      <c r="G301" s="24"/>
      <c r="H301" s="36"/>
    </row>
    <row r="302" spans="1:8" ht="12.75" customHeight="1">
      <c r="A302" s="22">
        <v>42996</v>
      </c>
      <c r="B302" s="22"/>
      <c r="C302" s="26">
        <f>ROUND(14.8870545416667,4)</f>
        <v>14.8871</v>
      </c>
      <c r="D302" s="26">
        <f>F302</f>
        <v>15.2842</v>
      </c>
      <c r="E302" s="26">
        <f>F302</f>
        <v>15.2842</v>
      </c>
      <c r="F302" s="26">
        <f>ROUND(15.2842,4)</f>
        <v>15.2842</v>
      </c>
      <c r="G302" s="24"/>
      <c r="H302" s="36"/>
    </row>
    <row r="303" spans="1:8" ht="12.75" customHeight="1">
      <c r="A303" s="22">
        <v>43087</v>
      </c>
      <c r="B303" s="22"/>
      <c r="C303" s="26">
        <f>ROUND(14.8870545416667,4)</f>
        <v>14.8871</v>
      </c>
      <c r="D303" s="26">
        <f>F303</f>
        <v>15.5903</v>
      </c>
      <c r="E303" s="26">
        <f>F303</f>
        <v>15.5903</v>
      </c>
      <c r="F303" s="26">
        <f>ROUND(15.5903,4)</f>
        <v>15.5903</v>
      </c>
      <c r="G303" s="24"/>
      <c r="H303" s="36"/>
    </row>
    <row r="304" spans="1:8" ht="12.75" customHeight="1">
      <c r="A304" s="22">
        <v>43178</v>
      </c>
      <c r="B304" s="22"/>
      <c r="C304" s="26">
        <f>ROUND(14.8870545416667,4)</f>
        <v>14.8871</v>
      </c>
      <c r="D304" s="26">
        <f>F304</f>
        <v>15.9015</v>
      </c>
      <c r="E304" s="26">
        <f>F304</f>
        <v>15.9015</v>
      </c>
      <c r="F304" s="26">
        <f>ROUND(15.9015,4)</f>
        <v>15.9015</v>
      </c>
      <c r="G304" s="24"/>
      <c r="H304" s="36"/>
    </row>
    <row r="305" spans="1:8" ht="12.75" customHeight="1">
      <c r="A305" s="22">
        <v>43269</v>
      </c>
      <c r="B305" s="22"/>
      <c r="C305" s="26">
        <f>ROUND(14.8870545416667,4)</f>
        <v>14.8871</v>
      </c>
      <c r="D305" s="26">
        <f>F305</f>
        <v>16.2007</v>
      </c>
      <c r="E305" s="26">
        <f>F305</f>
        <v>16.2007</v>
      </c>
      <c r="F305" s="26">
        <f>ROUND(16.2007,4)</f>
        <v>16.2007</v>
      </c>
      <c r="G305" s="24"/>
      <c r="H305" s="36"/>
    </row>
    <row r="306" spans="1:8" ht="12.75" customHeight="1">
      <c r="A306" s="22">
        <v>43360</v>
      </c>
      <c r="B306" s="22"/>
      <c r="C306" s="26">
        <f>ROUND(14.8870545416667,4)</f>
        <v>14.8871</v>
      </c>
      <c r="D306" s="26">
        <f>F306</f>
        <v>16.504</v>
      </c>
      <c r="E306" s="26">
        <f>F306</f>
        <v>16.504</v>
      </c>
      <c r="F306" s="26">
        <f>ROUND(16.504,4)</f>
        <v>16.504</v>
      </c>
      <c r="G306" s="24"/>
      <c r="H306" s="36"/>
    </row>
    <row r="307" spans="1:8" ht="12.75" customHeight="1">
      <c r="A307" s="22">
        <v>43448</v>
      </c>
      <c r="B307" s="22"/>
      <c r="C307" s="26">
        <f>ROUND(14.8870545416667,4)</f>
        <v>14.8871</v>
      </c>
      <c r="D307" s="26">
        <f>F307</f>
        <v>16.8589</v>
      </c>
      <c r="E307" s="26">
        <f>F307</f>
        <v>16.8589</v>
      </c>
      <c r="F307" s="26">
        <f>ROUND(16.8589,4)</f>
        <v>16.8589</v>
      </c>
      <c r="G307" s="24"/>
      <c r="H307" s="36"/>
    </row>
    <row r="308" spans="1:8" ht="12.75" customHeight="1">
      <c r="A308" s="22" t="s">
        <v>71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42905</v>
      </c>
      <c r="B309" s="22"/>
      <c r="C309" s="26">
        <f>ROUND(13.6813505042246,4)</f>
        <v>13.6814</v>
      </c>
      <c r="D309" s="26">
        <f>F309</f>
        <v>13.7707</v>
      </c>
      <c r="E309" s="26">
        <f>F309</f>
        <v>13.7707</v>
      </c>
      <c r="F309" s="26">
        <f>ROUND(13.7707,4)</f>
        <v>13.7707</v>
      </c>
      <c r="G309" s="24"/>
      <c r="H309" s="36"/>
    </row>
    <row r="310" spans="1:8" ht="12.75" customHeight="1">
      <c r="A310" s="22">
        <v>42996</v>
      </c>
      <c r="B310" s="22"/>
      <c r="C310" s="26">
        <f>ROUND(13.6813505042246,4)</f>
        <v>13.6814</v>
      </c>
      <c r="D310" s="26">
        <f>F310</f>
        <v>14.0665</v>
      </c>
      <c r="E310" s="26">
        <f>F310</f>
        <v>14.0665</v>
      </c>
      <c r="F310" s="26">
        <f>ROUND(14.0665,4)</f>
        <v>14.0665</v>
      </c>
      <c r="G310" s="24"/>
      <c r="H310" s="36"/>
    </row>
    <row r="311" spans="1:8" ht="12.75" customHeight="1">
      <c r="A311" s="22">
        <v>43087</v>
      </c>
      <c r="B311" s="22"/>
      <c r="C311" s="26">
        <f>ROUND(13.6813505042246,4)</f>
        <v>13.6814</v>
      </c>
      <c r="D311" s="26">
        <f>F311</f>
        <v>14.3657</v>
      </c>
      <c r="E311" s="26">
        <f>F311</f>
        <v>14.3657</v>
      </c>
      <c r="F311" s="26">
        <f>ROUND(14.3657,4)</f>
        <v>14.3657</v>
      </c>
      <c r="G311" s="24"/>
      <c r="H311" s="36"/>
    </row>
    <row r="312" spans="1:8" ht="12.75" customHeight="1">
      <c r="A312" s="22">
        <v>43178</v>
      </c>
      <c r="B312" s="22"/>
      <c r="C312" s="26">
        <f>ROUND(13.6813505042246,4)</f>
        <v>13.6814</v>
      </c>
      <c r="D312" s="26">
        <f>F312</f>
        <v>14.6702</v>
      </c>
      <c r="E312" s="26">
        <f>F312</f>
        <v>14.6702</v>
      </c>
      <c r="F312" s="26">
        <f>ROUND(14.6702,4)</f>
        <v>14.6702</v>
      </c>
      <c r="G312" s="24"/>
      <c r="H312" s="36"/>
    </row>
    <row r="313" spans="1:8" ht="12.75" customHeight="1">
      <c r="A313" s="22">
        <v>43269</v>
      </c>
      <c r="B313" s="22"/>
      <c r="C313" s="26">
        <f>ROUND(13.6813505042246,4)</f>
        <v>13.6814</v>
      </c>
      <c r="D313" s="26">
        <f>F313</f>
        <v>14.9625</v>
      </c>
      <c r="E313" s="26">
        <f>F313</f>
        <v>14.9625</v>
      </c>
      <c r="F313" s="26">
        <f>ROUND(14.9625,4)</f>
        <v>14.9625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42905</v>
      </c>
      <c r="B315" s="22"/>
      <c r="C315" s="26">
        <f>ROUND(17.3944442222222,4)</f>
        <v>17.3944</v>
      </c>
      <c r="D315" s="26">
        <f>F315</f>
        <v>17.4934</v>
      </c>
      <c r="E315" s="26">
        <f>F315</f>
        <v>17.4934</v>
      </c>
      <c r="F315" s="26">
        <f>ROUND(17.4934,4)</f>
        <v>17.4934</v>
      </c>
      <c r="G315" s="24"/>
      <c r="H315" s="36"/>
    </row>
    <row r="316" spans="1:8" ht="12.75" customHeight="1">
      <c r="A316" s="22">
        <v>42996</v>
      </c>
      <c r="B316" s="22"/>
      <c r="C316" s="26">
        <f>ROUND(17.3944442222222,4)</f>
        <v>17.3944</v>
      </c>
      <c r="D316" s="26">
        <f>F316</f>
        <v>17.8129</v>
      </c>
      <c r="E316" s="26">
        <f>F316</f>
        <v>17.8129</v>
      </c>
      <c r="F316" s="26">
        <f>ROUND(17.8129,4)</f>
        <v>17.8129</v>
      </c>
      <c r="G316" s="24"/>
      <c r="H316" s="36"/>
    </row>
    <row r="317" spans="1:8" ht="12.75" customHeight="1">
      <c r="A317" s="22">
        <v>43087</v>
      </c>
      <c r="B317" s="22"/>
      <c r="C317" s="26">
        <f>ROUND(17.3944442222222,4)</f>
        <v>17.3944</v>
      </c>
      <c r="D317" s="26">
        <f>F317</f>
        <v>18.1319</v>
      </c>
      <c r="E317" s="26">
        <f>F317</f>
        <v>18.1319</v>
      </c>
      <c r="F317" s="26">
        <f>ROUND(18.1319,4)</f>
        <v>18.1319</v>
      </c>
      <c r="G317" s="24"/>
      <c r="H317" s="36"/>
    </row>
    <row r="318" spans="1:8" ht="12.75" customHeight="1">
      <c r="A318" s="22">
        <v>43178</v>
      </c>
      <c r="B318" s="22"/>
      <c r="C318" s="26">
        <f>ROUND(17.3944442222222,4)</f>
        <v>17.3944</v>
      </c>
      <c r="D318" s="26">
        <f>F318</f>
        <v>18.4518</v>
      </c>
      <c r="E318" s="26">
        <f>F318</f>
        <v>18.4518</v>
      </c>
      <c r="F318" s="26">
        <f>ROUND(18.4518,4)</f>
        <v>18.4518</v>
      </c>
      <c r="G318" s="24"/>
      <c r="H318" s="36"/>
    </row>
    <row r="319" spans="1:8" ht="12.75" customHeight="1">
      <c r="A319" s="22">
        <v>43269</v>
      </c>
      <c r="B319" s="22"/>
      <c r="C319" s="26">
        <f>ROUND(17.3944442222222,4)</f>
        <v>17.3944</v>
      </c>
      <c r="D319" s="26">
        <f>F319</f>
        <v>18.7723</v>
      </c>
      <c r="E319" s="26">
        <f>F319</f>
        <v>18.7723</v>
      </c>
      <c r="F319" s="26">
        <f>ROUND(18.7723,4)</f>
        <v>18.7723</v>
      </c>
      <c r="G319" s="24"/>
      <c r="H319" s="36"/>
    </row>
    <row r="320" spans="1:8" ht="12.75" customHeight="1">
      <c r="A320" s="22">
        <v>43360</v>
      </c>
      <c r="B320" s="22"/>
      <c r="C320" s="26">
        <f>ROUND(17.3944442222222,4)</f>
        <v>17.3944</v>
      </c>
      <c r="D320" s="26">
        <f>F320</f>
        <v>19.103</v>
      </c>
      <c r="E320" s="26">
        <f>F320</f>
        <v>19.103</v>
      </c>
      <c r="F320" s="26">
        <f>ROUND(19.103,4)</f>
        <v>19.103</v>
      </c>
      <c r="G320" s="24"/>
      <c r="H320" s="36"/>
    </row>
    <row r="321" spans="1:8" ht="12.75" customHeight="1">
      <c r="A321" s="22">
        <v>43448</v>
      </c>
      <c r="B321" s="22"/>
      <c r="C321" s="26">
        <f>ROUND(17.3944442222222,4)</f>
        <v>17.3944</v>
      </c>
      <c r="D321" s="26">
        <f>F321</f>
        <v>19.1602</v>
      </c>
      <c r="E321" s="26">
        <f>F321</f>
        <v>19.1602</v>
      </c>
      <c r="F321" s="26">
        <f>ROUND(19.1602,4)</f>
        <v>19.1602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42905</v>
      </c>
      <c r="B323" s="22"/>
      <c r="C323" s="26">
        <f>ROUND(1.71984779084732,4)</f>
        <v>1.7198</v>
      </c>
      <c r="D323" s="26">
        <f>F323</f>
        <v>1.7295</v>
      </c>
      <c r="E323" s="26">
        <f>F323</f>
        <v>1.7295</v>
      </c>
      <c r="F323" s="26">
        <f>ROUND(1.7295,4)</f>
        <v>1.7295</v>
      </c>
      <c r="G323" s="24"/>
      <c r="H323" s="36"/>
    </row>
    <row r="324" spans="1:8" ht="12.75" customHeight="1">
      <c r="A324" s="22">
        <v>42996</v>
      </c>
      <c r="B324" s="22"/>
      <c r="C324" s="26">
        <f>ROUND(1.71984779084732,4)</f>
        <v>1.7198</v>
      </c>
      <c r="D324" s="26">
        <f>F324</f>
        <v>1.7598</v>
      </c>
      <c r="E324" s="26">
        <f>F324</f>
        <v>1.7598</v>
      </c>
      <c r="F324" s="26">
        <f>ROUND(1.7598,4)</f>
        <v>1.7598</v>
      </c>
      <c r="G324" s="24"/>
      <c r="H324" s="36"/>
    </row>
    <row r="325" spans="1:8" ht="12.75" customHeight="1">
      <c r="A325" s="22">
        <v>43087</v>
      </c>
      <c r="B325" s="22"/>
      <c r="C325" s="26">
        <f>ROUND(1.71984779084732,4)</f>
        <v>1.7198</v>
      </c>
      <c r="D325" s="26">
        <f>F325</f>
        <v>1.789</v>
      </c>
      <c r="E325" s="26">
        <f>F325</f>
        <v>1.789</v>
      </c>
      <c r="F325" s="26">
        <f>ROUND(1.789,4)</f>
        <v>1.789</v>
      </c>
      <c r="G325" s="24"/>
      <c r="H325" s="36"/>
    </row>
    <row r="326" spans="1:8" ht="12.75" customHeight="1">
      <c r="A326" s="22">
        <v>43178</v>
      </c>
      <c r="B326" s="22"/>
      <c r="C326" s="26">
        <f>ROUND(1.71984779084732,4)</f>
        <v>1.7198</v>
      </c>
      <c r="D326" s="26">
        <f>F326</f>
        <v>1.8171</v>
      </c>
      <c r="E326" s="26">
        <f>F326</f>
        <v>1.8171</v>
      </c>
      <c r="F326" s="26">
        <f>ROUND(1.8171,4)</f>
        <v>1.8171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42905</v>
      </c>
      <c r="B328" s="22"/>
      <c r="C328" s="28">
        <f>ROUND(0.120426286412589,6)</f>
        <v>0.120426</v>
      </c>
      <c r="D328" s="28">
        <f>F328</f>
        <v>0.121145</v>
      </c>
      <c r="E328" s="28">
        <f>F328</f>
        <v>0.121145</v>
      </c>
      <c r="F328" s="28">
        <f>ROUND(0.121145,6)</f>
        <v>0.121145</v>
      </c>
      <c r="G328" s="24"/>
      <c r="H328" s="36"/>
    </row>
    <row r="329" spans="1:8" ht="12.75" customHeight="1">
      <c r="A329" s="22">
        <v>42996</v>
      </c>
      <c r="B329" s="22"/>
      <c r="C329" s="28">
        <f>ROUND(0.120426286412589,6)</f>
        <v>0.120426</v>
      </c>
      <c r="D329" s="28">
        <f>F329</f>
        <v>0.123522</v>
      </c>
      <c r="E329" s="28">
        <f>F329</f>
        <v>0.123522</v>
      </c>
      <c r="F329" s="28">
        <f>ROUND(0.123522,6)</f>
        <v>0.123522</v>
      </c>
      <c r="G329" s="24"/>
      <c r="H329" s="36"/>
    </row>
    <row r="330" spans="1:8" ht="12.75" customHeight="1">
      <c r="A330" s="22">
        <v>43087</v>
      </c>
      <c r="B330" s="22"/>
      <c r="C330" s="28">
        <f>ROUND(0.120426286412589,6)</f>
        <v>0.120426</v>
      </c>
      <c r="D330" s="28">
        <f>F330</f>
        <v>0.125952</v>
      </c>
      <c r="E330" s="28">
        <f>F330</f>
        <v>0.125952</v>
      </c>
      <c r="F330" s="28">
        <f>ROUND(0.125952,6)</f>
        <v>0.125952</v>
      </c>
      <c r="G330" s="24"/>
      <c r="H330" s="36"/>
    </row>
    <row r="331" spans="1:8" ht="12.75" customHeight="1">
      <c r="A331" s="22">
        <v>43178</v>
      </c>
      <c r="B331" s="22"/>
      <c r="C331" s="28">
        <f>ROUND(0.120426286412589,6)</f>
        <v>0.120426</v>
      </c>
      <c r="D331" s="28">
        <f>F331</f>
        <v>0.128439</v>
      </c>
      <c r="E331" s="28">
        <f>F331</f>
        <v>0.128439</v>
      </c>
      <c r="F331" s="28">
        <f>ROUND(0.128439,6)</f>
        <v>0.128439</v>
      </c>
      <c r="G331" s="24"/>
      <c r="H331" s="36"/>
    </row>
    <row r="332" spans="1:8" ht="12.75" customHeight="1">
      <c r="A332" s="22">
        <v>43269</v>
      </c>
      <c r="B332" s="22"/>
      <c r="C332" s="28">
        <f>ROUND(0.120426286412589,6)</f>
        <v>0.120426</v>
      </c>
      <c r="D332" s="28">
        <f>F332</f>
        <v>0.130945</v>
      </c>
      <c r="E332" s="28">
        <f>F332</f>
        <v>0.130945</v>
      </c>
      <c r="F332" s="28">
        <f>ROUND(0.130945,6)</f>
        <v>0.130945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42905</v>
      </c>
      <c r="B334" s="22"/>
      <c r="C334" s="26">
        <f>ROUND(0.129540364367859,4)</f>
        <v>0.1295</v>
      </c>
      <c r="D334" s="26">
        <f>F334</f>
        <v>0.1296</v>
      </c>
      <c r="E334" s="26">
        <f>F334</f>
        <v>0.1296</v>
      </c>
      <c r="F334" s="26">
        <f>ROUND(0.1296,4)</f>
        <v>0.1296</v>
      </c>
      <c r="G334" s="24"/>
      <c r="H334" s="36"/>
    </row>
    <row r="335" spans="1:8" ht="12.75" customHeight="1">
      <c r="A335" s="22">
        <v>42996</v>
      </c>
      <c r="B335" s="22"/>
      <c r="C335" s="26">
        <f>ROUND(0.129540364367859,4)</f>
        <v>0.1295</v>
      </c>
      <c r="D335" s="26">
        <f>F335</f>
        <v>0.1294</v>
      </c>
      <c r="E335" s="26">
        <f>F335</f>
        <v>0.1294</v>
      </c>
      <c r="F335" s="26">
        <f>ROUND(0.1294,4)</f>
        <v>0.1294</v>
      </c>
      <c r="G335" s="24"/>
      <c r="H335" s="36"/>
    </row>
    <row r="336" spans="1:8" ht="12.75" customHeight="1">
      <c r="A336" s="22">
        <v>43087</v>
      </c>
      <c r="B336" s="22"/>
      <c r="C336" s="26">
        <f>ROUND(0.129540364367859,4)</f>
        <v>0.1295</v>
      </c>
      <c r="D336" s="26">
        <f>F336</f>
        <v>0.1292</v>
      </c>
      <c r="E336" s="26">
        <f>F336</f>
        <v>0.1292</v>
      </c>
      <c r="F336" s="26">
        <f>ROUND(0.1292,4)</f>
        <v>0.1292</v>
      </c>
      <c r="G336" s="24"/>
      <c r="H336" s="36"/>
    </row>
    <row r="337" spans="1:8" ht="12.75" customHeight="1">
      <c r="A337" s="22">
        <v>43178</v>
      </c>
      <c r="B337" s="22"/>
      <c r="C337" s="26">
        <f>ROUND(0.129540364367859,4)</f>
        <v>0.1295</v>
      </c>
      <c r="D337" s="26">
        <f>F337</f>
        <v>0.1288</v>
      </c>
      <c r="E337" s="26">
        <f>F337</f>
        <v>0.1288</v>
      </c>
      <c r="F337" s="26">
        <f>ROUND(0.1288,4)</f>
        <v>0.1288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42905</v>
      </c>
      <c r="B339" s="22"/>
      <c r="C339" s="26">
        <f>ROUND(1.58624353672169,4)</f>
        <v>1.5862</v>
      </c>
      <c r="D339" s="26">
        <f>F339</f>
        <v>1.5959</v>
      </c>
      <c r="E339" s="26">
        <f>F339</f>
        <v>1.5959</v>
      </c>
      <c r="F339" s="26">
        <f>ROUND(1.5959,4)</f>
        <v>1.5959</v>
      </c>
      <c r="G339" s="24"/>
      <c r="H339" s="36"/>
    </row>
    <row r="340" spans="1:8" ht="12.75" customHeight="1">
      <c r="A340" s="22">
        <v>42996</v>
      </c>
      <c r="B340" s="22"/>
      <c r="C340" s="26">
        <f>ROUND(1.58624353672169,4)</f>
        <v>1.5862</v>
      </c>
      <c r="D340" s="26">
        <f>F340</f>
        <v>1.623</v>
      </c>
      <c r="E340" s="26">
        <f>F340</f>
        <v>1.623</v>
      </c>
      <c r="F340" s="26">
        <f>ROUND(1.623,4)</f>
        <v>1.623</v>
      </c>
      <c r="G340" s="24"/>
      <c r="H340" s="36"/>
    </row>
    <row r="341" spans="1:8" ht="12.75" customHeight="1">
      <c r="A341" s="22">
        <v>43087</v>
      </c>
      <c r="B341" s="22"/>
      <c r="C341" s="26">
        <f>ROUND(1.58624353672169,4)</f>
        <v>1.5862</v>
      </c>
      <c r="D341" s="26">
        <f>F341</f>
        <v>1.6501</v>
      </c>
      <c r="E341" s="26">
        <f>F341</f>
        <v>1.6501</v>
      </c>
      <c r="F341" s="26">
        <f>ROUND(1.6501,4)</f>
        <v>1.6501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42905</v>
      </c>
      <c r="B343" s="22"/>
      <c r="C343" s="26">
        <f>ROUND(0.0892261001517451,4)</f>
        <v>0.0892</v>
      </c>
      <c r="D343" s="26">
        <f>F343</f>
        <v>0.0391</v>
      </c>
      <c r="E343" s="26">
        <f>F343</f>
        <v>0.0391</v>
      </c>
      <c r="F343" s="26">
        <f>ROUND(0.0391,4)</f>
        <v>0.0391</v>
      </c>
      <c r="G343" s="24"/>
      <c r="H343" s="36"/>
    </row>
    <row r="344" spans="1:8" ht="12.75" customHeight="1">
      <c r="A344" s="22">
        <v>42996</v>
      </c>
      <c r="B344" s="22"/>
      <c r="C344" s="26">
        <f>ROUND(0.0892261001517451,4)</f>
        <v>0.0892</v>
      </c>
      <c r="D344" s="26">
        <f>F344</f>
        <v>0.0383</v>
      </c>
      <c r="E344" s="26">
        <f>F344</f>
        <v>0.0383</v>
      </c>
      <c r="F344" s="26">
        <f>ROUND(0.0383,4)</f>
        <v>0.0383</v>
      </c>
      <c r="G344" s="24"/>
      <c r="H344" s="36"/>
    </row>
    <row r="345" spans="1:8" ht="12.75" customHeight="1">
      <c r="A345" s="22" t="s">
        <v>78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42905</v>
      </c>
      <c r="B346" s="22"/>
      <c r="C346" s="26">
        <f>ROUND(9.25496516666667,4)</f>
        <v>9.255</v>
      </c>
      <c r="D346" s="26">
        <f>F346</f>
        <v>9.2945</v>
      </c>
      <c r="E346" s="26">
        <f>F346</f>
        <v>9.2945</v>
      </c>
      <c r="F346" s="26">
        <f>ROUND(9.2945,4)</f>
        <v>9.2945</v>
      </c>
      <c r="G346" s="24"/>
      <c r="H346" s="36"/>
    </row>
    <row r="347" spans="1:8" ht="12.75" customHeight="1">
      <c r="A347" s="22">
        <v>42996</v>
      </c>
      <c r="B347" s="22"/>
      <c r="C347" s="26">
        <f>ROUND(9.25496516666667,4)</f>
        <v>9.255</v>
      </c>
      <c r="D347" s="26">
        <f>F347</f>
        <v>9.4194</v>
      </c>
      <c r="E347" s="26">
        <f>F347</f>
        <v>9.4194</v>
      </c>
      <c r="F347" s="26">
        <f>ROUND(9.4194,4)</f>
        <v>9.4194</v>
      </c>
      <c r="G347" s="24"/>
      <c r="H347" s="36"/>
    </row>
    <row r="348" spans="1:8" ht="12.75" customHeight="1">
      <c r="A348" s="22">
        <v>43087</v>
      </c>
      <c r="B348" s="22"/>
      <c r="C348" s="26">
        <f>ROUND(9.25496516666667,4)</f>
        <v>9.255</v>
      </c>
      <c r="D348" s="26">
        <f>F348</f>
        <v>9.543</v>
      </c>
      <c r="E348" s="26">
        <f>F348</f>
        <v>9.543</v>
      </c>
      <c r="F348" s="26">
        <f>ROUND(9.543,4)</f>
        <v>9.543</v>
      </c>
      <c r="G348" s="24"/>
      <c r="H348" s="36"/>
    </row>
    <row r="349" spans="1:8" ht="12.75" customHeight="1">
      <c r="A349" s="22">
        <v>43178</v>
      </c>
      <c r="B349" s="22"/>
      <c r="C349" s="26">
        <f>ROUND(9.25496516666667,4)</f>
        <v>9.255</v>
      </c>
      <c r="D349" s="26">
        <f>F349</f>
        <v>9.6647</v>
      </c>
      <c r="E349" s="26">
        <f>F349</f>
        <v>9.6647</v>
      </c>
      <c r="F349" s="26">
        <f>ROUND(9.6647,4)</f>
        <v>9.6647</v>
      </c>
      <c r="G349" s="24"/>
      <c r="H349" s="36"/>
    </row>
    <row r="350" spans="1:8" ht="12.75" customHeight="1">
      <c r="A350" s="22" t="s">
        <v>79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42905</v>
      </c>
      <c r="B351" s="22"/>
      <c r="C351" s="26">
        <f>ROUND(9.61591417932785,4)</f>
        <v>9.6159</v>
      </c>
      <c r="D351" s="26">
        <f>F351</f>
        <v>9.6659</v>
      </c>
      <c r="E351" s="26">
        <f>F351</f>
        <v>9.6659</v>
      </c>
      <c r="F351" s="26">
        <f>ROUND(9.6659,4)</f>
        <v>9.6659</v>
      </c>
      <c r="G351" s="24"/>
      <c r="H351" s="36"/>
    </row>
    <row r="352" spans="1:8" ht="12.75" customHeight="1">
      <c r="A352" s="22">
        <v>42996</v>
      </c>
      <c r="B352" s="22"/>
      <c r="C352" s="26">
        <f>ROUND(9.61591417932785,4)</f>
        <v>9.6159</v>
      </c>
      <c r="D352" s="26">
        <f>F352</f>
        <v>9.8254</v>
      </c>
      <c r="E352" s="26">
        <f>F352</f>
        <v>9.8254</v>
      </c>
      <c r="F352" s="26">
        <f>ROUND(9.8254,4)</f>
        <v>9.8254</v>
      </c>
      <c r="G352" s="24"/>
      <c r="H352" s="36"/>
    </row>
    <row r="353" spans="1:8" ht="12.75" customHeight="1">
      <c r="A353" s="22">
        <v>43087</v>
      </c>
      <c r="B353" s="22"/>
      <c r="C353" s="26">
        <f>ROUND(9.61591417932785,4)</f>
        <v>9.6159</v>
      </c>
      <c r="D353" s="26">
        <f>F353</f>
        <v>9.9822</v>
      </c>
      <c r="E353" s="26">
        <f>F353</f>
        <v>9.9822</v>
      </c>
      <c r="F353" s="26">
        <f>ROUND(9.9822,4)</f>
        <v>9.9822</v>
      </c>
      <c r="G353" s="24"/>
      <c r="H353" s="36"/>
    </row>
    <row r="354" spans="1:8" ht="12.75" customHeight="1">
      <c r="A354" s="22">
        <v>43178</v>
      </c>
      <c r="B354" s="22"/>
      <c r="C354" s="26">
        <f>ROUND(9.61591417932785,4)</f>
        <v>9.6159</v>
      </c>
      <c r="D354" s="26">
        <f>F354</f>
        <v>10.1371</v>
      </c>
      <c r="E354" s="26">
        <f>F354</f>
        <v>10.1371</v>
      </c>
      <c r="F354" s="26">
        <f>ROUND(10.1371,4)</f>
        <v>10.1371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42905</v>
      </c>
      <c r="B356" s="22"/>
      <c r="C356" s="26">
        <f>ROUND(3.69825482341023,4)</f>
        <v>3.6983</v>
      </c>
      <c r="D356" s="26">
        <f>F356</f>
        <v>3.6868</v>
      </c>
      <c r="E356" s="26">
        <f>F356</f>
        <v>3.6868</v>
      </c>
      <c r="F356" s="26">
        <f>ROUND(3.6868,4)</f>
        <v>3.6868</v>
      </c>
      <c r="G356" s="24"/>
      <c r="H356" s="36"/>
    </row>
    <row r="357" spans="1:8" ht="12.75" customHeight="1">
      <c r="A357" s="22">
        <v>42996</v>
      </c>
      <c r="B357" s="22"/>
      <c r="C357" s="26">
        <f>ROUND(3.69825482341023,4)</f>
        <v>3.6983</v>
      </c>
      <c r="D357" s="26">
        <f>F357</f>
        <v>3.6518</v>
      </c>
      <c r="E357" s="26">
        <f>F357</f>
        <v>3.6518</v>
      </c>
      <c r="F357" s="26">
        <f>ROUND(3.6518,4)</f>
        <v>3.6518</v>
      </c>
      <c r="G357" s="24"/>
      <c r="H357" s="36"/>
    </row>
    <row r="358" spans="1:8" ht="12.75" customHeight="1">
      <c r="A358" s="22">
        <v>43087</v>
      </c>
      <c r="B358" s="22"/>
      <c r="C358" s="26">
        <f>ROUND(3.69825482341023,4)</f>
        <v>3.6983</v>
      </c>
      <c r="D358" s="26">
        <f>F358</f>
        <v>3.6163</v>
      </c>
      <c r="E358" s="26">
        <f>F358</f>
        <v>3.6163</v>
      </c>
      <c r="F358" s="26">
        <f>ROUND(3.6163,4)</f>
        <v>3.6163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42905</v>
      </c>
      <c r="B360" s="22"/>
      <c r="C360" s="26">
        <f>ROUND(13.3858333333333,4)</f>
        <v>13.3858</v>
      </c>
      <c r="D360" s="26">
        <f>F360</f>
        <v>13.4521</v>
      </c>
      <c r="E360" s="26">
        <f>F360</f>
        <v>13.4521</v>
      </c>
      <c r="F360" s="26">
        <f>ROUND(13.4521,4)</f>
        <v>13.4521</v>
      </c>
      <c r="G360" s="24"/>
      <c r="H360" s="36"/>
    </row>
    <row r="361" spans="1:8" ht="12.75" customHeight="1">
      <c r="A361" s="22">
        <v>42996</v>
      </c>
      <c r="B361" s="22"/>
      <c r="C361" s="26">
        <f>ROUND(13.3858333333333,4)</f>
        <v>13.3858</v>
      </c>
      <c r="D361" s="26">
        <f>F361</f>
        <v>13.6602</v>
      </c>
      <c r="E361" s="26">
        <f>F361</f>
        <v>13.6602</v>
      </c>
      <c r="F361" s="26">
        <f>ROUND(13.6602,4)</f>
        <v>13.6602</v>
      </c>
      <c r="G361" s="24"/>
      <c r="H361" s="36"/>
    </row>
    <row r="362" spans="1:8" ht="12.75" customHeight="1">
      <c r="A362" s="22">
        <v>43087</v>
      </c>
      <c r="B362" s="22"/>
      <c r="C362" s="26">
        <f>ROUND(13.3858333333333,4)</f>
        <v>13.3858</v>
      </c>
      <c r="D362" s="26">
        <f>F362</f>
        <v>13.8657</v>
      </c>
      <c r="E362" s="26">
        <f>F362</f>
        <v>13.8657</v>
      </c>
      <c r="F362" s="26">
        <f>ROUND(13.8657,4)</f>
        <v>13.8657</v>
      </c>
      <c r="G362" s="24"/>
      <c r="H362" s="36"/>
    </row>
    <row r="363" spans="1:8" ht="12.75" customHeight="1">
      <c r="A363" s="22">
        <v>43178</v>
      </c>
      <c r="B363" s="22"/>
      <c r="C363" s="26">
        <f>ROUND(13.3858333333333,4)</f>
        <v>13.3858</v>
      </c>
      <c r="D363" s="26">
        <f>F363</f>
        <v>14.0686</v>
      </c>
      <c r="E363" s="26">
        <f>F363</f>
        <v>14.0686</v>
      </c>
      <c r="F363" s="26">
        <f>ROUND(14.0686,4)</f>
        <v>14.0686</v>
      </c>
      <c r="G363" s="24"/>
      <c r="H363" s="36"/>
    </row>
    <row r="364" spans="1:8" ht="12.75" customHeight="1">
      <c r="A364" s="22">
        <v>43269</v>
      </c>
      <c r="B364" s="22"/>
      <c r="C364" s="26">
        <f>ROUND(13.3858333333333,4)</f>
        <v>13.3858</v>
      </c>
      <c r="D364" s="26">
        <f>F364</f>
        <v>14.2703</v>
      </c>
      <c r="E364" s="26">
        <f>F364</f>
        <v>14.2703</v>
      </c>
      <c r="F364" s="26">
        <f>ROUND(14.2703,4)</f>
        <v>14.2703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42905</v>
      </c>
      <c r="B366" s="22"/>
      <c r="C366" s="26">
        <f>ROUND(13.3858333333333,4)</f>
        <v>13.3858</v>
      </c>
      <c r="D366" s="26">
        <f>F366</f>
        <v>13.4521</v>
      </c>
      <c r="E366" s="26">
        <f>F366</f>
        <v>13.4521</v>
      </c>
      <c r="F366" s="26">
        <f>ROUND(13.4521,4)</f>
        <v>13.4521</v>
      </c>
      <c r="G366" s="24"/>
      <c r="H366" s="36"/>
    </row>
    <row r="367" spans="1:8" ht="12.75" customHeight="1">
      <c r="A367" s="22">
        <v>42996</v>
      </c>
      <c r="B367" s="22"/>
      <c r="C367" s="26">
        <f>ROUND(13.3858333333333,4)</f>
        <v>13.3858</v>
      </c>
      <c r="D367" s="26">
        <f>F367</f>
        <v>13.6602</v>
      </c>
      <c r="E367" s="26">
        <f>F367</f>
        <v>13.6602</v>
      </c>
      <c r="F367" s="26">
        <f>ROUND(13.6602,4)</f>
        <v>13.6602</v>
      </c>
      <c r="G367" s="24"/>
      <c r="H367" s="36"/>
    </row>
    <row r="368" spans="1:8" ht="12.75" customHeight="1">
      <c r="A368" s="22">
        <v>43087</v>
      </c>
      <c r="B368" s="22"/>
      <c r="C368" s="26">
        <f>ROUND(13.3858333333333,4)</f>
        <v>13.3858</v>
      </c>
      <c r="D368" s="26">
        <f>F368</f>
        <v>13.8657</v>
      </c>
      <c r="E368" s="26">
        <f>F368</f>
        <v>13.8657</v>
      </c>
      <c r="F368" s="26">
        <f>ROUND(13.8657,4)</f>
        <v>13.8657</v>
      </c>
      <c r="G368" s="24"/>
      <c r="H368" s="36"/>
    </row>
    <row r="369" spans="1:8" ht="12.75" customHeight="1">
      <c r="A369" s="22">
        <v>43175</v>
      </c>
      <c r="B369" s="22"/>
      <c r="C369" s="26">
        <f>ROUND(13.3858333333333,4)</f>
        <v>13.3858</v>
      </c>
      <c r="D369" s="26">
        <f>F369</f>
        <v>17.5004</v>
      </c>
      <c r="E369" s="26">
        <f>F369</f>
        <v>17.5004</v>
      </c>
      <c r="F369" s="26">
        <f>ROUND(17.5004,4)</f>
        <v>17.5004</v>
      </c>
      <c r="G369" s="24"/>
      <c r="H369" s="36"/>
    </row>
    <row r="370" spans="1:8" ht="12.75" customHeight="1">
      <c r="A370" s="22">
        <v>43178</v>
      </c>
      <c r="B370" s="22"/>
      <c r="C370" s="26">
        <f>ROUND(13.3858333333333,4)</f>
        <v>13.3858</v>
      </c>
      <c r="D370" s="26">
        <f>F370</f>
        <v>14.0686</v>
      </c>
      <c r="E370" s="26">
        <f>F370</f>
        <v>14.0686</v>
      </c>
      <c r="F370" s="26">
        <f>ROUND(14.0686,4)</f>
        <v>14.0686</v>
      </c>
      <c r="G370" s="24"/>
      <c r="H370" s="36"/>
    </row>
    <row r="371" spans="1:8" ht="12.75" customHeight="1">
      <c r="A371" s="22">
        <v>43269</v>
      </c>
      <c r="B371" s="22"/>
      <c r="C371" s="26">
        <f>ROUND(13.3858333333333,4)</f>
        <v>13.3858</v>
      </c>
      <c r="D371" s="26">
        <f>F371</f>
        <v>14.2703</v>
      </c>
      <c r="E371" s="26">
        <f>F371</f>
        <v>14.2703</v>
      </c>
      <c r="F371" s="26">
        <f>ROUND(14.2703,4)</f>
        <v>14.2703</v>
      </c>
      <c r="G371" s="24"/>
      <c r="H371" s="36"/>
    </row>
    <row r="372" spans="1:8" ht="12.75" customHeight="1">
      <c r="A372" s="22">
        <v>43360</v>
      </c>
      <c r="B372" s="22"/>
      <c r="C372" s="26">
        <f>ROUND(13.3858333333333,4)</f>
        <v>13.3858</v>
      </c>
      <c r="D372" s="26">
        <f>F372</f>
        <v>14.4779</v>
      </c>
      <c r="E372" s="26">
        <f>F372</f>
        <v>14.4779</v>
      </c>
      <c r="F372" s="26">
        <f>ROUND(14.4779,4)</f>
        <v>14.4779</v>
      </c>
      <c r="G372" s="24"/>
      <c r="H372" s="36"/>
    </row>
    <row r="373" spans="1:8" ht="12.75" customHeight="1">
      <c r="A373" s="22">
        <v>43448</v>
      </c>
      <c r="B373" s="22"/>
      <c r="C373" s="26">
        <f>ROUND(13.3858333333333,4)</f>
        <v>13.3858</v>
      </c>
      <c r="D373" s="26">
        <f>F373</f>
        <v>14.6786</v>
      </c>
      <c r="E373" s="26">
        <f>F373</f>
        <v>14.6786</v>
      </c>
      <c r="F373" s="26">
        <f>ROUND(14.6786,4)</f>
        <v>14.6786</v>
      </c>
      <c r="G373" s="24"/>
      <c r="H373" s="36"/>
    </row>
    <row r="374" spans="1:8" ht="12.75" customHeight="1">
      <c r="A374" s="22">
        <v>43542</v>
      </c>
      <c r="B374" s="22"/>
      <c r="C374" s="26">
        <f>ROUND(13.3858333333333,4)</f>
        <v>13.3858</v>
      </c>
      <c r="D374" s="26">
        <f>F374</f>
        <v>14.8931</v>
      </c>
      <c r="E374" s="26">
        <f>F374</f>
        <v>14.8931</v>
      </c>
      <c r="F374" s="26">
        <f>ROUND(14.8931,4)</f>
        <v>14.8931</v>
      </c>
      <c r="G374" s="24"/>
      <c r="H374" s="36"/>
    </row>
    <row r="375" spans="1:8" ht="12.75" customHeight="1">
      <c r="A375" s="22">
        <v>43630</v>
      </c>
      <c r="B375" s="22"/>
      <c r="C375" s="26">
        <f>ROUND(13.3858333333333,4)</f>
        <v>13.3858</v>
      </c>
      <c r="D375" s="26">
        <f>F375</f>
        <v>15.0998</v>
      </c>
      <c r="E375" s="26">
        <f>F375</f>
        <v>15.0998</v>
      </c>
      <c r="F375" s="26">
        <f>ROUND(15.0998,4)</f>
        <v>15.0998</v>
      </c>
      <c r="G375" s="24"/>
      <c r="H375" s="36"/>
    </row>
    <row r="376" spans="1:8" ht="12.75" customHeight="1">
      <c r="A376" s="22">
        <v>43724</v>
      </c>
      <c r="B376" s="22"/>
      <c r="C376" s="26">
        <f>ROUND(13.3858333333333,4)</f>
        <v>13.3858</v>
      </c>
      <c r="D376" s="26">
        <f>F376</f>
        <v>15.3388</v>
      </c>
      <c r="E376" s="26">
        <f>F376</f>
        <v>15.3388</v>
      </c>
      <c r="F376" s="26">
        <f>ROUND(15.3388,4)</f>
        <v>15.3388</v>
      </c>
      <c r="G376" s="24"/>
      <c r="H376" s="36"/>
    </row>
    <row r="377" spans="1:8" ht="12.75" customHeight="1">
      <c r="A377" s="22">
        <v>43812</v>
      </c>
      <c r="B377" s="22"/>
      <c r="C377" s="26">
        <f>ROUND(13.3858333333333,4)</f>
        <v>13.3858</v>
      </c>
      <c r="D377" s="26">
        <f>F377</f>
        <v>15.5625</v>
      </c>
      <c r="E377" s="26">
        <f>F377</f>
        <v>15.5625</v>
      </c>
      <c r="F377" s="26">
        <f>ROUND(15.5625,4)</f>
        <v>15.5625</v>
      </c>
      <c r="G377" s="24"/>
      <c r="H377" s="36"/>
    </row>
    <row r="378" spans="1:8" ht="12.75" customHeight="1">
      <c r="A378" s="22">
        <v>43906</v>
      </c>
      <c r="B378" s="22"/>
      <c r="C378" s="26">
        <f>ROUND(13.3858333333333,4)</f>
        <v>13.3858</v>
      </c>
      <c r="D378" s="26">
        <f>F378</f>
        <v>15.8015</v>
      </c>
      <c r="E378" s="26">
        <f>F378</f>
        <v>15.8015</v>
      </c>
      <c r="F378" s="26">
        <f>ROUND(15.8015,4)</f>
        <v>15.8015</v>
      </c>
      <c r="G378" s="24"/>
      <c r="H378" s="36"/>
    </row>
    <row r="379" spans="1:8" ht="12.75" customHeight="1">
      <c r="A379" s="22">
        <v>43994</v>
      </c>
      <c r="B379" s="22"/>
      <c r="C379" s="26">
        <f>ROUND(13.3858333333333,4)</f>
        <v>13.3858</v>
      </c>
      <c r="D379" s="26">
        <f>F379</f>
        <v>16.0252</v>
      </c>
      <c r="E379" s="26">
        <f>F379</f>
        <v>16.0252</v>
      </c>
      <c r="F379" s="26">
        <f>ROUND(16.0252,4)</f>
        <v>16.0252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42905</v>
      </c>
      <c r="B381" s="22"/>
      <c r="C381" s="26">
        <f>ROUND(1.44368349151567,4)</f>
        <v>1.4437</v>
      </c>
      <c r="D381" s="26">
        <f>F381</f>
        <v>1.4345</v>
      </c>
      <c r="E381" s="26">
        <f>F381</f>
        <v>1.4345</v>
      </c>
      <c r="F381" s="26">
        <f>ROUND(1.4345,4)</f>
        <v>1.4345</v>
      </c>
      <c r="G381" s="24"/>
      <c r="H381" s="36"/>
    </row>
    <row r="382" spans="1:8" ht="12.75" customHeight="1">
      <c r="A382" s="22">
        <v>42996</v>
      </c>
      <c r="B382" s="22"/>
      <c r="C382" s="26">
        <f>ROUND(1.44368349151567,4)</f>
        <v>1.4437</v>
      </c>
      <c r="D382" s="26">
        <f>F382</f>
        <v>1.406</v>
      </c>
      <c r="E382" s="26">
        <f>F382</f>
        <v>1.406</v>
      </c>
      <c r="F382" s="26">
        <f>ROUND(1.406,4)</f>
        <v>1.406</v>
      </c>
      <c r="G382" s="24"/>
      <c r="H382" s="36"/>
    </row>
    <row r="383" spans="1:8" ht="12.75" customHeight="1">
      <c r="A383" s="22">
        <v>43087</v>
      </c>
      <c r="B383" s="22"/>
      <c r="C383" s="26">
        <f>ROUND(1.44368349151567,4)</f>
        <v>1.4437</v>
      </c>
      <c r="D383" s="26">
        <f>F383</f>
        <v>1.3808</v>
      </c>
      <c r="E383" s="26">
        <f>F383</f>
        <v>1.3808</v>
      </c>
      <c r="F383" s="26">
        <f>ROUND(1.3808,4)</f>
        <v>1.3808</v>
      </c>
      <c r="G383" s="24"/>
      <c r="H383" s="36"/>
    </row>
    <row r="384" spans="1:8" ht="12.75" customHeight="1">
      <c r="A384" s="22">
        <v>43178</v>
      </c>
      <c r="B384" s="22"/>
      <c r="C384" s="26">
        <f>ROUND(1.44368349151567,4)</f>
        <v>1.4437</v>
      </c>
      <c r="D384" s="26">
        <f>F384</f>
        <v>1.3569</v>
      </c>
      <c r="E384" s="26">
        <f>F384</f>
        <v>1.3569</v>
      </c>
      <c r="F384" s="26">
        <f>ROUND(1.3569,4)</f>
        <v>1.3569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ROUND(600.85,3)</f>
        <v>600.85</v>
      </c>
      <c r="D386" s="27">
        <f>F386</f>
        <v>610.439</v>
      </c>
      <c r="E386" s="27">
        <f>F386</f>
        <v>610.439</v>
      </c>
      <c r="F386" s="27">
        <f>ROUND(610.439,3)</f>
        <v>610.439</v>
      </c>
      <c r="G386" s="24"/>
      <c r="H386" s="36"/>
    </row>
    <row r="387" spans="1:8" ht="12.75" customHeight="1">
      <c r="A387" s="22">
        <v>43041</v>
      </c>
      <c r="B387" s="22"/>
      <c r="C387" s="27">
        <f>ROUND(600.85,3)</f>
        <v>600.85</v>
      </c>
      <c r="D387" s="27">
        <f>F387</f>
        <v>622.114</v>
      </c>
      <c r="E387" s="27">
        <f>F387</f>
        <v>622.114</v>
      </c>
      <c r="F387" s="27">
        <f>ROUND(622.114,3)</f>
        <v>622.114</v>
      </c>
      <c r="G387" s="24"/>
      <c r="H387" s="36"/>
    </row>
    <row r="388" spans="1:8" ht="12.75" customHeight="1">
      <c r="A388" s="22">
        <v>43132</v>
      </c>
      <c r="B388" s="22"/>
      <c r="C388" s="27">
        <f>ROUND(600.85,3)</f>
        <v>600.85</v>
      </c>
      <c r="D388" s="27">
        <f>F388</f>
        <v>634.244</v>
      </c>
      <c r="E388" s="27">
        <f>F388</f>
        <v>634.244</v>
      </c>
      <c r="F388" s="27">
        <f>ROUND(634.244,3)</f>
        <v>634.244</v>
      </c>
      <c r="G388" s="24"/>
      <c r="H388" s="36"/>
    </row>
    <row r="389" spans="1:8" ht="12.75" customHeight="1">
      <c r="A389" s="22">
        <v>43223</v>
      </c>
      <c r="B389" s="22"/>
      <c r="C389" s="27">
        <f>ROUND(600.85,3)</f>
        <v>600.85</v>
      </c>
      <c r="D389" s="27">
        <f>F389</f>
        <v>646.611</v>
      </c>
      <c r="E389" s="27">
        <f>F389</f>
        <v>646.611</v>
      </c>
      <c r="F389" s="27">
        <f>ROUND(646.611,3)</f>
        <v>646.611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ROUND(534.687,3)</f>
        <v>534.687</v>
      </c>
      <c r="D391" s="27">
        <f>F391</f>
        <v>543.22</v>
      </c>
      <c r="E391" s="27">
        <f>F391</f>
        <v>543.22</v>
      </c>
      <c r="F391" s="27">
        <f>ROUND(543.22,3)</f>
        <v>543.22</v>
      </c>
      <c r="G391" s="24"/>
      <c r="H391" s="36"/>
    </row>
    <row r="392" spans="1:8" ht="12.75" customHeight="1">
      <c r="A392" s="22">
        <v>43041</v>
      </c>
      <c r="B392" s="22"/>
      <c r="C392" s="27">
        <f>ROUND(534.687,3)</f>
        <v>534.687</v>
      </c>
      <c r="D392" s="27">
        <f>F392</f>
        <v>553.61</v>
      </c>
      <c r="E392" s="27">
        <f>F392</f>
        <v>553.61</v>
      </c>
      <c r="F392" s="27">
        <f>ROUND(553.61,3)</f>
        <v>553.61</v>
      </c>
      <c r="G392" s="24"/>
      <c r="H392" s="36"/>
    </row>
    <row r="393" spans="1:8" ht="12.75" customHeight="1">
      <c r="A393" s="22">
        <v>43132</v>
      </c>
      <c r="B393" s="22"/>
      <c r="C393" s="27">
        <f>ROUND(534.687,3)</f>
        <v>534.687</v>
      </c>
      <c r="D393" s="27">
        <f>F393</f>
        <v>564.404</v>
      </c>
      <c r="E393" s="27">
        <f>F393</f>
        <v>564.404</v>
      </c>
      <c r="F393" s="27">
        <f>ROUND(564.404,3)</f>
        <v>564.404</v>
      </c>
      <c r="G393" s="24"/>
      <c r="H393" s="36"/>
    </row>
    <row r="394" spans="1:8" ht="12.75" customHeight="1">
      <c r="A394" s="22">
        <v>43223</v>
      </c>
      <c r="B394" s="22"/>
      <c r="C394" s="27">
        <f>ROUND(534.687,3)</f>
        <v>534.687</v>
      </c>
      <c r="D394" s="27">
        <f>F394</f>
        <v>575.409</v>
      </c>
      <c r="E394" s="27">
        <f>F394</f>
        <v>575.409</v>
      </c>
      <c r="F394" s="27">
        <f>ROUND(575.409,3)</f>
        <v>575.409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ROUND(612.47,3)</f>
        <v>612.47</v>
      </c>
      <c r="D396" s="27">
        <f>F396</f>
        <v>622.244</v>
      </c>
      <c r="E396" s="27">
        <f>F396</f>
        <v>622.244</v>
      </c>
      <c r="F396" s="27">
        <f>ROUND(622.244,3)</f>
        <v>622.244</v>
      </c>
      <c r="G396" s="24"/>
      <c r="H396" s="36"/>
    </row>
    <row r="397" spans="1:8" ht="12.75" customHeight="1">
      <c r="A397" s="22">
        <v>43041</v>
      </c>
      <c r="B397" s="22"/>
      <c r="C397" s="27">
        <f>ROUND(612.47,3)</f>
        <v>612.47</v>
      </c>
      <c r="D397" s="27">
        <f>F397</f>
        <v>634.146</v>
      </c>
      <c r="E397" s="27">
        <f>F397</f>
        <v>634.146</v>
      </c>
      <c r="F397" s="27">
        <f>ROUND(634.146,3)</f>
        <v>634.146</v>
      </c>
      <c r="G397" s="24"/>
      <c r="H397" s="36"/>
    </row>
    <row r="398" spans="1:8" ht="12.75" customHeight="1">
      <c r="A398" s="22">
        <v>43132</v>
      </c>
      <c r="B398" s="22"/>
      <c r="C398" s="27">
        <f>ROUND(612.47,3)</f>
        <v>612.47</v>
      </c>
      <c r="D398" s="27">
        <f>F398</f>
        <v>646.51</v>
      </c>
      <c r="E398" s="27">
        <f>F398</f>
        <v>646.51</v>
      </c>
      <c r="F398" s="27">
        <f>ROUND(646.51,3)</f>
        <v>646.51</v>
      </c>
      <c r="G398" s="24"/>
      <c r="H398" s="36"/>
    </row>
    <row r="399" spans="1:8" ht="12.75" customHeight="1">
      <c r="A399" s="22">
        <v>43223</v>
      </c>
      <c r="B399" s="22"/>
      <c r="C399" s="27">
        <f>ROUND(612.47,3)</f>
        <v>612.47</v>
      </c>
      <c r="D399" s="27">
        <f>F399</f>
        <v>659.116</v>
      </c>
      <c r="E399" s="27">
        <f>F399</f>
        <v>659.116</v>
      </c>
      <c r="F399" s="27">
        <f>ROUND(659.116,3)</f>
        <v>659.116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ROUND(553.063,3)</f>
        <v>553.063</v>
      </c>
      <c r="D401" s="27">
        <f>F401</f>
        <v>561.889</v>
      </c>
      <c r="E401" s="27">
        <f>F401</f>
        <v>561.889</v>
      </c>
      <c r="F401" s="27">
        <f>ROUND(561.889,3)</f>
        <v>561.889</v>
      </c>
      <c r="G401" s="24"/>
      <c r="H401" s="36"/>
    </row>
    <row r="402" spans="1:8" ht="12.75" customHeight="1">
      <c r="A402" s="22">
        <v>43041</v>
      </c>
      <c r="B402" s="22"/>
      <c r="C402" s="27">
        <f>ROUND(553.063,3)</f>
        <v>553.063</v>
      </c>
      <c r="D402" s="27">
        <f>F402</f>
        <v>572.636</v>
      </c>
      <c r="E402" s="27">
        <f>F402</f>
        <v>572.636</v>
      </c>
      <c r="F402" s="27">
        <f>ROUND(572.636,3)</f>
        <v>572.636</v>
      </c>
      <c r="G402" s="24"/>
      <c r="H402" s="36"/>
    </row>
    <row r="403" spans="1:8" ht="12.75" customHeight="1">
      <c r="A403" s="22">
        <v>43132</v>
      </c>
      <c r="B403" s="22"/>
      <c r="C403" s="27">
        <f>ROUND(553.063,3)</f>
        <v>553.063</v>
      </c>
      <c r="D403" s="27">
        <f>F403</f>
        <v>583.801</v>
      </c>
      <c r="E403" s="27">
        <f>F403</f>
        <v>583.801</v>
      </c>
      <c r="F403" s="27">
        <f>ROUND(583.801,3)</f>
        <v>583.801</v>
      </c>
      <c r="G403" s="24"/>
      <c r="H403" s="36"/>
    </row>
    <row r="404" spans="1:8" ht="12.75" customHeight="1">
      <c r="A404" s="22">
        <v>43223</v>
      </c>
      <c r="B404" s="22"/>
      <c r="C404" s="27">
        <f>ROUND(553.063,3)</f>
        <v>553.063</v>
      </c>
      <c r="D404" s="27">
        <f>F404</f>
        <v>595.185</v>
      </c>
      <c r="E404" s="27">
        <f>F404</f>
        <v>595.185</v>
      </c>
      <c r="F404" s="27">
        <f>ROUND(595.185,3)</f>
        <v>595.185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ROUND(247.147391930246,3)</f>
        <v>247.147</v>
      </c>
      <c r="D406" s="27">
        <f>F406</f>
        <v>251.134</v>
      </c>
      <c r="E406" s="27">
        <f>F406</f>
        <v>251.134</v>
      </c>
      <c r="F406" s="27">
        <f>ROUND(251.134,3)</f>
        <v>251.134</v>
      </c>
      <c r="G406" s="24"/>
      <c r="H406" s="36"/>
    </row>
    <row r="407" spans="1:8" ht="12.75" customHeight="1">
      <c r="A407" s="22">
        <v>43041</v>
      </c>
      <c r="B407" s="22"/>
      <c r="C407" s="27">
        <f>ROUND(247.147391930246,3)</f>
        <v>247.147</v>
      </c>
      <c r="D407" s="27">
        <f>F407</f>
        <v>256.005</v>
      </c>
      <c r="E407" s="27">
        <f>F407</f>
        <v>256.005</v>
      </c>
      <c r="F407" s="27">
        <f>ROUND(256.005,3)</f>
        <v>256.005</v>
      </c>
      <c r="G407" s="24"/>
      <c r="H407" s="36"/>
    </row>
    <row r="408" spans="1:8" ht="12.75" customHeight="1">
      <c r="A408" s="22">
        <v>43132</v>
      </c>
      <c r="B408" s="22"/>
      <c r="C408" s="27">
        <f>ROUND(247.147391930246,3)</f>
        <v>247.147</v>
      </c>
      <c r="D408" s="27">
        <f>F408</f>
        <v>261.125</v>
      </c>
      <c r="E408" s="27">
        <f>F408</f>
        <v>261.125</v>
      </c>
      <c r="F408" s="27">
        <f>ROUND(261.125,3)</f>
        <v>261.125</v>
      </c>
      <c r="G408" s="24"/>
      <c r="H408" s="36"/>
    </row>
    <row r="409" spans="1:8" ht="12.75" customHeight="1">
      <c r="A409" s="22">
        <v>43223</v>
      </c>
      <c r="B409" s="22"/>
      <c r="C409" s="27">
        <f>ROUND(247.147391930246,3)</f>
        <v>247.147</v>
      </c>
      <c r="D409" s="27">
        <f>F409</f>
        <v>266.403</v>
      </c>
      <c r="E409" s="27">
        <f>F409</f>
        <v>266.403</v>
      </c>
      <c r="F409" s="27">
        <f>ROUND(266.403,3)</f>
        <v>266.403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42905</v>
      </c>
      <c r="B415" s="22"/>
      <c r="C415" s="24">
        <f>ROUND(22928.11,2)</f>
        <v>22928.11</v>
      </c>
      <c r="D415" s="24">
        <f>F415</f>
        <v>23045.42</v>
      </c>
      <c r="E415" s="24">
        <f>F415</f>
        <v>23045.42</v>
      </c>
      <c r="F415" s="24">
        <f>ROUND(23045.42,2)</f>
        <v>23045.42</v>
      </c>
      <c r="G415" s="24"/>
      <c r="H415" s="36"/>
    </row>
    <row r="416" spans="1:8" ht="12.75" customHeight="1">
      <c r="A416" s="22">
        <v>42996</v>
      </c>
      <c r="B416" s="22"/>
      <c r="C416" s="24">
        <f>ROUND(22928.11,2)</f>
        <v>22928.11</v>
      </c>
      <c r="D416" s="24">
        <f>F416</f>
        <v>23422.49</v>
      </c>
      <c r="E416" s="24">
        <f>F416</f>
        <v>23422.49</v>
      </c>
      <c r="F416" s="24">
        <f>ROUND(23422.49,2)</f>
        <v>23422.49</v>
      </c>
      <c r="G416" s="24"/>
      <c r="H416" s="36"/>
    </row>
    <row r="417" spans="1:8" ht="12.75" customHeight="1">
      <c r="A417" s="22">
        <v>43087</v>
      </c>
      <c r="B417" s="22"/>
      <c r="C417" s="24">
        <f>ROUND(22928.11,2)</f>
        <v>22928.11</v>
      </c>
      <c r="D417" s="24">
        <f>F417</f>
        <v>23799.5</v>
      </c>
      <c r="E417" s="24">
        <f>F417</f>
        <v>23799.5</v>
      </c>
      <c r="F417" s="24">
        <f>ROUND(23799.5,2)</f>
        <v>23799.5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42907</v>
      </c>
      <c r="B419" s="22"/>
      <c r="C419" s="27">
        <f>ROUND(7.34167,3)</f>
        <v>7.342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42935</v>
      </c>
      <c r="B420" s="22"/>
      <c r="C420" s="27">
        <f>ROUND(7.34167,3)</f>
        <v>7.342</v>
      </c>
      <c r="D420" s="27">
        <f>ROUND(7.35,3)</f>
        <v>7.35</v>
      </c>
      <c r="E420" s="27">
        <f>ROUND(7.25,3)</f>
        <v>7.25</v>
      </c>
      <c r="F420" s="27">
        <f>ROUND(7.3,3)</f>
        <v>7.3</v>
      </c>
      <c r="G420" s="24"/>
      <c r="H420" s="36"/>
    </row>
    <row r="421" spans="1:8" ht="12.75" customHeight="1">
      <c r="A421" s="22">
        <v>42963</v>
      </c>
      <c r="B421" s="22"/>
      <c r="C421" s="27">
        <f>ROUND(7.34167,3)</f>
        <v>7.342</v>
      </c>
      <c r="D421" s="27">
        <f>ROUND(7.29,3)</f>
        <v>7.29</v>
      </c>
      <c r="E421" s="27">
        <f>ROUND(7.19,3)</f>
        <v>7.19</v>
      </c>
      <c r="F421" s="27">
        <f>ROUND(7.24,3)</f>
        <v>7.24</v>
      </c>
      <c r="G421" s="24"/>
      <c r="H421" s="36"/>
    </row>
    <row r="422" spans="1:8" ht="12.75" customHeight="1">
      <c r="A422" s="22">
        <v>42998</v>
      </c>
      <c r="B422" s="22"/>
      <c r="C422" s="27">
        <f>ROUND(7.34167,3)</f>
        <v>7.342</v>
      </c>
      <c r="D422" s="27">
        <f>ROUND(7.27,3)</f>
        <v>7.27</v>
      </c>
      <c r="E422" s="27">
        <f>ROUND(7.17,3)</f>
        <v>7.17</v>
      </c>
      <c r="F422" s="27">
        <f>ROUND(7.22,3)</f>
        <v>7.22</v>
      </c>
      <c r="G422" s="24"/>
      <c r="H422" s="36"/>
    </row>
    <row r="423" spans="1:8" ht="12.75" customHeight="1">
      <c r="A423" s="22">
        <v>43026</v>
      </c>
      <c r="B423" s="22"/>
      <c r="C423" s="27">
        <f>ROUND(7.34167,3)</f>
        <v>7.342</v>
      </c>
      <c r="D423" s="27">
        <f>ROUND(7.19,3)</f>
        <v>7.19</v>
      </c>
      <c r="E423" s="27">
        <f>ROUND(7.09,3)</f>
        <v>7.09</v>
      </c>
      <c r="F423" s="27">
        <f>ROUND(7.14,3)</f>
        <v>7.14</v>
      </c>
      <c r="G423" s="24"/>
      <c r="H423" s="36"/>
    </row>
    <row r="424" spans="1:8" ht="12.75" customHeight="1">
      <c r="A424" s="22">
        <v>43054</v>
      </c>
      <c r="B424" s="22"/>
      <c r="C424" s="27">
        <f>ROUND(7.34167,3)</f>
        <v>7.342</v>
      </c>
      <c r="D424" s="27">
        <f>F424</f>
        <v>7.14</v>
      </c>
      <c r="E424" s="27">
        <f>F424</f>
        <v>7.14</v>
      </c>
      <c r="F424" s="27">
        <f>ROUND(7.14,3)</f>
        <v>7.14</v>
      </c>
      <c r="G424" s="24"/>
      <c r="H424" s="36"/>
    </row>
    <row r="425" spans="1:8" ht="12.75" customHeight="1">
      <c r="A425" s="22">
        <v>43089</v>
      </c>
      <c r="B425" s="22"/>
      <c r="C425" s="27">
        <f>ROUND(7.34167,3)</f>
        <v>7.342</v>
      </c>
      <c r="D425" s="27">
        <f>ROUND(7.12,3)</f>
        <v>7.12</v>
      </c>
      <c r="E425" s="27">
        <f>ROUND(7.02,3)</f>
        <v>7.02</v>
      </c>
      <c r="F425" s="27">
        <f>ROUND(7.07,3)</f>
        <v>7.07</v>
      </c>
      <c r="G425" s="24"/>
      <c r="H425" s="36"/>
    </row>
    <row r="426" spans="1:8" ht="12.75" customHeight="1">
      <c r="A426" s="22">
        <v>43179</v>
      </c>
      <c r="B426" s="22"/>
      <c r="C426" s="27">
        <f>ROUND(7.34167,3)</f>
        <v>7.342</v>
      </c>
      <c r="D426" s="27">
        <f>ROUND(7.08,3)</f>
        <v>7.08</v>
      </c>
      <c r="E426" s="27">
        <f>ROUND(6.98,3)</f>
        <v>6.98</v>
      </c>
      <c r="F426" s="27">
        <f>ROUND(7.03,3)</f>
        <v>7.03</v>
      </c>
      <c r="G426" s="24"/>
      <c r="H426" s="36"/>
    </row>
    <row r="427" spans="1:8" ht="12.75" customHeight="1">
      <c r="A427" s="22">
        <v>43269</v>
      </c>
      <c r="B427" s="22"/>
      <c r="C427" s="27">
        <f>ROUND(7.34167,3)</f>
        <v>7.342</v>
      </c>
      <c r="D427" s="27">
        <f>ROUND(7.51,3)</f>
        <v>7.51</v>
      </c>
      <c r="E427" s="27">
        <f>ROUND(7.41,3)</f>
        <v>7.41</v>
      </c>
      <c r="F427" s="27">
        <f>ROUND(7.46,3)</f>
        <v>7.46</v>
      </c>
      <c r="G427" s="24"/>
      <c r="H427" s="36"/>
    </row>
    <row r="428" spans="1:8" ht="12.75" customHeight="1">
      <c r="A428" s="22">
        <v>43271</v>
      </c>
      <c r="B428" s="22"/>
      <c r="C428" s="27">
        <f>ROUND(7.34167,3)</f>
        <v>7.342</v>
      </c>
      <c r="D428" s="27">
        <f>ROUND(7.08,3)</f>
        <v>7.08</v>
      </c>
      <c r="E428" s="27">
        <f>ROUND(6.98,3)</f>
        <v>6.98</v>
      </c>
      <c r="F428" s="27">
        <f>ROUND(7.03,3)</f>
        <v>7.03</v>
      </c>
      <c r="G428" s="24"/>
      <c r="H428" s="36"/>
    </row>
    <row r="429" spans="1:8" ht="12.75" customHeight="1">
      <c r="A429" s="22">
        <v>43362</v>
      </c>
      <c r="B429" s="22"/>
      <c r="C429" s="27">
        <f>ROUND(7.34167,3)</f>
        <v>7.342</v>
      </c>
      <c r="D429" s="27">
        <f>ROUND(7.1,3)</f>
        <v>7.1</v>
      </c>
      <c r="E429" s="27">
        <f>ROUND(7,3)</f>
        <v>7</v>
      </c>
      <c r="F429" s="27">
        <f>ROUND(7.05,3)</f>
        <v>7.05</v>
      </c>
      <c r="G429" s="24"/>
      <c r="H429" s="36"/>
    </row>
    <row r="430" spans="1:8" ht="12.75" customHeight="1">
      <c r="A430" s="22">
        <v>43453</v>
      </c>
      <c r="B430" s="22"/>
      <c r="C430" s="27">
        <f>ROUND(7.34167,3)</f>
        <v>7.342</v>
      </c>
      <c r="D430" s="27">
        <f>ROUND(7.15,3)</f>
        <v>7.15</v>
      </c>
      <c r="E430" s="27">
        <f>ROUND(7.05,3)</f>
        <v>7.05</v>
      </c>
      <c r="F430" s="27">
        <f>ROUND(7.1,3)</f>
        <v>7.1</v>
      </c>
      <c r="G430" s="24"/>
      <c r="H430" s="36"/>
    </row>
    <row r="431" spans="1:8" ht="12.75" customHeight="1">
      <c r="A431" s="22">
        <v>43544</v>
      </c>
      <c r="B431" s="22"/>
      <c r="C431" s="27">
        <f>ROUND(7.34167,3)</f>
        <v>7.342</v>
      </c>
      <c r="D431" s="27">
        <f>ROUND(7.21,3)</f>
        <v>7.21</v>
      </c>
      <c r="E431" s="27">
        <f>ROUND(7.11,3)</f>
        <v>7.11</v>
      </c>
      <c r="F431" s="27">
        <f>ROUND(7.16,3)</f>
        <v>7.16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ROUND(551.437,3)</f>
        <v>551.437</v>
      </c>
      <c r="D433" s="27">
        <f>F433</f>
        <v>560.237</v>
      </c>
      <c r="E433" s="27">
        <f>F433</f>
        <v>560.237</v>
      </c>
      <c r="F433" s="27">
        <f>ROUND(560.237,3)</f>
        <v>560.237</v>
      </c>
      <c r="G433" s="24"/>
      <c r="H433" s="36"/>
    </row>
    <row r="434" spans="1:8" ht="12.75" customHeight="1">
      <c r="A434" s="22">
        <v>43041</v>
      </c>
      <c r="B434" s="22"/>
      <c r="C434" s="27">
        <f>ROUND(551.437,3)</f>
        <v>551.437</v>
      </c>
      <c r="D434" s="27">
        <f>F434</f>
        <v>570.953</v>
      </c>
      <c r="E434" s="27">
        <f>F434</f>
        <v>570.953</v>
      </c>
      <c r="F434" s="27">
        <f>ROUND(570.953,3)</f>
        <v>570.953</v>
      </c>
      <c r="G434" s="24"/>
      <c r="H434" s="36"/>
    </row>
    <row r="435" spans="1:8" ht="12.75" customHeight="1">
      <c r="A435" s="22">
        <v>43132</v>
      </c>
      <c r="B435" s="22"/>
      <c r="C435" s="27">
        <f>ROUND(551.437,3)</f>
        <v>551.437</v>
      </c>
      <c r="D435" s="27">
        <f>F435</f>
        <v>582.085</v>
      </c>
      <c r="E435" s="27">
        <f>F435</f>
        <v>582.085</v>
      </c>
      <c r="F435" s="27">
        <f>ROUND(582.085,3)</f>
        <v>582.085</v>
      </c>
      <c r="G435" s="24"/>
      <c r="H435" s="36"/>
    </row>
    <row r="436" spans="1:8" ht="12.75" customHeight="1">
      <c r="A436" s="22">
        <v>43223</v>
      </c>
      <c r="B436" s="22"/>
      <c r="C436" s="27">
        <f>ROUND(551.437,3)</f>
        <v>551.437</v>
      </c>
      <c r="D436" s="27">
        <f>F436</f>
        <v>593.435</v>
      </c>
      <c r="E436" s="27">
        <f>F436</f>
        <v>593.435</v>
      </c>
      <c r="F436" s="27">
        <f>ROUND(593.435,3)</f>
        <v>593.435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5">
        <f>ROUND(99.9721937590323,5)</f>
        <v>99.97219</v>
      </c>
      <c r="D438" s="25">
        <f>F438</f>
        <v>99.60699</v>
      </c>
      <c r="E438" s="25">
        <f>F438</f>
        <v>99.60699</v>
      </c>
      <c r="F438" s="25">
        <f>ROUND(99.6069902833113,5)</f>
        <v>99.60699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5">
        <f>ROUND(99.9721937590323,5)</f>
        <v>99.97219</v>
      </c>
      <c r="D440" s="25">
        <f>F440</f>
        <v>99.61313</v>
      </c>
      <c r="E440" s="25">
        <f>F440</f>
        <v>99.61313</v>
      </c>
      <c r="F440" s="25">
        <f>ROUND(99.613127363619,5)</f>
        <v>99.61313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43090</v>
      </c>
      <c r="B442" s="22"/>
      <c r="C442" s="25">
        <f>ROUND(99.9721937590323,5)</f>
        <v>99.97219</v>
      </c>
      <c r="D442" s="25">
        <f>F442</f>
        <v>99.82681</v>
      </c>
      <c r="E442" s="25">
        <f>F442</f>
        <v>99.82681</v>
      </c>
      <c r="F442" s="25">
        <f>ROUND(99.8268063289755,5)</f>
        <v>99.82681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43174</v>
      </c>
      <c r="B444" s="22"/>
      <c r="C444" s="25">
        <f>ROUND(99.9721937590323,5)</f>
        <v>99.97219</v>
      </c>
      <c r="D444" s="25">
        <f>F444</f>
        <v>99.78201</v>
      </c>
      <c r="E444" s="25">
        <f>F444</f>
        <v>99.78201</v>
      </c>
      <c r="F444" s="25">
        <f>ROUND(99.7820118610499,5)</f>
        <v>99.78201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43272</v>
      </c>
      <c r="B446" s="22"/>
      <c r="C446" s="25">
        <f>ROUND(99.9721937590323,5)</f>
        <v>99.97219</v>
      </c>
      <c r="D446" s="25">
        <f>F446</f>
        <v>99.97219</v>
      </c>
      <c r="E446" s="25">
        <f>F446</f>
        <v>99.97219</v>
      </c>
      <c r="F446" s="25">
        <f>ROUND(99.9721937590323,5)</f>
        <v>99.97219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5">
        <f>ROUND(99.888030372332,5)</f>
        <v>99.88803</v>
      </c>
      <c r="D448" s="25">
        <f>F448</f>
        <v>99.85498</v>
      </c>
      <c r="E448" s="25">
        <f>F448</f>
        <v>99.85498</v>
      </c>
      <c r="F448" s="25">
        <f>ROUND(99.8549792631184,5)</f>
        <v>99.85498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5">
        <f>ROUND(99.888030372332,5)</f>
        <v>99.88803</v>
      </c>
      <c r="D450" s="25">
        <f>F450</f>
        <v>99.06238</v>
      </c>
      <c r="E450" s="25">
        <f>F450</f>
        <v>99.06238</v>
      </c>
      <c r="F450" s="25">
        <f>ROUND(99.0623767225124,5)</f>
        <v>99.06238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5">
        <f>ROUND(99.888030372332,5)</f>
        <v>99.88803</v>
      </c>
      <c r="D452" s="25">
        <f>F452</f>
        <v>98.65866</v>
      </c>
      <c r="E452" s="25">
        <f>F452</f>
        <v>98.65866</v>
      </c>
      <c r="F452" s="25">
        <f>ROUND(98.658663529517,5)</f>
        <v>98.65866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5">
        <f>ROUND(99.888030372332,5)</f>
        <v>99.88803</v>
      </c>
      <c r="D454" s="25">
        <f>F454</f>
        <v>98.61899</v>
      </c>
      <c r="E454" s="25">
        <f>F454</f>
        <v>98.61899</v>
      </c>
      <c r="F454" s="25">
        <f>ROUND(98.6189931443153,5)</f>
        <v>98.61899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ROUND(99.888030372332,2)</f>
        <v>99.89</v>
      </c>
      <c r="D456" s="24">
        <f>F456</f>
        <v>99.03</v>
      </c>
      <c r="E456" s="24">
        <f>F456</f>
        <v>99.03</v>
      </c>
      <c r="F456" s="24">
        <f>ROUND(99.0306924468655,2)</f>
        <v>99.03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5">
        <f>ROUND(99.888030372332,5)</f>
        <v>99.88803</v>
      </c>
      <c r="D458" s="25">
        <f>F458</f>
        <v>99.45409</v>
      </c>
      <c r="E458" s="25">
        <f>F458</f>
        <v>99.45409</v>
      </c>
      <c r="F458" s="25">
        <f>ROUND(99.4540935578048,5)</f>
        <v>99.45409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5">
        <f>ROUND(99.888030372332,5)</f>
        <v>99.88803</v>
      </c>
      <c r="D460" s="25">
        <f>F460</f>
        <v>99.88803</v>
      </c>
      <c r="E460" s="25">
        <f>F460</f>
        <v>99.88803</v>
      </c>
      <c r="F460" s="25">
        <f>ROUND(99.888030372332,5)</f>
        <v>99.88803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44182</v>
      </c>
      <c r="B462" s="22"/>
      <c r="C462" s="25">
        <f>ROUND(99.1636202614408,5)</f>
        <v>99.16362</v>
      </c>
      <c r="D462" s="25">
        <f>F462</f>
        <v>96.7738</v>
      </c>
      <c r="E462" s="25">
        <f>F462</f>
        <v>96.7738</v>
      </c>
      <c r="F462" s="25">
        <f>ROUND(96.7737973436124,5)</f>
        <v>96.7738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44271</v>
      </c>
      <c r="B464" s="22"/>
      <c r="C464" s="25">
        <f>ROUND(99.1636202614408,5)</f>
        <v>99.16362</v>
      </c>
      <c r="D464" s="25">
        <f>F464</f>
        <v>96.05789</v>
      </c>
      <c r="E464" s="25">
        <f>F464</f>
        <v>96.05789</v>
      </c>
      <c r="F464" s="25">
        <f>ROUND(96.0578927388282,5)</f>
        <v>96.05789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44362</v>
      </c>
      <c r="B466" s="22"/>
      <c r="C466" s="25">
        <f>ROUND(99.1636202614408,5)</f>
        <v>99.16362</v>
      </c>
      <c r="D466" s="25">
        <f>F466</f>
        <v>95.31104</v>
      </c>
      <c r="E466" s="25">
        <f>F466</f>
        <v>95.31104</v>
      </c>
      <c r="F466" s="25">
        <f>ROUND(95.3110428242517,5)</f>
        <v>95.31104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44460</v>
      </c>
      <c r="B468" s="22"/>
      <c r="C468" s="25">
        <f>ROUND(99.1636202614408,5)</f>
        <v>99.16362</v>
      </c>
      <c r="D468" s="25">
        <f>F468</f>
        <v>95.53708</v>
      </c>
      <c r="E468" s="25">
        <f>F468</f>
        <v>95.53708</v>
      </c>
      <c r="F468" s="25">
        <f>ROUND(95.5370757944152,5)</f>
        <v>95.53708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44551</v>
      </c>
      <c r="B470" s="22"/>
      <c r="C470" s="25">
        <f>ROUND(99.1636202614408,5)</f>
        <v>99.16362</v>
      </c>
      <c r="D470" s="25">
        <f>F470</f>
        <v>97.76005</v>
      </c>
      <c r="E470" s="25">
        <f>F470</f>
        <v>97.76005</v>
      </c>
      <c r="F470" s="25">
        <f>ROUND(97.760045160546,5)</f>
        <v>97.76005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44635</v>
      </c>
      <c r="B472" s="22"/>
      <c r="C472" s="25">
        <f>ROUND(99.1636202614408,5)</f>
        <v>99.16362</v>
      </c>
      <c r="D472" s="25">
        <f>F472</f>
        <v>97.93204</v>
      </c>
      <c r="E472" s="25">
        <f>F472</f>
        <v>97.93204</v>
      </c>
      <c r="F472" s="25">
        <f>ROUND(97.9320352260556,5)</f>
        <v>97.93204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44733</v>
      </c>
      <c r="B474" s="22"/>
      <c r="C474" s="25">
        <f>ROUND(99.1636202614408,5)</f>
        <v>99.16362</v>
      </c>
      <c r="D474" s="25">
        <f>F474</f>
        <v>99.16362</v>
      </c>
      <c r="E474" s="25">
        <f>F474</f>
        <v>99.16362</v>
      </c>
      <c r="F474" s="25">
        <f>ROUND(99.1636202614408,5)</f>
        <v>99.16362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5">
        <f>ROUND(98.7366315357846,5)</f>
        <v>98.73663</v>
      </c>
      <c r="D476" s="25">
        <f>F476</f>
        <v>96.31809</v>
      </c>
      <c r="E476" s="25">
        <f>F476</f>
        <v>96.31809</v>
      </c>
      <c r="F476" s="25">
        <f>ROUND(96.3180853509536,5)</f>
        <v>96.31809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46097</v>
      </c>
      <c r="B478" s="22"/>
      <c r="C478" s="25">
        <f>ROUND(98.7366315357846,5)</f>
        <v>98.73663</v>
      </c>
      <c r="D478" s="25">
        <f>F478</f>
        <v>93.34544</v>
      </c>
      <c r="E478" s="25">
        <f>F478</f>
        <v>93.34544</v>
      </c>
      <c r="F478" s="25">
        <f>ROUND(93.3454438615687,5)</f>
        <v>93.34544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46188</v>
      </c>
      <c r="B480" s="22"/>
      <c r="C480" s="25">
        <f>ROUND(98.7366315357846,5)</f>
        <v>98.73663</v>
      </c>
      <c r="D480" s="25">
        <f>F480</f>
        <v>92.1156</v>
      </c>
      <c r="E480" s="25">
        <f>F480</f>
        <v>92.1156</v>
      </c>
      <c r="F480" s="25">
        <f>ROUND(92.1155963740862,5)</f>
        <v>92.1156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46286</v>
      </c>
      <c r="B482" s="22"/>
      <c r="C482" s="25">
        <f>ROUND(98.7366315357846,5)</f>
        <v>98.73663</v>
      </c>
      <c r="D482" s="25">
        <f>F482</f>
        <v>94.279</v>
      </c>
      <c r="E482" s="25">
        <f>F482</f>
        <v>94.279</v>
      </c>
      <c r="F482" s="25">
        <f>ROUND(94.278995245902,5)</f>
        <v>94.279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46377</v>
      </c>
      <c r="B484" s="22"/>
      <c r="C484" s="25">
        <f>ROUND(98.7366315357846,5)</f>
        <v>98.73663</v>
      </c>
      <c r="D484" s="25">
        <f>F484</f>
        <v>98.0478</v>
      </c>
      <c r="E484" s="25">
        <f>F484</f>
        <v>98.0478</v>
      </c>
      <c r="F484" s="25">
        <f>ROUND(98.0478013911509,5)</f>
        <v>98.0478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46461</v>
      </c>
      <c r="B486" s="22"/>
      <c r="C486" s="25">
        <f>ROUND(98.7366315357846,5)</f>
        <v>98.73663</v>
      </c>
      <c r="D486" s="25">
        <f>F486</f>
        <v>96.66614</v>
      </c>
      <c r="E486" s="25">
        <f>F486</f>
        <v>96.66614</v>
      </c>
      <c r="F486" s="25">
        <f>ROUND(96.6661403692009,5)</f>
        <v>96.66614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 thickBot="1">
      <c r="A488" s="32">
        <v>46559</v>
      </c>
      <c r="B488" s="32"/>
      <c r="C488" s="33">
        <f>ROUND(98.7366315357846,5)</f>
        <v>98.73663</v>
      </c>
      <c r="D488" s="33">
        <f>F488</f>
        <v>98.73663</v>
      </c>
      <c r="E488" s="33">
        <f>F488</f>
        <v>98.73663</v>
      </c>
      <c r="F488" s="33">
        <f>ROUND(98.7366315357846,5)</f>
        <v>98.73663</v>
      </c>
      <c r="G488" s="34"/>
      <c r="H488" s="37"/>
    </row>
  </sheetData>
  <sheetProtection/>
  <mergeCells count="487">
    <mergeCell ref="A484:B484"/>
    <mergeCell ref="A485:B485"/>
    <mergeCell ref="A486:B486"/>
    <mergeCell ref="A487:B487"/>
    <mergeCell ref="A488:B488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2017-05-18T15:59:34Z</dcterms:modified>
  <cp:category/>
  <cp:version/>
  <cp:contentType/>
  <cp:contentStatus/>
</cp:coreProperties>
</file>