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<sst xmlns="http://schemas.openxmlformats.org/spreadsheetml/2006/main" count="119" uniqueCount="119">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</sst>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42879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ROUND(2.33,5)</f>
        <v>2.33</v>
      </c>
      <c r="D6" s="26">
        <f>F6</f>
        <v>2.33</v>
      </c>
      <c r="E6" s="26">
        <f>F6</f>
        <v>2.33</v>
      </c>
      <c r="F6" s="26">
        <f>ROUND(2.33,5)</f>
        <v>2.33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ROUND(2.34,5)</f>
        <v>2.34</v>
      </c>
      <c r="D8" s="26">
        <f>F8</f>
        <v>2.34</v>
      </c>
      <c r="E8" s="26">
        <f>F8</f>
        <v>2.34</v>
      </c>
      <c r="F8" s="26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ROUND(2.41,5)</f>
        <v>2.41</v>
      </c>
      <c r="D10" s="26">
        <f>F10</f>
        <v>2.41</v>
      </c>
      <c r="E10" s="26">
        <f>F10</f>
        <v>2.41</v>
      </c>
      <c r="F10" s="26">
        <f>ROUND(2.41,5)</f>
        <v>2.41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ROUND(3.08,5)</f>
        <v>3.08</v>
      </c>
      <c r="D12" s="26">
        <f>F12</f>
        <v>3.08</v>
      </c>
      <c r="E12" s="26">
        <f>F12</f>
        <v>3.08</v>
      </c>
      <c r="F12" s="26">
        <f>ROUND(3.08,5)</f>
        <v>3.08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ROUND(10.455,5)</f>
        <v>10.455</v>
      </c>
      <c r="D14" s="26">
        <f>F14</f>
        <v>10.455</v>
      </c>
      <c r="E14" s="26">
        <f>F14</f>
        <v>10.455</v>
      </c>
      <c r="F14" s="26">
        <f>ROUND(10.455,5)</f>
        <v>10.455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ROUND(7.875,5)</f>
        <v>7.875</v>
      </c>
      <c r="D16" s="26">
        <f>F16</f>
        <v>7.875</v>
      </c>
      <c r="E16" s="26">
        <f>F16</f>
        <v>7.875</v>
      </c>
      <c r="F16" s="26">
        <f>ROUND(7.875,5)</f>
        <v>7.875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ROUND(8.48,3)</f>
        <v>8.48</v>
      </c>
      <c r="D18" s="27">
        <f>F18</f>
        <v>8.48</v>
      </c>
      <c r="E18" s="27">
        <f>F18</f>
        <v>8.48</v>
      </c>
      <c r="F18" s="27">
        <f>ROUND(8.48,3)</f>
        <v>8.48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ROUND(2.32,3)</f>
        <v>2.32</v>
      </c>
      <c r="D20" s="27">
        <f>F20</f>
        <v>2.32</v>
      </c>
      <c r="E20" s="27">
        <f>F20</f>
        <v>2.32</v>
      </c>
      <c r="F20" s="27">
        <f>ROUND(2.32,3)</f>
        <v>2.32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ROUND(2.38,3)</f>
        <v>2.38</v>
      </c>
      <c r="D22" s="27">
        <f>F22</f>
        <v>2.38</v>
      </c>
      <c r="E22" s="27">
        <f>F22</f>
        <v>2.38</v>
      </c>
      <c r="F22" s="27">
        <f>ROUND(2.38,3)</f>
        <v>2.38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ROUND(7.38,3)</f>
        <v>7.38</v>
      </c>
      <c r="D24" s="27">
        <f>F24</f>
        <v>7.38</v>
      </c>
      <c r="E24" s="27">
        <f>F24</f>
        <v>7.38</v>
      </c>
      <c r="F24" s="27">
        <f>ROUND(7.38,3)</f>
        <v>7.38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ROUND(7.28,3)</f>
        <v>7.28</v>
      </c>
      <c r="D26" s="27">
        <f>F26</f>
        <v>7.28</v>
      </c>
      <c r="E26" s="27">
        <f>F26</f>
        <v>7.28</v>
      </c>
      <c r="F26" s="27">
        <f>ROUND(7.28,3)</f>
        <v>7.28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ROUND(7.325,3)</f>
        <v>7.325</v>
      </c>
      <c r="D28" s="27">
        <f>F28</f>
        <v>7.325</v>
      </c>
      <c r="E28" s="27">
        <f>F28</f>
        <v>7.325</v>
      </c>
      <c r="F28" s="27">
        <f>ROUND(7.325,3)</f>
        <v>7.325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ROUND(7.45,3)</f>
        <v>7.45</v>
      </c>
      <c r="D30" s="27">
        <f>F30</f>
        <v>7.45</v>
      </c>
      <c r="E30" s="27">
        <f>F30</f>
        <v>7.45</v>
      </c>
      <c r="F30" s="27">
        <f>ROUND(7.45,3)</f>
        <v>7.45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ROUND(9.265,3)</f>
        <v>9.265</v>
      </c>
      <c r="D32" s="27">
        <f>F32</f>
        <v>9.265</v>
      </c>
      <c r="E32" s="27">
        <f>F32</f>
        <v>9.265</v>
      </c>
      <c r="F32" s="27">
        <f>ROUND(9.265,3)</f>
        <v>9.265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ROUND(2.36,3)</f>
        <v>2.36</v>
      </c>
      <c r="D34" s="27">
        <f>F34</f>
        <v>2.36</v>
      </c>
      <c r="E34" s="27">
        <f>F34</f>
        <v>2.36</v>
      </c>
      <c r="F34" s="27">
        <f>ROUND(2.36,3)</f>
        <v>2.36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ROUND(2.4,3)</f>
        <v>2.4</v>
      </c>
      <c r="D36" s="27">
        <f>F36</f>
        <v>2.4</v>
      </c>
      <c r="E36" s="27">
        <f>F36</f>
        <v>2.4</v>
      </c>
      <c r="F36" s="27">
        <f>ROUND(2.4,3)</f>
        <v>2.4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ROUND(8.995,3)</f>
        <v>8.995</v>
      </c>
      <c r="D38" s="27">
        <f>F38</f>
        <v>8.995</v>
      </c>
      <c r="E38" s="27">
        <f>F38</f>
        <v>8.995</v>
      </c>
      <c r="F38" s="27">
        <f>ROUND(8.995,3)</f>
        <v>8.995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ROUND(2.33,5)</f>
        <v>2.33</v>
      </c>
      <c r="D40" s="26">
        <f>F40</f>
        <v>129.28643</v>
      </c>
      <c r="E40" s="26">
        <f>F40</f>
        <v>129.28643</v>
      </c>
      <c r="F40" s="26">
        <f>ROUND(129.28643,5)</f>
        <v>129.28643</v>
      </c>
      <c r="G40" s="24"/>
      <c r="H40" s="36"/>
    </row>
    <row r="41" spans="1:8" ht="12.75" customHeight="1">
      <c r="A41" s="22">
        <v>43041</v>
      </c>
      <c r="B41" s="22"/>
      <c r="C41" s="26">
        <f>ROUND(2.33,5)</f>
        <v>2.33</v>
      </c>
      <c r="D41" s="26">
        <f>F41</f>
        <v>131.79386</v>
      </c>
      <c r="E41" s="26">
        <f>F41</f>
        <v>131.79386</v>
      </c>
      <c r="F41" s="26">
        <f>ROUND(131.79386,5)</f>
        <v>131.79386</v>
      </c>
      <c r="G41" s="24"/>
      <c r="H41" s="36"/>
    </row>
    <row r="42" spans="1:8" ht="12.75" customHeight="1">
      <c r="A42" s="22">
        <v>43132</v>
      </c>
      <c r="B42" s="22"/>
      <c r="C42" s="26">
        <f>ROUND(2.33,5)</f>
        <v>2.33</v>
      </c>
      <c r="D42" s="26">
        <f>F42</f>
        <v>133.07224</v>
      </c>
      <c r="E42" s="26">
        <f>F42</f>
        <v>133.07224</v>
      </c>
      <c r="F42" s="26">
        <f>ROUND(133.07224,5)</f>
        <v>133.07224</v>
      </c>
      <c r="G42" s="24"/>
      <c r="H42" s="36"/>
    </row>
    <row r="43" spans="1:8" ht="12.75" customHeight="1">
      <c r="A43" s="22">
        <v>43223</v>
      </c>
      <c r="B43" s="22"/>
      <c r="C43" s="26">
        <f>ROUND(2.33,5)</f>
        <v>2.33</v>
      </c>
      <c r="D43" s="26">
        <f>F43</f>
        <v>135.76087</v>
      </c>
      <c r="E43" s="26">
        <f>F43</f>
        <v>135.76087</v>
      </c>
      <c r="F43" s="26">
        <f>ROUND(135.76087,5)</f>
        <v>135.76087</v>
      </c>
      <c r="G43" s="24"/>
      <c r="H43" s="36"/>
    </row>
    <row r="44" spans="1:8" ht="12.75" customHeight="1">
      <c r="A44" s="22">
        <v>43314</v>
      </c>
      <c r="B44" s="22"/>
      <c r="C44" s="26">
        <f>ROUND(2.33,5)</f>
        <v>2.33</v>
      </c>
      <c r="D44" s="26">
        <f>F44</f>
        <v>138.34168</v>
      </c>
      <c r="E44" s="26">
        <f>F44</f>
        <v>138.34168</v>
      </c>
      <c r="F44" s="26">
        <f>ROUND(138.34168,5)</f>
        <v>138.34168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ROUND(99.76514,5)</f>
        <v>99.76514</v>
      </c>
      <c r="D46" s="26">
        <f>F46</f>
        <v>101.24709</v>
      </c>
      <c r="E46" s="26">
        <f>F46</f>
        <v>101.24709</v>
      </c>
      <c r="F46" s="26">
        <f>ROUND(101.24709,5)</f>
        <v>101.24709</v>
      </c>
      <c r="G46" s="24"/>
      <c r="H46" s="36"/>
    </row>
    <row r="47" spans="1:8" ht="12.75" customHeight="1">
      <c r="A47" s="22">
        <v>43041</v>
      </c>
      <c r="B47" s="22"/>
      <c r="C47" s="26">
        <f>ROUND(99.76514,5)</f>
        <v>99.76514</v>
      </c>
      <c r="D47" s="26">
        <f>F47</f>
        <v>102.20319</v>
      </c>
      <c r="E47" s="26">
        <f>F47</f>
        <v>102.20319</v>
      </c>
      <c r="F47" s="26">
        <f>ROUND(102.20319,5)</f>
        <v>102.20319</v>
      </c>
      <c r="G47" s="24"/>
      <c r="H47" s="36"/>
    </row>
    <row r="48" spans="1:8" ht="12.75" customHeight="1">
      <c r="A48" s="22">
        <v>43132</v>
      </c>
      <c r="B48" s="22"/>
      <c r="C48" s="26">
        <f>ROUND(99.76514,5)</f>
        <v>99.76514</v>
      </c>
      <c r="D48" s="26">
        <f>F48</f>
        <v>104.24312</v>
      </c>
      <c r="E48" s="26">
        <f>F48</f>
        <v>104.24312</v>
      </c>
      <c r="F48" s="26">
        <f>ROUND(104.24312,5)</f>
        <v>104.24312</v>
      </c>
      <c r="G48" s="24"/>
      <c r="H48" s="36"/>
    </row>
    <row r="49" spans="1:8" ht="12.75" customHeight="1">
      <c r="A49" s="22">
        <v>43223</v>
      </c>
      <c r="B49" s="22"/>
      <c r="C49" s="26">
        <f>ROUND(99.76514,5)</f>
        <v>99.76514</v>
      </c>
      <c r="D49" s="26">
        <f>F49</f>
        <v>105.3208</v>
      </c>
      <c r="E49" s="26">
        <f>F49</f>
        <v>105.3208</v>
      </c>
      <c r="F49" s="26">
        <f>ROUND(105.3208,5)</f>
        <v>105.3208</v>
      </c>
      <c r="G49" s="24"/>
      <c r="H49" s="36"/>
    </row>
    <row r="50" spans="1:8" ht="12.75" customHeight="1">
      <c r="A50" s="22">
        <v>43314</v>
      </c>
      <c r="B50" s="22"/>
      <c r="C50" s="26">
        <f>ROUND(99.76514,5)</f>
        <v>99.76514</v>
      </c>
      <c r="D50" s="26">
        <f>F50</f>
        <v>107.32254</v>
      </c>
      <c r="E50" s="26">
        <f>F50</f>
        <v>107.32254</v>
      </c>
      <c r="F50" s="26">
        <f>ROUND(107.32254,5)</f>
        <v>107.32254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ROUND(8.96,5)</f>
        <v>8.96</v>
      </c>
      <c r="D52" s="26">
        <f>F52</f>
        <v>8.99523</v>
      </c>
      <c r="E52" s="26">
        <f>F52</f>
        <v>8.99523</v>
      </c>
      <c r="F52" s="26">
        <f>ROUND(8.99523,5)</f>
        <v>8.99523</v>
      </c>
      <c r="G52" s="24"/>
      <c r="H52" s="36"/>
    </row>
    <row r="53" spans="1:8" ht="12.75" customHeight="1">
      <c r="A53" s="22">
        <v>43041</v>
      </c>
      <c r="B53" s="22"/>
      <c r="C53" s="26">
        <f>ROUND(8.96,5)</f>
        <v>8.96</v>
      </c>
      <c r="D53" s="26">
        <f>F53</f>
        <v>9.03352</v>
      </c>
      <c r="E53" s="26">
        <f>F53</f>
        <v>9.03352</v>
      </c>
      <c r="F53" s="26">
        <f>ROUND(9.03352,5)</f>
        <v>9.03352</v>
      </c>
      <c r="G53" s="24"/>
      <c r="H53" s="36"/>
    </row>
    <row r="54" spans="1:8" ht="12.75" customHeight="1">
      <c r="A54" s="22">
        <v>43132</v>
      </c>
      <c r="B54" s="22"/>
      <c r="C54" s="26">
        <f>ROUND(8.96,5)</f>
        <v>8.96</v>
      </c>
      <c r="D54" s="26">
        <f>F54</f>
        <v>9.06975</v>
      </c>
      <c r="E54" s="26">
        <f>F54</f>
        <v>9.06975</v>
      </c>
      <c r="F54" s="26">
        <f>ROUND(9.06975,5)</f>
        <v>9.06975</v>
      </c>
      <c r="G54" s="24"/>
      <c r="H54" s="36"/>
    </row>
    <row r="55" spans="1:8" ht="12.75" customHeight="1">
      <c r="A55" s="22">
        <v>43223</v>
      </c>
      <c r="B55" s="22"/>
      <c r="C55" s="26">
        <f>ROUND(8.96,5)</f>
        <v>8.96</v>
      </c>
      <c r="D55" s="26">
        <f>F55</f>
        <v>9.11181</v>
      </c>
      <c r="E55" s="26">
        <f>F55</f>
        <v>9.11181</v>
      </c>
      <c r="F55" s="26">
        <f>ROUND(9.11181,5)</f>
        <v>9.11181</v>
      </c>
      <c r="G55" s="24"/>
      <c r="H55" s="36"/>
    </row>
    <row r="56" spans="1:8" ht="12.75" customHeight="1">
      <c r="A56" s="22">
        <v>43314</v>
      </c>
      <c r="B56" s="22"/>
      <c r="C56" s="26">
        <f>ROUND(8.96,5)</f>
        <v>8.96</v>
      </c>
      <c r="D56" s="26">
        <f>F56</f>
        <v>9.16413</v>
      </c>
      <c r="E56" s="26">
        <f>F56</f>
        <v>9.16413</v>
      </c>
      <c r="F56" s="26">
        <f>ROUND(9.16413,5)</f>
        <v>9.16413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ROUND(9.115,5)</f>
        <v>9.115</v>
      </c>
      <c r="D58" s="26">
        <f>F58</f>
        <v>9.14915</v>
      </c>
      <c r="E58" s="26">
        <f>F58</f>
        <v>9.14915</v>
      </c>
      <c r="F58" s="26">
        <f>ROUND(9.14915,5)</f>
        <v>9.14915</v>
      </c>
      <c r="G58" s="24"/>
      <c r="H58" s="36"/>
    </row>
    <row r="59" spans="1:8" ht="12.75" customHeight="1">
      <c r="A59" s="22">
        <v>43041</v>
      </c>
      <c r="B59" s="22"/>
      <c r="C59" s="26">
        <f>ROUND(9.115,5)</f>
        <v>9.115</v>
      </c>
      <c r="D59" s="26">
        <f>F59</f>
        <v>9.19199</v>
      </c>
      <c r="E59" s="26">
        <f>F59</f>
        <v>9.19199</v>
      </c>
      <c r="F59" s="26">
        <f>ROUND(9.19199,5)</f>
        <v>9.19199</v>
      </c>
      <c r="G59" s="24"/>
      <c r="H59" s="36"/>
    </row>
    <row r="60" spans="1:8" ht="12.75" customHeight="1">
      <c r="A60" s="22">
        <v>43132</v>
      </c>
      <c r="B60" s="22"/>
      <c r="C60" s="26">
        <f>ROUND(9.115,5)</f>
        <v>9.115</v>
      </c>
      <c r="D60" s="26">
        <f>F60</f>
        <v>9.23289</v>
      </c>
      <c r="E60" s="26">
        <f>F60</f>
        <v>9.23289</v>
      </c>
      <c r="F60" s="26">
        <f>ROUND(9.23289,5)</f>
        <v>9.23289</v>
      </c>
      <c r="G60" s="24"/>
      <c r="H60" s="36"/>
    </row>
    <row r="61" spans="1:8" ht="12.75" customHeight="1">
      <c r="A61" s="22">
        <v>43223</v>
      </c>
      <c r="B61" s="22"/>
      <c r="C61" s="26">
        <f>ROUND(9.115,5)</f>
        <v>9.115</v>
      </c>
      <c r="D61" s="26">
        <f>F61</f>
        <v>9.27501</v>
      </c>
      <c r="E61" s="26">
        <f>F61</f>
        <v>9.27501</v>
      </c>
      <c r="F61" s="26">
        <f>ROUND(9.27501,5)</f>
        <v>9.27501</v>
      </c>
      <c r="G61" s="24"/>
      <c r="H61" s="36"/>
    </row>
    <row r="62" spans="1:8" ht="12.75" customHeight="1">
      <c r="A62" s="22">
        <v>43314</v>
      </c>
      <c r="B62" s="22"/>
      <c r="C62" s="26">
        <f>ROUND(9.115,5)</f>
        <v>9.115</v>
      </c>
      <c r="D62" s="26">
        <f>F62</f>
        <v>9.32509</v>
      </c>
      <c r="E62" s="26">
        <f>F62</f>
        <v>9.32509</v>
      </c>
      <c r="F62" s="26">
        <f>ROUND(9.32509,5)</f>
        <v>9.32509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ROUND(104.71155,5)</f>
        <v>104.71155</v>
      </c>
      <c r="D64" s="26">
        <f>F64</f>
        <v>106.26706</v>
      </c>
      <c r="E64" s="26">
        <f>F64</f>
        <v>106.26706</v>
      </c>
      <c r="F64" s="26">
        <f>ROUND(106.26706,5)</f>
        <v>106.26706</v>
      </c>
      <c r="G64" s="24"/>
      <c r="H64" s="36"/>
    </row>
    <row r="65" spans="1:8" ht="12.75" customHeight="1">
      <c r="A65" s="22">
        <v>43041</v>
      </c>
      <c r="B65" s="22"/>
      <c r="C65" s="26">
        <f>ROUND(104.71155,5)</f>
        <v>104.71155</v>
      </c>
      <c r="D65" s="26">
        <f>F65</f>
        <v>107.25121</v>
      </c>
      <c r="E65" s="26">
        <f>F65</f>
        <v>107.25121</v>
      </c>
      <c r="F65" s="26">
        <f>ROUND(107.25121,5)</f>
        <v>107.25121</v>
      </c>
      <c r="G65" s="24"/>
      <c r="H65" s="36"/>
    </row>
    <row r="66" spans="1:8" ht="12.75" customHeight="1">
      <c r="A66" s="22">
        <v>43132</v>
      </c>
      <c r="B66" s="22"/>
      <c r="C66" s="26">
        <f>ROUND(104.71155,5)</f>
        <v>104.71155</v>
      </c>
      <c r="D66" s="26">
        <f>F66</f>
        <v>109.39185</v>
      </c>
      <c r="E66" s="26">
        <f>F66</f>
        <v>109.39185</v>
      </c>
      <c r="F66" s="26">
        <f>ROUND(109.39185,5)</f>
        <v>109.39185</v>
      </c>
      <c r="G66" s="24"/>
      <c r="H66" s="36"/>
    </row>
    <row r="67" spans="1:8" ht="12.75" customHeight="1">
      <c r="A67" s="22">
        <v>43223</v>
      </c>
      <c r="B67" s="22"/>
      <c r="C67" s="26">
        <f>ROUND(104.71155,5)</f>
        <v>104.71155</v>
      </c>
      <c r="D67" s="26">
        <f>F67</f>
        <v>110.50269</v>
      </c>
      <c r="E67" s="26">
        <f>F67</f>
        <v>110.50269</v>
      </c>
      <c r="F67" s="26">
        <f>ROUND(110.50269,5)</f>
        <v>110.50269</v>
      </c>
      <c r="G67" s="24"/>
      <c r="H67" s="36"/>
    </row>
    <row r="68" spans="1:8" ht="12.75" customHeight="1">
      <c r="A68" s="22">
        <v>43314</v>
      </c>
      <c r="B68" s="22"/>
      <c r="C68" s="26">
        <f>ROUND(104.71155,5)</f>
        <v>104.71155</v>
      </c>
      <c r="D68" s="26">
        <f>F68</f>
        <v>112.60313</v>
      </c>
      <c r="E68" s="26">
        <f>F68</f>
        <v>112.60313</v>
      </c>
      <c r="F68" s="26">
        <f>ROUND(112.60313,5)</f>
        <v>112.60313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ROUND(9.395,5)</f>
        <v>9.395</v>
      </c>
      <c r="D70" s="26">
        <f>F70</f>
        <v>9.43414</v>
      </c>
      <c r="E70" s="26">
        <f>F70</f>
        <v>9.43414</v>
      </c>
      <c r="F70" s="26">
        <f>ROUND(9.43414,5)</f>
        <v>9.43414</v>
      </c>
      <c r="G70" s="24"/>
      <c r="H70" s="36"/>
    </row>
    <row r="71" spans="1:8" ht="12.75" customHeight="1">
      <c r="A71" s="22">
        <v>43041</v>
      </c>
      <c r="B71" s="22"/>
      <c r="C71" s="26">
        <f>ROUND(9.395,5)</f>
        <v>9.395</v>
      </c>
      <c r="D71" s="26">
        <f>F71</f>
        <v>9.47809</v>
      </c>
      <c r="E71" s="26">
        <f>F71</f>
        <v>9.47809</v>
      </c>
      <c r="F71" s="26">
        <f>ROUND(9.47809,5)</f>
        <v>9.47809</v>
      </c>
      <c r="G71" s="24"/>
      <c r="H71" s="36"/>
    </row>
    <row r="72" spans="1:8" ht="12.75" customHeight="1">
      <c r="A72" s="22">
        <v>43132</v>
      </c>
      <c r="B72" s="22"/>
      <c r="C72" s="26">
        <f>ROUND(9.395,5)</f>
        <v>9.395</v>
      </c>
      <c r="D72" s="26">
        <f>F72</f>
        <v>9.52067</v>
      </c>
      <c r="E72" s="26">
        <f>F72</f>
        <v>9.52067</v>
      </c>
      <c r="F72" s="26">
        <f>ROUND(9.52067,5)</f>
        <v>9.52067</v>
      </c>
      <c r="G72" s="24"/>
      <c r="H72" s="36"/>
    </row>
    <row r="73" spans="1:8" ht="12.75" customHeight="1">
      <c r="A73" s="22">
        <v>43223</v>
      </c>
      <c r="B73" s="22"/>
      <c r="C73" s="26">
        <f>ROUND(9.395,5)</f>
        <v>9.395</v>
      </c>
      <c r="D73" s="26">
        <f>F73</f>
        <v>9.56806</v>
      </c>
      <c r="E73" s="26">
        <f>F73</f>
        <v>9.56806</v>
      </c>
      <c r="F73" s="26">
        <f>ROUND(9.56806,5)</f>
        <v>9.56806</v>
      </c>
      <c r="G73" s="24"/>
      <c r="H73" s="36"/>
    </row>
    <row r="74" spans="1:8" ht="12.75" customHeight="1">
      <c r="A74" s="22">
        <v>43314</v>
      </c>
      <c r="B74" s="22"/>
      <c r="C74" s="26">
        <f>ROUND(9.395,5)</f>
        <v>9.395</v>
      </c>
      <c r="D74" s="26">
        <f>F74</f>
        <v>9.62424</v>
      </c>
      <c r="E74" s="26">
        <f>F74</f>
        <v>9.62424</v>
      </c>
      <c r="F74" s="26">
        <f>ROUND(9.62424,5)</f>
        <v>9.62424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ROUND(2.34,5)</f>
        <v>2.34</v>
      </c>
      <c r="D76" s="26">
        <f>F76</f>
        <v>130.34134</v>
      </c>
      <c r="E76" s="26">
        <f>F76</f>
        <v>130.34134</v>
      </c>
      <c r="F76" s="26">
        <f>ROUND(130.34134,5)</f>
        <v>130.34134</v>
      </c>
      <c r="G76" s="24"/>
      <c r="H76" s="36"/>
    </row>
    <row r="77" spans="1:8" ht="12.75" customHeight="1">
      <c r="A77" s="22">
        <v>43041</v>
      </c>
      <c r="B77" s="22"/>
      <c r="C77" s="26">
        <f>ROUND(2.34,5)</f>
        <v>2.34</v>
      </c>
      <c r="D77" s="26">
        <f>F77</f>
        <v>132.8692</v>
      </c>
      <c r="E77" s="26">
        <f>F77</f>
        <v>132.8692</v>
      </c>
      <c r="F77" s="26">
        <f>ROUND(132.8692,5)</f>
        <v>132.8692</v>
      </c>
      <c r="G77" s="24"/>
      <c r="H77" s="36"/>
    </row>
    <row r="78" spans="1:8" ht="12.75" customHeight="1">
      <c r="A78" s="22">
        <v>43132</v>
      </c>
      <c r="B78" s="22"/>
      <c r="C78" s="26">
        <f>ROUND(2.34,5)</f>
        <v>2.34</v>
      </c>
      <c r="D78" s="26">
        <f>F78</f>
        <v>134.00011</v>
      </c>
      <c r="E78" s="26">
        <f>F78</f>
        <v>134.00011</v>
      </c>
      <c r="F78" s="26">
        <f>ROUND(134.00011,5)</f>
        <v>134.00011</v>
      </c>
      <c r="G78" s="24"/>
      <c r="H78" s="36"/>
    </row>
    <row r="79" spans="1:8" ht="12.75" customHeight="1">
      <c r="A79" s="22">
        <v>43223</v>
      </c>
      <c r="B79" s="22"/>
      <c r="C79" s="26">
        <f>ROUND(2.34,5)</f>
        <v>2.34</v>
      </c>
      <c r="D79" s="26">
        <f>F79</f>
        <v>136.70749</v>
      </c>
      <c r="E79" s="26">
        <f>F79</f>
        <v>136.70749</v>
      </c>
      <c r="F79" s="26">
        <f>ROUND(136.70749,5)</f>
        <v>136.70749</v>
      </c>
      <c r="G79" s="24"/>
      <c r="H79" s="36"/>
    </row>
    <row r="80" spans="1:8" ht="12.75" customHeight="1">
      <c r="A80" s="22">
        <v>43314</v>
      </c>
      <c r="B80" s="22"/>
      <c r="C80" s="26">
        <f>ROUND(2.34,5)</f>
        <v>2.34</v>
      </c>
      <c r="D80" s="26">
        <f>F80</f>
        <v>139.30612</v>
      </c>
      <c r="E80" s="26">
        <f>F80</f>
        <v>139.30612</v>
      </c>
      <c r="F80" s="26">
        <f>ROUND(139.30612,5)</f>
        <v>139.30612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ROUND(9.49,5)</f>
        <v>9.49</v>
      </c>
      <c r="D82" s="26">
        <f>F82</f>
        <v>9.53002</v>
      </c>
      <c r="E82" s="26">
        <f>F82</f>
        <v>9.53002</v>
      </c>
      <c r="F82" s="26">
        <f>ROUND(9.53002,5)</f>
        <v>9.53002</v>
      </c>
      <c r="G82" s="24"/>
      <c r="H82" s="36"/>
    </row>
    <row r="83" spans="1:8" ht="12.75" customHeight="1">
      <c r="A83" s="22">
        <v>43041</v>
      </c>
      <c r="B83" s="22"/>
      <c r="C83" s="26">
        <f>ROUND(9.49,5)</f>
        <v>9.49</v>
      </c>
      <c r="D83" s="26">
        <f>F83</f>
        <v>9.57516</v>
      </c>
      <c r="E83" s="26">
        <f>F83</f>
        <v>9.57516</v>
      </c>
      <c r="F83" s="26">
        <f>ROUND(9.57516,5)</f>
        <v>9.57516</v>
      </c>
      <c r="G83" s="24"/>
      <c r="H83" s="36"/>
    </row>
    <row r="84" spans="1:8" ht="12.75" customHeight="1">
      <c r="A84" s="22">
        <v>43132</v>
      </c>
      <c r="B84" s="22"/>
      <c r="C84" s="26">
        <f>ROUND(9.49,5)</f>
        <v>9.49</v>
      </c>
      <c r="D84" s="26">
        <f>F84</f>
        <v>9.61906</v>
      </c>
      <c r="E84" s="26">
        <f>F84</f>
        <v>9.61906</v>
      </c>
      <c r="F84" s="26">
        <f>ROUND(9.61906,5)</f>
        <v>9.61906</v>
      </c>
      <c r="G84" s="24"/>
      <c r="H84" s="36"/>
    </row>
    <row r="85" spans="1:8" ht="12.75" customHeight="1">
      <c r="A85" s="22">
        <v>43223</v>
      </c>
      <c r="B85" s="22"/>
      <c r="C85" s="26">
        <f>ROUND(9.49,5)</f>
        <v>9.49</v>
      </c>
      <c r="D85" s="26">
        <f>F85</f>
        <v>9.6676</v>
      </c>
      <c r="E85" s="26">
        <f>F85</f>
        <v>9.6676</v>
      </c>
      <c r="F85" s="26">
        <f>ROUND(9.6676,5)</f>
        <v>9.6676</v>
      </c>
      <c r="G85" s="24"/>
      <c r="H85" s="36"/>
    </row>
    <row r="86" spans="1:8" ht="12.75" customHeight="1">
      <c r="A86" s="22">
        <v>43314</v>
      </c>
      <c r="B86" s="22"/>
      <c r="C86" s="26">
        <f>ROUND(9.49,5)</f>
        <v>9.49</v>
      </c>
      <c r="D86" s="26">
        <f>F86</f>
        <v>9.72474</v>
      </c>
      <c r="E86" s="26">
        <f>F86</f>
        <v>9.72474</v>
      </c>
      <c r="F86" s="26">
        <f>ROUND(9.72474,5)</f>
        <v>9.72474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ROUND(9.555,5)</f>
        <v>9.555</v>
      </c>
      <c r="D88" s="26">
        <f>F88</f>
        <v>9.59472</v>
      </c>
      <c r="E88" s="26">
        <f>F88</f>
        <v>9.59472</v>
      </c>
      <c r="F88" s="26">
        <f>ROUND(9.59472,5)</f>
        <v>9.59472</v>
      </c>
      <c r="G88" s="24"/>
      <c r="H88" s="36"/>
    </row>
    <row r="89" spans="1:8" ht="12.75" customHeight="1">
      <c r="A89" s="22">
        <v>43041</v>
      </c>
      <c r="B89" s="22"/>
      <c r="C89" s="26">
        <f>ROUND(9.555,5)</f>
        <v>9.555</v>
      </c>
      <c r="D89" s="26">
        <f>F89</f>
        <v>9.63963</v>
      </c>
      <c r="E89" s="26">
        <f>F89</f>
        <v>9.63963</v>
      </c>
      <c r="F89" s="26">
        <f>ROUND(9.63963,5)</f>
        <v>9.63963</v>
      </c>
      <c r="G89" s="24"/>
      <c r="H89" s="36"/>
    </row>
    <row r="90" spans="1:8" ht="12.75" customHeight="1">
      <c r="A90" s="22">
        <v>43132</v>
      </c>
      <c r="B90" s="22"/>
      <c r="C90" s="26">
        <f>ROUND(9.555,5)</f>
        <v>9.555</v>
      </c>
      <c r="D90" s="26">
        <f>F90</f>
        <v>9.68336</v>
      </c>
      <c r="E90" s="26">
        <f>F90</f>
        <v>9.68336</v>
      </c>
      <c r="F90" s="26">
        <f>ROUND(9.68336,5)</f>
        <v>9.68336</v>
      </c>
      <c r="G90" s="24"/>
      <c r="H90" s="36"/>
    </row>
    <row r="91" spans="1:8" ht="12.75" customHeight="1">
      <c r="A91" s="22">
        <v>43223</v>
      </c>
      <c r="B91" s="22"/>
      <c r="C91" s="26">
        <f>ROUND(9.555,5)</f>
        <v>9.555</v>
      </c>
      <c r="D91" s="26">
        <f>F91</f>
        <v>9.73149</v>
      </c>
      <c r="E91" s="26">
        <f>F91</f>
        <v>9.73149</v>
      </c>
      <c r="F91" s="26">
        <f>ROUND(9.73149,5)</f>
        <v>9.73149</v>
      </c>
      <c r="G91" s="24"/>
      <c r="H91" s="36"/>
    </row>
    <row r="92" spans="1:8" ht="12.75" customHeight="1">
      <c r="A92" s="22">
        <v>43314</v>
      </c>
      <c r="B92" s="22"/>
      <c r="C92" s="26">
        <f>ROUND(9.555,5)</f>
        <v>9.555</v>
      </c>
      <c r="D92" s="26">
        <f>F92</f>
        <v>9.78785</v>
      </c>
      <c r="E92" s="26">
        <f>F92</f>
        <v>9.78785</v>
      </c>
      <c r="F92" s="26">
        <f>ROUND(9.78785,5)</f>
        <v>9.78785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ROUND(125.49812,5)</f>
        <v>125.49812</v>
      </c>
      <c r="D94" s="26">
        <f>F94</f>
        <v>127.36245</v>
      </c>
      <c r="E94" s="26">
        <f>F94</f>
        <v>127.36245</v>
      </c>
      <c r="F94" s="26">
        <f>ROUND(127.36245,5)</f>
        <v>127.36245</v>
      </c>
      <c r="G94" s="24"/>
      <c r="H94" s="36"/>
    </row>
    <row r="95" spans="1:8" ht="12.75" customHeight="1">
      <c r="A95" s="22">
        <v>43041</v>
      </c>
      <c r="B95" s="22"/>
      <c r="C95" s="26">
        <f>ROUND(125.49812,5)</f>
        <v>125.49812</v>
      </c>
      <c r="D95" s="26">
        <f>F95</f>
        <v>128.24934</v>
      </c>
      <c r="E95" s="26">
        <f>F95</f>
        <v>128.24934</v>
      </c>
      <c r="F95" s="26">
        <f>ROUND(128.24934,5)</f>
        <v>128.24934</v>
      </c>
      <c r="G95" s="24"/>
      <c r="H95" s="36"/>
    </row>
    <row r="96" spans="1:8" ht="12.75" customHeight="1">
      <c r="A96" s="22">
        <v>43132</v>
      </c>
      <c r="B96" s="22"/>
      <c r="C96" s="26">
        <f>ROUND(125.49812,5)</f>
        <v>125.49812</v>
      </c>
      <c r="D96" s="26">
        <f>F96</f>
        <v>130.80893</v>
      </c>
      <c r="E96" s="26">
        <f>F96</f>
        <v>130.80893</v>
      </c>
      <c r="F96" s="26">
        <f>ROUND(130.80893,5)</f>
        <v>130.80893</v>
      </c>
      <c r="G96" s="24"/>
      <c r="H96" s="36"/>
    </row>
    <row r="97" spans="1:8" ht="12.75" customHeight="1">
      <c r="A97" s="22">
        <v>43223</v>
      </c>
      <c r="B97" s="22"/>
      <c r="C97" s="26">
        <f>ROUND(125.49812,5)</f>
        <v>125.49812</v>
      </c>
      <c r="D97" s="26">
        <f>F97</f>
        <v>131.83594</v>
      </c>
      <c r="E97" s="26">
        <f>F97</f>
        <v>131.83594</v>
      </c>
      <c r="F97" s="26">
        <f>ROUND(131.83594,5)</f>
        <v>131.83594</v>
      </c>
      <c r="G97" s="24"/>
      <c r="H97" s="36"/>
    </row>
    <row r="98" spans="1:8" ht="12.75" customHeight="1">
      <c r="A98" s="22">
        <v>43314</v>
      </c>
      <c r="B98" s="22"/>
      <c r="C98" s="26">
        <f>ROUND(125.49812,5)</f>
        <v>125.49812</v>
      </c>
      <c r="D98" s="26">
        <f>F98</f>
        <v>134.3411</v>
      </c>
      <c r="E98" s="26">
        <f>F98</f>
        <v>134.3411</v>
      </c>
      <c r="F98" s="26">
        <f>ROUND(134.3411,5)</f>
        <v>134.3411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ROUND(2.41,5)</f>
        <v>2.41</v>
      </c>
      <c r="D100" s="26">
        <f>F100</f>
        <v>135.1383</v>
      </c>
      <c r="E100" s="26">
        <f>F100</f>
        <v>135.1383</v>
      </c>
      <c r="F100" s="26">
        <f>ROUND(135.1383,5)</f>
        <v>135.1383</v>
      </c>
      <c r="G100" s="24"/>
      <c r="H100" s="36"/>
    </row>
    <row r="101" spans="1:8" ht="12.75" customHeight="1">
      <c r="A101" s="22">
        <v>43041</v>
      </c>
      <c r="B101" s="22"/>
      <c r="C101" s="26">
        <f>ROUND(2.41,5)</f>
        <v>2.41</v>
      </c>
      <c r="D101" s="26">
        <f>F101</f>
        <v>137.7593</v>
      </c>
      <c r="E101" s="26">
        <f>F101</f>
        <v>137.7593</v>
      </c>
      <c r="F101" s="26">
        <f>ROUND(137.7593,5)</f>
        <v>137.7593</v>
      </c>
      <c r="G101" s="24"/>
      <c r="H101" s="36"/>
    </row>
    <row r="102" spans="1:8" ht="12.75" customHeight="1">
      <c r="A102" s="22">
        <v>43132</v>
      </c>
      <c r="B102" s="22"/>
      <c r="C102" s="26">
        <f>ROUND(2.41,5)</f>
        <v>2.41</v>
      </c>
      <c r="D102" s="26">
        <f>F102</f>
        <v>138.81697</v>
      </c>
      <c r="E102" s="26">
        <f>F102</f>
        <v>138.81697</v>
      </c>
      <c r="F102" s="26">
        <f>ROUND(138.81697,5)</f>
        <v>138.81697</v>
      </c>
      <c r="G102" s="24"/>
      <c r="H102" s="36"/>
    </row>
    <row r="103" spans="1:8" ht="12.75" customHeight="1">
      <c r="A103" s="22">
        <v>43223</v>
      </c>
      <c r="B103" s="22"/>
      <c r="C103" s="26">
        <f>ROUND(2.41,5)</f>
        <v>2.41</v>
      </c>
      <c r="D103" s="26">
        <f>F103</f>
        <v>141.62155</v>
      </c>
      <c r="E103" s="26">
        <f>F103</f>
        <v>141.62155</v>
      </c>
      <c r="F103" s="26">
        <f>ROUND(141.62155,5)</f>
        <v>141.62155</v>
      </c>
      <c r="G103" s="24"/>
      <c r="H103" s="36"/>
    </row>
    <row r="104" spans="1:8" ht="12.75" customHeight="1">
      <c r="A104" s="22">
        <v>43314</v>
      </c>
      <c r="B104" s="22"/>
      <c r="C104" s="26">
        <f>ROUND(2.41,5)</f>
        <v>2.41</v>
      </c>
      <c r="D104" s="26">
        <f>F104</f>
        <v>144.31384</v>
      </c>
      <c r="E104" s="26">
        <f>F104</f>
        <v>144.31384</v>
      </c>
      <c r="F104" s="26">
        <f>ROUND(144.31384,5)</f>
        <v>144.31384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ROUND(3.08,5)</f>
        <v>3.08</v>
      </c>
      <c r="D106" s="26">
        <f>F106</f>
        <v>128.69979</v>
      </c>
      <c r="E106" s="26">
        <f>F106</f>
        <v>128.69979</v>
      </c>
      <c r="F106" s="26">
        <f>ROUND(128.69979,5)</f>
        <v>128.69979</v>
      </c>
      <c r="G106" s="24"/>
      <c r="H106" s="36"/>
    </row>
    <row r="107" spans="1:8" ht="12.75" customHeight="1">
      <c r="A107" s="22">
        <v>43041</v>
      </c>
      <c r="B107" s="22"/>
      <c r="C107" s="26">
        <f>ROUND(3.08,5)</f>
        <v>3.08</v>
      </c>
      <c r="D107" s="26">
        <f>F107</f>
        <v>129.45196</v>
      </c>
      <c r="E107" s="26">
        <f>F107</f>
        <v>129.45196</v>
      </c>
      <c r="F107" s="26">
        <f>ROUND(129.45196,5)</f>
        <v>129.45196</v>
      </c>
      <c r="G107" s="24"/>
      <c r="H107" s="36"/>
    </row>
    <row r="108" spans="1:8" ht="12.75" customHeight="1">
      <c r="A108" s="22">
        <v>43132</v>
      </c>
      <c r="B108" s="22"/>
      <c r="C108" s="26">
        <f>ROUND(3.08,5)</f>
        <v>3.08</v>
      </c>
      <c r="D108" s="26">
        <f>F108</f>
        <v>132.03589</v>
      </c>
      <c r="E108" s="26">
        <f>F108</f>
        <v>132.03589</v>
      </c>
      <c r="F108" s="26">
        <f>ROUND(132.03589,5)</f>
        <v>132.03589</v>
      </c>
      <c r="G108" s="24"/>
      <c r="H108" s="36"/>
    </row>
    <row r="109" spans="1:8" ht="12.75" customHeight="1">
      <c r="A109" s="22">
        <v>43223</v>
      </c>
      <c r="B109" s="22"/>
      <c r="C109" s="26">
        <f>ROUND(3.08,5)</f>
        <v>3.08</v>
      </c>
      <c r="D109" s="26">
        <f>F109</f>
        <v>134.70357</v>
      </c>
      <c r="E109" s="26">
        <f>F109</f>
        <v>134.70357</v>
      </c>
      <c r="F109" s="26">
        <f>ROUND(134.70357,5)</f>
        <v>134.70357</v>
      </c>
      <c r="G109" s="24"/>
      <c r="H109" s="36"/>
    </row>
    <row r="110" spans="1:8" ht="12.75" customHeight="1">
      <c r="A110" s="22">
        <v>43314</v>
      </c>
      <c r="B110" s="22"/>
      <c r="C110" s="26">
        <f>ROUND(3.08,5)</f>
        <v>3.08</v>
      </c>
      <c r="D110" s="26">
        <f>F110</f>
        <v>137.2648</v>
      </c>
      <c r="E110" s="26">
        <f>F110</f>
        <v>137.2648</v>
      </c>
      <c r="F110" s="26">
        <f>ROUND(137.2648,5)</f>
        <v>137.2648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ROUND(10.455,5)</f>
        <v>10.455</v>
      </c>
      <c r="D112" s="26">
        <f>F112</f>
        <v>10.51892</v>
      </c>
      <c r="E112" s="26">
        <f>F112</f>
        <v>10.51892</v>
      </c>
      <c r="F112" s="26">
        <f>ROUND(10.51892,5)</f>
        <v>10.51892</v>
      </c>
      <c r="G112" s="24"/>
      <c r="H112" s="36"/>
    </row>
    <row r="113" spans="1:8" ht="12.75" customHeight="1">
      <c r="A113" s="22">
        <v>43041</v>
      </c>
      <c r="B113" s="22"/>
      <c r="C113" s="26">
        <f>ROUND(10.455,5)</f>
        <v>10.455</v>
      </c>
      <c r="D113" s="26">
        <f>F113</f>
        <v>10.60305</v>
      </c>
      <c r="E113" s="26">
        <f>F113</f>
        <v>10.60305</v>
      </c>
      <c r="F113" s="26">
        <f>ROUND(10.60305,5)</f>
        <v>10.60305</v>
      </c>
      <c r="G113" s="24"/>
      <c r="H113" s="36"/>
    </row>
    <row r="114" spans="1:8" ht="12.75" customHeight="1">
      <c r="A114" s="22">
        <v>43132</v>
      </c>
      <c r="B114" s="22"/>
      <c r="C114" s="26">
        <f>ROUND(10.455,5)</f>
        <v>10.455</v>
      </c>
      <c r="D114" s="26">
        <f>F114</f>
        <v>10.68877</v>
      </c>
      <c r="E114" s="26">
        <f>F114</f>
        <v>10.68877</v>
      </c>
      <c r="F114" s="26">
        <f>ROUND(10.68877,5)</f>
        <v>10.68877</v>
      </c>
      <c r="G114" s="24"/>
      <c r="H114" s="36"/>
    </row>
    <row r="115" spans="1:8" ht="12.75" customHeight="1">
      <c r="A115" s="22">
        <v>43223</v>
      </c>
      <c r="B115" s="22"/>
      <c r="C115" s="26">
        <f>ROUND(10.455,5)</f>
        <v>10.455</v>
      </c>
      <c r="D115" s="26">
        <f>F115</f>
        <v>10.77444</v>
      </c>
      <c r="E115" s="26">
        <f>F115</f>
        <v>10.77444</v>
      </c>
      <c r="F115" s="26">
        <f>ROUND(10.77444,5)</f>
        <v>10.77444</v>
      </c>
      <c r="G115" s="24"/>
      <c r="H115" s="36"/>
    </row>
    <row r="116" spans="1:8" ht="12.75" customHeight="1">
      <c r="A116" s="22">
        <v>43314</v>
      </c>
      <c r="B116" s="22"/>
      <c r="C116" s="26">
        <f>ROUND(10.455,5)</f>
        <v>10.455</v>
      </c>
      <c r="D116" s="26">
        <f>F116</f>
        <v>10.86885</v>
      </c>
      <c r="E116" s="26">
        <f>F116</f>
        <v>10.86885</v>
      </c>
      <c r="F116" s="26">
        <f>ROUND(10.86885,5)</f>
        <v>10.86885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ROUND(10.695,5)</f>
        <v>10.695</v>
      </c>
      <c r="D118" s="26">
        <f>F118</f>
        <v>10.75999</v>
      </c>
      <c r="E118" s="26">
        <f>F118</f>
        <v>10.75999</v>
      </c>
      <c r="F118" s="26">
        <f>ROUND(10.75999,5)</f>
        <v>10.75999</v>
      </c>
      <c r="G118" s="24"/>
      <c r="H118" s="36"/>
    </row>
    <row r="119" spans="1:8" ht="12.75" customHeight="1">
      <c r="A119" s="22">
        <v>43041</v>
      </c>
      <c r="B119" s="22"/>
      <c r="C119" s="26">
        <f>ROUND(10.695,5)</f>
        <v>10.695</v>
      </c>
      <c r="D119" s="26">
        <f>F119</f>
        <v>10.84451</v>
      </c>
      <c r="E119" s="26">
        <f>F119</f>
        <v>10.84451</v>
      </c>
      <c r="F119" s="26">
        <f>ROUND(10.84451,5)</f>
        <v>10.84451</v>
      </c>
      <c r="G119" s="24"/>
      <c r="H119" s="36"/>
    </row>
    <row r="120" spans="1:8" ht="12.75" customHeight="1">
      <c r="A120" s="22">
        <v>43132</v>
      </c>
      <c r="B120" s="22"/>
      <c r="C120" s="26">
        <f>ROUND(10.695,5)</f>
        <v>10.695</v>
      </c>
      <c r="D120" s="26">
        <f>F120</f>
        <v>10.92781</v>
      </c>
      <c r="E120" s="26">
        <f>F120</f>
        <v>10.92781</v>
      </c>
      <c r="F120" s="26">
        <f>ROUND(10.92781,5)</f>
        <v>10.92781</v>
      </c>
      <c r="G120" s="24"/>
      <c r="H120" s="36"/>
    </row>
    <row r="121" spans="1:8" ht="12.75" customHeight="1">
      <c r="A121" s="22">
        <v>43223</v>
      </c>
      <c r="B121" s="22"/>
      <c r="C121" s="26">
        <f>ROUND(10.695,5)</f>
        <v>10.695</v>
      </c>
      <c r="D121" s="26">
        <f>F121</f>
        <v>11.01547</v>
      </c>
      <c r="E121" s="26">
        <f>F121</f>
        <v>11.01547</v>
      </c>
      <c r="F121" s="26">
        <f>ROUND(11.01547,5)</f>
        <v>11.01547</v>
      </c>
      <c r="G121" s="24"/>
      <c r="H121" s="36"/>
    </row>
    <row r="122" spans="1:8" ht="12.75" customHeight="1">
      <c r="A122" s="22">
        <v>43314</v>
      </c>
      <c r="B122" s="22"/>
      <c r="C122" s="26">
        <f>ROUND(10.695,5)</f>
        <v>10.695</v>
      </c>
      <c r="D122" s="26">
        <f>F122</f>
        <v>11.10992</v>
      </c>
      <c r="E122" s="26">
        <f>F122</f>
        <v>11.10992</v>
      </c>
      <c r="F122" s="26">
        <f>ROUND(11.10992,5)</f>
        <v>11.10992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ROUND(7.875,5)</f>
        <v>7.875</v>
      </c>
      <c r="D124" s="26">
        <f>F124</f>
        <v>7.88228</v>
      </c>
      <c r="E124" s="26">
        <f>F124</f>
        <v>7.88228</v>
      </c>
      <c r="F124" s="26">
        <f>ROUND(7.88228,5)</f>
        <v>7.88228</v>
      </c>
      <c r="G124" s="24"/>
      <c r="H124" s="36"/>
    </row>
    <row r="125" spans="1:8" ht="12.75" customHeight="1">
      <c r="A125" s="22">
        <v>43041</v>
      </c>
      <c r="B125" s="22"/>
      <c r="C125" s="26">
        <f>ROUND(7.875,5)</f>
        <v>7.875</v>
      </c>
      <c r="D125" s="26">
        <f>F125</f>
        <v>7.89192</v>
      </c>
      <c r="E125" s="26">
        <f>F125</f>
        <v>7.89192</v>
      </c>
      <c r="F125" s="26">
        <f>ROUND(7.89192,5)</f>
        <v>7.89192</v>
      </c>
      <c r="G125" s="24"/>
      <c r="H125" s="36"/>
    </row>
    <row r="126" spans="1:8" ht="12.75" customHeight="1">
      <c r="A126" s="22">
        <v>43132</v>
      </c>
      <c r="B126" s="22"/>
      <c r="C126" s="26">
        <f>ROUND(7.875,5)</f>
        <v>7.875</v>
      </c>
      <c r="D126" s="26">
        <f>F126</f>
        <v>7.89599</v>
      </c>
      <c r="E126" s="26">
        <f>F126</f>
        <v>7.89599</v>
      </c>
      <c r="F126" s="26">
        <f>ROUND(7.89599,5)</f>
        <v>7.89599</v>
      </c>
      <c r="G126" s="24"/>
      <c r="H126" s="36"/>
    </row>
    <row r="127" spans="1:8" ht="12.75" customHeight="1">
      <c r="A127" s="22">
        <v>43223</v>
      </c>
      <c r="B127" s="22"/>
      <c r="C127" s="26">
        <f>ROUND(7.875,5)</f>
        <v>7.875</v>
      </c>
      <c r="D127" s="26">
        <f>F127</f>
        <v>7.89434</v>
      </c>
      <c r="E127" s="26">
        <f>F127</f>
        <v>7.89434</v>
      </c>
      <c r="F127" s="26">
        <f>ROUND(7.89434,5)</f>
        <v>7.89434</v>
      </c>
      <c r="G127" s="24"/>
      <c r="H127" s="36"/>
    </row>
    <row r="128" spans="1:8" ht="12.75" customHeight="1">
      <c r="A128" s="22">
        <v>43314</v>
      </c>
      <c r="B128" s="22"/>
      <c r="C128" s="26">
        <f>ROUND(7.875,5)</f>
        <v>7.875</v>
      </c>
      <c r="D128" s="26">
        <f>F128</f>
        <v>7.90516</v>
      </c>
      <c r="E128" s="26">
        <f>F128</f>
        <v>7.90516</v>
      </c>
      <c r="F128" s="26">
        <f>ROUND(7.90516,5)</f>
        <v>7.90516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ROUND(9.295,5)</f>
        <v>9.295</v>
      </c>
      <c r="D130" s="26">
        <f>F130</f>
        <v>9.33036</v>
      </c>
      <c r="E130" s="26">
        <f>F130</f>
        <v>9.33036</v>
      </c>
      <c r="F130" s="26">
        <f>ROUND(9.33036,5)</f>
        <v>9.33036</v>
      </c>
      <c r="G130" s="24"/>
      <c r="H130" s="36"/>
    </row>
    <row r="131" spans="1:8" ht="12.75" customHeight="1">
      <c r="A131" s="22">
        <v>43041</v>
      </c>
      <c r="B131" s="22"/>
      <c r="C131" s="26">
        <f>ROUND(9.295,5)</f>
        <v>9.295</v>
      </c>
      <c r="D131" s="26">
        <f>F131</f>
        <v>9.37684</v>
      </c>
      <c r="E131" s="26">
        <f>F131</f>
        <v>9.37684</v>
      </c>
      <c r="F131" s="26">
        <f>ROUND(9.37684,5)</f>
        <v>9.37684</v>
      </c>
      <c r="G131" s="24"/>
      <c r="H131" s="36"/>
    </row>
    <row r="132" spans="1:8" ht="12.75" customHeight="1">
      <c r="A132" s="22">
        <v>43132</v>
      </c>
      <c r="B132" s="22"/>
      <c r="C132" s="26">
        <f>ROUND(9.295,5)</f>
        <v>9.295</v>
      </c>
      <c r="D132" s="26">
        <f>F132</f>
        <v>9.42255</v>
      </c>
      <c r="E132" s="26">
        <f>F132</f>
        <v>9.42255</v>
      </c>
      <c r="F132" s="26">
        <f>ROUND(9.42255,5)</f>
        <v>9.42255</v>
      </c>
      <c r="G132" s="24"/>
      <c r="H132" s="36"/>
    </row>
    <row r="133" spans="1:8" ht="12.75" customHeight="1">
      <c r="A133" s="22">
        <v>43223</v>
      </c>
      <c r="B133" s="22"/>
      <c r="C133" s="26">
        <f>ROUND(9.295,5)</f>
        <v>9.295</v>
      </c>
      <c r="D133" s="26">
        <f>F133</f>
        <v>9.46604</v>
      </c>
      <c r="E133" s="26">
        <f>F133</f>
        <v>9.46604</v>
      </c>
      <c r="F133" s="26">
        <f>ROUND(9.46604,5)</f>
        <v>9.46604</v>
      </c>
      <c r="G133" s="24"/>
      <c r="H133" s="36"/>
    </row>
    <row r="134" spans="1:8" ht="12.75" customHeight="1">
      <c r="A134" s="22">
        <v>43314</v>
      </c>
      <c r="B134" s="22"/>
      <c r="C134" s="26">
        <f>ROUND(9.295,5)</f>
        <v>9.295</v>
      </c>
      <c r="D134" s="26">
        <f>F134</f>
        <v>9.51729</v>
      </c>
      <c r="E134" s="26">
        <f>F134</f>
        <v>9.51729</v>
      </c>
      <c r="F134" s="26">
        <f>ROUND(9.51729,5)</f>
        <v>9.51729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ROUND(8.48,5)</f>
        <v>8.48</v>
      </c>
      <c r="D136" s="26">
        <f>F136</f>
        <v>8.50605</v>
      </c>
      <c r="E136" s="26">
        <f>F136</f>
        <v>8.50605</v>
      </c>
      <c r="F136" s="26">
        <f>ROUND(8.50605,5)</f>
        <v>8.50605</v>
      </c>
      <c r="G136" s="24"/>
      <c r="H136" s="36"/>
    </row>
    <row r="137" spans="1:8" ht="12.75" customHeight="1">
      <c r="A137" s="22">
        <v>43041</v>
      </c>
      <c r="B137" s="22"/>
      <c r="C137" s="26">
        <f>ROUND(8.48,5)</f>
        <v>8.48</v>
      </c>
      <c r="D137" s="26">
        <f>F137</f>
        <v>8.53636</v>
      </c>
      <c r="E137" s="26">
        <f>F137</f>
        <v>8.53636</v>
      </c>
      <c r="F137" s="26">
        <f>ROUND(8.53636,5)</f>
        <v>8.53636</v>
      </c>
      <c r="G137" s="24"/>
      <c r="H137" s="36"/>
    </row>
    <row r="138" spans="1:8" ht="12.75" customHeight="1">
      <c r="A138" s="22">
        <v>43132</v>
      </c>
      <c r="B138" s="22"/>
      <c r="C138" s="26">
        <f>ROUND(8.48,5)</f>
        <v>8.48</v>
      </c>
      <c r="D138" s="26">
        <f>F138</f>
        <v>8.56352</v>
      </c>
      <c r="E138" s="26">
        <f>F138</f>
        <v>8.56352</v>
      </c>
      <c r="F138" s="26">
        <f>ROUND(8.56352,5)</f>
        <v>8.56352</v>
      </c>
      <c r="G138" s="24"/>
      <c r="H138" s="36"/>
    </row>
    <row r="139" spans="1:8" ht="12.75" customHeight="1">
      <c r="A139" s="22">
        <v>43223</v>
      </c>
      <c r="B139" s="22"/>
      <c r="C139" s="26">
        <f>ROUND(8.48,5)</f>
        <v>8.48</v>
      </c>
      <c r="D139" s="26">
        <f>F139</f>
        <v>8.59337</v>
      </c>
      <c r="E139" s="26">
        <f>F139</f>
        <v>8.59337</v>
      </c>
      <c r="F139" s="26">
        <f>ROUND(8.59337,5)</f>
        <v>8.59337</v>
      </c>
      <c r="G139" s="24"/>
      <c r="H139" s="36"/>
    </row>
    <row r="140" spans="1:8" ht="12.75" customHeight="1">
      <c r="A140" s="22">
        <v>43314</v>
      </c>
      <c r="B140" s="22"/>
      <c r="C140" s="26">
        <f>ROUND(8.48,5)</f>
        <v>8.48</v>
      </c>
      <c r="D140" s="26">
        <f>F140</f>
        <v>8.63426</v>
      </c>
      <c r="E140" s="26">
        <f>F140</f>
        <v>8.63426</v>
      </c>
      <c r="F140" s="26">
        <f>ROUND(8.63426,5)</f>
        <v>8.63426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ROUND(2.32,5)</f>
        <v>2.32</v>
      </c>
      <c r="D142" s="26">
        <f>F142</f>
        <v>298.03757</v>
      </c>
      <c r="E142" s="26">
        <f>F142</f>
        <v>298.03757</v>
      </c>
      <c r="F142" s="26">
        <f>ROUND(298.03757,5)</f>
        <v>298.03757</v>
      </c>
      <c r="G142" s="24"/>
      <c r="H142" s="36"/>
    </row>
    <row r="143" spans="1:8" ht="12.75" customHeight="1">
      <c r="A143" s="22">
        <v>43041</v>
      </c>
      <c r="B143" s="22"/>
      <c r="C143" s="26">
        <f>ROUND(2.32,5)</f>
        <v>2.32</v>
      </c>
      <c r="D143" s="26">
        <f>F143</f>
        <v>303.81776</v>
      </c>
      <c r="E143" s="26">
        <f>F143</f>
        <v>303.81776</v>
      </c>
      <c r="F143" s="26">
        <f>ROUND(303.81776,5)</f>
        <v>303.81776</v>
      </c>
      <c r="G143" s="24"/>
      <c r="H143" s="36"/>
    </row>
    <row r="144" spans="1:8" ht="12.75" customHeight="1">
      <c r="A144" s="22">
        <v>43132</v>
      </c>
      <c r="B144" s="22"/>
      <c r="C144" s="26">
        <f>ROUND(2.32,5)</f>
        <v>2.32</v>
      </c>
      <c r="D144" s="26">
        <f>F144</f>
        <v>302.82788</v>
      </c>
      <c r="E144" s="26">
        <f>F144</f>
        <v>302.82788</v>
      </c>
      <c r="F144" s="26">
        <f>ROUND(302.82788,5)</f>
        <v>302.82788</v>
      </c>
      <c r="G144" s="24"/>
      <c r="H144" s="36"/>
    </row>
    <row r="145" spans="1:8" ht="12.75" customHeight="1">
      <c r="A145" s="22">
        <v>43223</v>
      </c>
      <c r="B145" s="22"/>
      <c r="C145" s="26">
        <f>ROUND(2.32,5)</f>
        <v>2.32</v>
      </c>
      <c r="D145" s="26">
        <f>F145</f>
        <v>308.94623</v>
      </c>
      <c r="E145" s="26">
        <f>F145</f>
        <v>308.94623</v>
      </c>
      <c r="F145" s="26">
        <f>ROUND(308.94623,5)</f>
        <v>308.94623</v>
      </c>
      <c r="G145" s="24"/>
      <c r="H145" s="36"/>
    </row>
    <row r="146" spans="1:8" ht="12.75" customHeight="1">
      <c r="A146" s="22">
        <v>43314</v>
      </c>
      <c r="B146" s="22"/>
      <c r="C146" s="26">
        <f>ROUND(2.32,5)</f>
        <v>2.32</v>
      </c>
      <c r="D146" s="26">
        <f>F146</f>
        <v>314.81786</v>
      </c>
      <c r="E146" s="26">
        <f>F146</f>
        <v>314.81786</v>
      </c>
      <c r="F146" s="26">
        <f>ROUND(314.81786,5)</f>
        <v>314.81786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ROUND(2.38,5)</f>
        <v>2.38</v>
      </c>
      <c r="D148" s="26">
        <f>F148</f>
        <v>242.71206</v>
      </c>
      <c r="E148" s="26">
        <f>F148</f>
        <v>242.71206</v>
      </c>
      <c r="F148" s="26">
        <f>ROUND(242.71206,5)</f>
        <v>242.71206</v>
      </c>
      <c r="G148" s="24"/>
      <c r="H148" s="36"/>
    </row>
    <row r="149" spans="1:8" ht="12.75" customHeight="1">
      <c r="A149" s="22">
        <v>43041</v>
      </c>
      <c r="B149" s="22"/>
      <c r="C149" s="26">
        <f>ROUND(2.38,5)</f>
        <v>2.38</v>
      </c>
      <c r="D149" s="26">
        <f>F149</f>
        <v>247.41914</v>
      </c>
      <c r="E149" s="26">
        <f>F149</f>
        <v>247.41914</v>
      </c>
      <c r="F149" s="26">
        <f>ROUND(247.41914,5)</f>
        <v>247.41914</v>
      </c>
      <c r="G149" s="24"/>
      <c r="H149" s="36"/>
    </row>
    <row r="150" spans="1:8" ht="12.75" customHeight="1">
      <c r="A150" s="22">
        <v>43132</v>
      </c>
      <c r="B150" s="22"/>
      <c r="C150" s="26">
        <f>ROUND(2.38,5)</f>
        <v>2.38</v>
      </c>
      <c r="D150" s="26">
        <f>F150</f>
        <v>248.61076</v>
      </c>
      <c r="E150" s="26">
        <f>F150</f>
        <v>248.61076</v>
      </c>
      <c r="F150" s="26">
        <f>ROUND(248.61076,5)</f>
        <v>248.61076</v>
      </c>
      <c r="G150" s="24"/>
      <c r="H150" s="36"/>
    </row>
    <row r="151" spans="1:8" ht="12.75" customHeight="1">
      <c r="A151" s="22">
        <v>43223</v>
      </c>
      <c r="B151" s="22"/>
      <c r="C151" s="26">
        <f>ROUND(2.38,5)</f>
        <v>2.38</v>
      </c>
      <c r="D151" s="26">
        <f>F151</f>
        <v>253.63381</v>
      </c>
      <c r="E151" s="26">
        <f>F151</f>
        <v>253.63381</v>
      </c>
      <c r="F151" s="26">
        <f>ROUND(253.63381,5)</f>
        <v>253.63381</v>
      </c>
      <c r="G151" s="24"/>
      <c r="H151" s="36"/>
    </row>
    <row r="152" spans="1:8" ht="12.75" customHeight="1">
      <c r="A152" s="22">
        <v>43314</v>
      </c>
      <c r="B152" s="22"/>
      <c r="C152" s="26">
        <f>ROUND(2.38,5)</f>
        <v>2.38</v>
      </c>
      <c r="D152" s="26">
        <f>F152</f>
        <v>258.45563</v>
      </c>
      <c r="E152" s="26">
        <f>F152</f>
        <v>258.45563</v>
      </c>
      <c r="F152" s="26">
        <f>ROUND(258.45563,5)</f>
        <v>258.45563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ROUND(7.38,5)</f>
        <v>7.38</v>
      </c>
      <c r="D154" s="26">
        <f>F154</f>
        <v>6.95083</v>
      </c>
      <c r="E154" s="26">
        <f>F154</f>
        <v>6.95083</v>
      </c>
      <c r="F154" s="26">
        <f>ROUND(6.95083,5)</f>
        <v>6.95083</v>
      </c>
      <c r="G154" s="24"/>
      <c r="H154" s="36"/>
    </row>
    <row r="155" spans="1:8" ht="12.75" customHeight="1">
      <c r="A155" s="22">
        <v>43041</v>
      </c>
      <c r="B155" s="22"/>
      <c r="C155" s="26">
        <f>ROUND(7.38,5)</f>
        <v>7.38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ROUND(7.28,5)</f>
        <v>7.28</v>
      </c>
      <c r="D157" s="26">
        <f>F157</f>
        <v>7.2247</v>
      </c>
      <c r="E157" s="26">
        <f>F157</f>
        <v>7.2247</v>
      </c>
      <c r="F157" s="26">
        <f>ROUND(7.2247,5)</f>
        <v>7.2247</v>
      </c>
      <c r="G157" s="24"/>
      <c r="H157" s="36"/>
    </row>
    <row r="158" spans="1:8" ht="12.75" customHeight="1">
      <c r="A158" s="22">
        <v>43041</v>
      </c>
      <c r="B158" s="22"/>
      <c r="C158" s="26">
        <f>ROUND(7.28,5)</f>
        <v>7.28</v>
      </c>
      <c r="D158" s="26">
        <f>F158</f>
        <v>7.09768</v>
      </c>
      <c r="E158" s="26">
        <f>F158</f>
        <v>7.09768</v>
      </c>
      <c r="F158" s="26">
        <f>ROUND(7.09768,5)</f>
        <v>7.09768</v>
      </c>
      <c r="G158" s="24"/>
      <c r="H158" s="36"/>
    </row>
    <row r="159" spans="1:8" ht="12.75" customHeight="1">
      <c r="A159" s="22">
        <v>43132</v>
      </c>
      <c r="B159" s="22"/>
      <c r="C159" s="26">
        <f>ROUND(7.28,5)</f>
        <v>7.28</v>
      </c>
      <c r="D159" s="26">
        <f>F159</f>
        <v>6.86197</v>
      </c>
      <c r="E159" s="26">
        <f>F159</f>
        <v>6.86197</v>
      </c>
      <c r="F159" s="26">
        <f>ROUND(6.86197,5)</f>
        <v>6.86197</v>
      </c>
      <c r="G159" s="24"/>
      <c r="H159" s="36"/>
    </row>
    <row r="160" spans="1:8" ht="12.75" customHeight="1">
      <c r="A160" s="22">
        <v>43223</v>
      </c>
      <c r="B160" s="22"/>
      <c r="C160" s="26">
        <f>ROUND(7.28,5)</f>
        <v>7.28</v>
      </c>
      <c r="D160" s="26">
        <f>F160</f>
        <v>6.44489</v>
      </c>
      <c r="E160" s="26">
        <f>F160</f>
        <v>6.44489</v>
      </c>
      <c r="F160" s="26">
        <f>ROUND(6.44489,5)</f>
        <v>6.44489</v>
      </c>
      <c r="G160" s="24"/>
      <c r="H160" s="36"/>
    </row>
    <row r="161" spans="1:8" ht="12.75" customHeight="1">
      <c r="A161" s="22">
        <v>43314</v>
      </c>
      <c r="B161" s="22"/>
      <c r="C161" s="26">
        <f>ROUND(7.28,5)</f>
        <v>7.28</v>
      </c>
      <c r="D161" s="26">
        <f>F161</f>
        <v>5.58175</v>
      </c>
      <c r="E161" s="26">
        <f>F161</f>
        <v>5.58175</v>
      </c>
      <c r="F161" s="26">
        <f>ROUND(5.58175,5)</f>
        <v>5.58175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ROUND(7.325,5)</f>
        <v>7.325</v>
      </c>
      <c r="D163" s="26">
        <f>F163</f>
        <v>7.29903</v>
      </c>
      <c r="E163" s="26">
        <f>F163</f>
        <v>7.29903</v>
      </c>
      <c r="F163" s="26">
        <f>ROUND(7.29903,5)</f>
        <v>7.29903</v>
      </c>
      <c r="G163" s="24"/>
      <c r="H163" s="36"/>
    </row>
    <row r="164" spans="1:8" ht="12.75" customHeight="1">
      <c r="A164" s="22">
        <v>43041</v>
      </c>
      <c r="B164" s="22"/>
      <c r="C164" s="26">
        <f>ROUND(7.325,5)</f>
        <v>7.325</v>
      </c>
      <c r="D164" s="26">
        <f>F164</f>
        <v>7.23626</v>
      </c>
      <c r="E164" s="26">
        <f>F164</f>
        <v>7.23626</v>
      </c>
      <c r="F164" s="26">
        <f>ROUND(7.23626,5)</f>
        <v>7.23626</v>
      </c>
      <c r="G164" s="24"/>
      <c r="H164" s="36"/>
    </row>
    <row r="165" spans="1:8" ht="12.75" customHeight="1">
      <c r="A165" s="22">
        <v>43132</v>
      </c>
      <c r="B165" s="22"/>
      <c r="C165" s="26">
        <f>ROUND(7.325,5)</f>
        <v>7.325</v>
      </c>
      <c r="D165" s="26">
        <f>F165</f>
        <v>7.1408</v>
      </c>
      <c r="E165" s="26">
        <f>F165</f>
        <v>7.1408</v>
      </c>
      <c r="F165" s="26">
        <f>ROUND(7.1408,5)</f>
        <v>7.1408</v>
      </c>
      <c r="G165" s="24"/>
      <c r="H165" s="36"/>
    </row>
    <row r="166" spans="1:8" ht="12.75" customHeight="1">
      <c r="A166" s="22">
        <v>43223</v>
      </c>
      <c r="B166" s="22"/>
      <c r="C166" s="26">
        <f>ROUND(7.325,5)</f>
        <v>7.325</v>
      </c>
      <c r="D166" s="26">
        <f>F166</f>
        <v>7.03255</v>
      </c>
      <c r="E166" s="26">
        <f>F166</f>
        <v>7.03255</v>
      </c>
      <c r="F166" s="26">
        <f>ROUND(7.03255,5)</f>
        <v>7.03255</v>
      </c>
      <c r="G166" s="24"/>
      <c r="H166" s="36"/>
    </row>
    <row r="167" spans="1:8" ht="12.75" customHeight="1">
      <c r="A167" s="22">
        <v>43314</v>
      </c>
      <c r="B167" s="22"/>
      <c r="C167" s="26">
        <f>ROUND(7.325,5)</f>
        <v>7.325</v>
      </c>
      <c r="D167" s="26">
        <f>F167</f>
        <v>6.92154</v>
      </c>
      <c r="E167" s="26">
        <f>F167</f>
        <v>6.92154</v>
      </c>
      <c r="F167" s="26">
        <f>ROUND(6.92154,5)</f>
        <v>6.92154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ROUND(7.45,5)</f>
        <v>7.45</v>
      </c>
      <c r="D169" s="26">
        <f>F169</f>
        <v>7.43709</v>
      </c>
      <c r="E169" s="26">
        <f>F169</f>
        <v>7.43709</v>
      </c>
      <c r="F169" s="26">
        <f>ROUND(7.43709,5)</f>
        <v>7.43709</v>
      </c>
      <c r="G169" s="24"/>
      <c r="H169" s="36"/>
    </row>
    <row r="170" spans="1:8" ht="12.75" customHeight="1">
      <c r="A170" s="22">
        <v>43041</v>
      </c>
      <c r="B170" s="22"/>
      <c r="C170" s="26">
        <f>ROUND(7.45,5)</f>
        <v>7.45</v>
      </c>
      <c r="D170" s="26">
        <f>F170</f>
        <v>7.41113</v>
      </c>
      <c r="E170" s="26">
        <f>F170</f>
        <v>7.41113</v>
      </c>
      <c r="F170" s="26">
        <f>ROUND(7.41113,5)</f>
        <v>7.41113</v>
      </c>
      <c r="G170" s="24"/>
      <c r="H170" s="36"/>
    </row>
    <row r="171" spans="1:8" ht="12.75" customHeight="1">
      <c r="A171" s="22">
        <v>43132</v>
      </c>
      <c r="B171" s="22"/>
      <c r="C171" s="26">
        <f>ROUND(7.45,5)</f>
        <v>7.45</v>
      </c>
      <c r="D171" s="26">
        <f>F171</f>
        <v>7.37056</v>
      </c>
      <c r="E171" s="26">
        <f>F171</f>
        <v>7.37056</v>
      </c>
      <c r="F171" s="26">
        <f>ROUND(7.37056,5)</f>
        <v>7.37056</v>
      </c>
      <c r="G171" s="24"/>
      <c r="H171" s="36"/>
    </row>
    <row r="172" spans="1:8" ht="12.75" customHeight="1">
      <c r="A172" s="22">
        <v>43223</v>
      </c>
      <c r="B172" s="22"/>
      <c r="C172" s="26">
        <f>ROUND(7.45,5)</f>
        <v>7.45</v>
      </c>
      <c r="D172" s="26">
        <f>F172</f>
        <v>7.3212</v>
      </c>
      <c r="E172" s="26">
        <f>F172</f>
        <v>7.3212</v>
      </c>
      <c r="F172" s="26">
        <f>ROUND(7.3212,5)</f>
        <v>7.3212</v>
      </c>
      <c r="G172" s="24"/>
      <c r="H172" s="36"/>
    </row>
    <row r="173" spans="1:8" ht="12.75" customHeight="1">
      <c r="A173" s="22">
        <v>43314</v>
      </c>
      <c r="B173" s="22"/>
      <c r="C173" s="26">
        <f>ROUND(7.45,5)</f>
        <v>7.45</v>
      </c>
      <c r="D173" s="26">
        <f>F173</f>
        <v>7.28373</v>
      </c>
      <c r="E173" s="26">
        <f>F173</f>
        <v>7.28373</v>
      </c>
      <c r="F173" s="26">
        <f>ROUND(7.28373,5)</f>
        <v>7.28373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ROUND(9.265,5)</f>
        <v>9.265</v>
      </c>
      <c r="D175" s="26">
        <f>F175</f>
        <v>9.2972</v>
      </c>
      <c r="E175" s="26">
        <f>F175</f>
        <v>9.2972</v>
      </c>
      <c r="F175" s="26">
        <f>ROUND(9.2972,5)</f>
        <v>9.2972</v>
      </c>
      <c r="G175" s="24"/>
      <c r="H175" s="36"/>
    </row>
    <row r="176" spans="1:8" ht="12.75" customHeight="1">
      <c r="A176" s="22">
        <v>43041</v>
      </c>
      <c r="B176" s="22"/>
      <c r="C176" s="26">
        <f>ROUND(9.265,5)</f>
        <v>9.265</v>
      </c>
      <c r="D176" s="26">
        <f>F176</f>
        <v>9.33756</v>
      </c>
      <c r="E176" s="26">
        <f>F176</f>
        <v>9.33756</v>
      </c>
      <c r="F176" s="26">
        <f>ROUND(9.33756,5)</f>
        <v>9.33756</v>
      </c>
      <c r="G176" s="24"/>
      <c r="H176" s="36"/>
    </row>
    <row r="177" spans="1:8" ht="12.75" customHeight="1">
      <c r="A177" s="22">
        <v>43132</v>
      </c>
      <c r="B177" s="22"/>
      <c r="C177" s="26">
        <f>ROUND(9.265,5)</f>
        <v>9.265</v>
      </c>
      <c r="D177" s="26">
        <f>F177</f>
        <v>9.37612</v>
      </c>
      <c r="E177" s="26">
        <f>F177</f>
        <v>9.37612</v>
      </c>
      <c r="F177" s="26">
        <f>ROUND(9.37612,5)</f>
        <v>9.37612</v>
      </c>
      <c r="G177" s="24"/>
      <c r="H177" s="36"/>
    </row>
    <row r="178" spans="1:8" ht="12.75" customHeight="1">
      <c r="A178" s="22">
        <v>43223</v>
      </c>
      <c r="B178" s="22"/>
      <c r="C178" s="26">
        <f>ROUND(9.265,5)</f>
        <v>9.265</v>
      </c>
      <c r="D178" s="26">
        <f>F178</f>
        <v>9.41555</v>
      </c>
      <c r="E178" s="26">
        <f>F178</f>
        <v>9.41555</v>
      </c>
      <c r="F178" s="26">
        <f>ROUND(9.41555,5)</f>
        <v>9.41555</v>
      </c>
      <c r="G178" s="24"/>
      <c r="H178" s="36"/>
    </row>
    <row r="179" spans="1:8" ht="12.75" customHeight="1">
      <c r="A179" s="22">
        <v>43314</v>
      </c>
      <c r="B179" s="22"/>
      <c r="C179" s="26">
        <f>ROUND(9.265,5)</f>
        <v>9.265</v>
      </c>
      <c r="D179" s="26">
        <f>F179</f>
        <v>9.46149</v>
      </c>
      <c r="E179" s="26">
        <f>F179</f>
        <v>9.46149</v>
      </c>
      <c r="F179" s="26">
        <f>ROUND(9.46149,5)</f>
        <v>9.46149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ROUND(2.36,5)</f>
        <v>2.36</v>
      </c>
      <c r="D181" s="26">
        <f>F181</f>
        <v>187.39473</v>
      </c>
      <c r="E181" s="26">
        <f>F181</f>
        <v>187.39473</v>
      </c>
      <c r="F181" s="26">
        <f>ROUND(187.39473,5)</f>
        <v>187.39473</v>
      </c>
      <c r="G181" s="24"/>
      <c r="H181" s="36"/>
    </row>
    <row r="182" spans="1:8" ht="12.75" customHeight="1">
      <c r="A182" s="22">
        <v>43041</v>
      </c>
      <c r="B182" s="22"/>
      <c r="C182" s="26">
        <f>ROUND(2.36,5)</f>
        <v>2.36</v>
      </c>
      <c r="D182" s="26">
        <f>F182</f>
        <v>188.62913</v>
      </c>
      <c r="E182" s="26">
        <f>F182</f>
        <v>188.62913</v>
      </c>
      <c r="F182" s="26">
        <f>ROUND(188.62913,5)</f>
        <v>188.62913</v>
      </c>
      <c r="G182" s="24"/>
      <c r="H182" s="36"/>
    </row>
    <row r="183" spans="1:8" ht="12.75" customHeight="1">
      <c r="A183" s="22">
        <v>43132</v>
      </c>
      <c r="B183" s="22"/>
      <c r="C183" s="26">
        <f>ROUND(2.36,5)</f>
        <v>2.36</v>
      </c>
      <c r="D183" s="26">
        <f>F183</f>
        <v>192.39415</v>
      </c>
      <c r="E183" s="26">
        <f>F183</f>
        <v>192.39415</v>
      </c>
      <c r="F183" s="26">
        <f>ROUND(192.39415,5)</f>
        <v>192.39415</v>
      </c>
      <c r="G183" s="24"/>
      <c r="H183" s="36"/>
    </row>
    <row r="184" spans="1:8" ht="12.75" customHeight="1">
      <c r="A184" s="22">
        <v>43223</v>
      </c>
      <c r="B184" s="22"/>
      <c r="C184" s="26">
        <f>ROUND(2.36,5)</f>
        <v>2.36</v>
      </c>
      <c r="D184" s="26">
        <f>F184</f>
        <v>193.83153</v>
      </c>
      <c r="E184" s="26">
        <f>F184</f>
        <v>193.83153</v>
      </c>
      <c r="F184" s="26">
        <f>ROUND(193.83153,5)</f>
        <v>193.83153</v>
      </c>
      <c r="G184" s="24"/>
      <c r="H184" s="36"/>
    </row>
    <row r="185" spans="1:8" ht="12.75" customHeight="1">
      <c r="A185" s="22">
        <v>43314</v>
      </c>
      <c r="B185" s="22"/>
      <c r="C185" s="26">
        <f>ROUND(2.36,5)</f>
        <v>2.36</v>
      </c>
      <c r="D185" s="26">
        <f>F185</f>
        <v>197.51463</v>
      </c>
      <c r="E185" s="26">
        <f>F185</f>
        <v>197.51463</v>
      </c>
      <c r="F185" s="26">
        <f>ROUND(197.51463,5)</f>
        <v>197.51463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ROUND(2.4,5)</f>
        <v>2.4</v>
      </c>
      <c r="D190" s="26">
        <f>F190</f>
        <v>148.73274</v>
      </c>
      <c r="E190" s="26">
        <f>F190</f>
        <v>148.73274</v>
      </c>
      <c r="F190" s="26">
        <f>ROUND(148.73274,5)</f>
        <v>148.73274</v>
      </c>
      <c r="G190" s="24"/>
      <c r="H190" s="36"/>
    </row>
    <row r="191" spans="1:8" ht="12.75" customHeight="1">
      <c r="A191" s="22">
        <v>43041</v>
      </c>
      <c r="B191" s="22"/>
      <c r="C191" s="26">
        <f>ROUND(2.4,5)</f>
        <v>2.4</v>
      </c>
      <c r="D191" s="26">
        <f>F191</f>
        <v>151.61727</v>
      </c>
      <c r="E191" s="26">
        <f>F191</f>
        <v>151.61727</v>
      </c>
      <c r="F191" s="26">
        <f>ROUND(151.61727,5)</f>
        <v>151.61727</v>
      </c>
      <c r="G191" s="24"/>
      <c r="H191" s="36"/>
    </row>
    <row r="192" spans="1:8" ht="12.75" customHeight="1">
      <c r="A192" s="22">
        <v>43132</v>
      </c>
      <c r="B192" s="22"/>
      <c r="C192" s="26">
        <f>ROUND(2.4,5)</f>
        <v>2.4</v>
      </c>
      <c r="D192" s="26">
        <f>F192</f>
        <v>152.58334</v>
      </c>
      <c r="E192" s="26">
        <f>F192</f>
        <v>152.58334</v>
      </c>
      <c r="F192" s="26">
        <f>ROUND(152.58334,5)</f>
        <v>152.58334</v>
      </c>
      <c r="G192" s="24"/>
      <c r="H192" s="36"/>
    </row>
    <row r="193" spans="1:8" ht="12.75" customHeight="1">
      <c r="A193" s="22">
        <v>43223</v>
      </c>
      <c r="B193" s="22"/>
      <c r="C193" s="26">
        <f>ROUND(2.4,5)</f>
        <v>2.4</v>
      </c>
      <c r="D193" s="26">
        <f>F193</f>
        <v>155.66612</v>
      </c>
      <c r="E193" s="26">
        <f>F193</f>
        <v>155.66612</v>
      </c>
      <c r="F193" s="26">
        <f>ROUND(155.66612,5)</f>
        <v>155.66612</v>
      </c>
      <c r="G193" s="24"/>
      <c r="H193" s="36"/>
    </row>
    <row r="194" spans="1:8" ht="12.75" customHeight="1">
      <c r="A194" s="22">
        <v>43314</v>
      </c>
      <c r="B194" s="22"/>
      <c r="C194" s="26">
        <f>ROUND(2.4,5)</f>
        <v>2.4</v>
      </c>
      <c r="D194" s="26">
        <f>F194</f>
        <v>158.62475</v>
      </c>
      <c r="E194" s="26">
        <f>F194</f>
        <v>158.62475</v>
      </c>
      <c r="F194" s="26">
        <f>ROUND(158.62475,5)</f>
        <v>158.62475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ROUND(8.995,5)</f>
        <v>8.995</v>
      </c>
      <c r="D196" s="26">
        <f>F196</f>
        <v>9.0253</v>
      </c>
      <c r="E196" s="26">
        <f>F196</f>
        <v>9.0253</v>
      </c>
      <c r="F196" s="26">
        <f>ROUND(9.0253,5)</f>
        <v>9.0253</v>
      </c>
      <c r="G196" s="24"/>
      <c r="H196" s="36"/>
    </row>
    <row r="197" spans="1:8" ht="12.75" customHeight="1">
      <c r="A197" s="22">
        <v>43041</v>
      </c>
      <c r="B197" s="22"/>
      <c r="C197" s="26">
        <f>ROUND(8.995,5)</f>
        <v>8.995</v>
      </c>
      <c r="D197" s="26">
        <f>F197</f>
        <v>9.06531</v>
      </c>
      <c r="E197" s="26">
        <f>F197</f>
        <v>9.06531</v>
      </c>
      <c r="F197" s="26">
        <f>ROUND(9.06531,5)</f>
        <v>9.06531</v>
      </c>
      <c r="G197" s="24"/>
      <c r="H197" s="36"/>
    </row>
    <row r="198" spans="1:8" ht="12.75" customHeight="1">
      <c r="A198" s="22">
        <v>43132</v>
      </c>
      <c r="B198" s="22"/>
      <c r="C198" s="26">
        <f>ROUND(8.995,5)</f>
        <v>8.995</v>
      </c>
      <c r="D198" s="26">
        <f>F198</f>
        <v>9.10417</v>
      </c>
      <c r="E198" s="26">
        <f>F198</f>
        <v>9.10417</v>
      </c>
      <c r="F198" s="26">
        <f>ROUND(9.10417,5)</f>
        <v>9.10417</v>
      </c>
      <c r="G198" s="24"/>
      <c r="H198" s="36"/>
    </row>
    <row r="199" spans="1:8" ht="12.75" customHeight="1">
      <c r="A199" s="22">
        <v>43223</v>
      </c>
      <c r="B199" s="22"/>
      <c r="C199" s="26">
        <f>ROUND(8.995,5)</f>
        <v>8.995</v>
      </c>
      <c r="D199" s="26">
        <f>F199</f>
        <v>9.14076</v>
      </c>
      <c r="E199" s="26">
        <f>F199</f>
        <v>9.14076</v>
      </c>
      <c r="F199" s="26">
        <f>ROUND(9.14076,5)</f>
        <v>9.14076</v>
      </c>
      <c r="G199" s="24"/>
      <c r="H199" s="36"/>
    </row>
    <row r="200" spans="1:8" ht="12.75" customHeight="1">
      <c r="A200" s="22">
        <v>43314</v>
      </c>
      <c r="B200" s="22"/>
      <c r="C200" s="26">
        <f>ROUND(8.995,5)</f>
        <v>8.995</v>
      </c>
      <c r="D200" s="26">
        <f>F200</f>
        <v>9.18533</v>
      </c>
      <c r="E200" s="26">
        <f>F200</f>
        <v>9.18533</v>
      </c>
      <c r="F200" s="26">
        <f>ROUND(9.18533,5)</f>
        <v>9.18533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ROUND(9.435,5)</f>
        <v>9.435</v>
      </c>
      <c r="D202" s="26">
        <f>F202</f>
        <v>9.46816</v>
      </c>
      <c r="E202" s="26">
        <f>F202</f>
        <v>9.46816</v>
      </c>
      <c r="F202" s="26">
        <f>ROUND(9.46816,5)</f>
        <v>9.46816</v>
      </c>
      <c r="G202" s="24"/>
      <c r="H202" s="36"/>
    </row>
    <row r="203" spans="1:8" ht="12.75" customHeight="1">
      <c r="A203" s="22">
        <v>43041</v>
      </c>
      <c r="B203" s="22"/>
      <c r="C203" s="26">
        <f>ROUND(9.435,5)</f>
        <v>9.435</v>
      </c>
      <c r="D203" s="26">
        <f>F203</f>
        <v>9.51152</v>
      </c>
      <c r="E203" s="26">
        <f>F203</f>
        <v>9.51152</v>
      </c>
      <c r="F203" s="26">
        <f>ROUND(9.51152,5)</f>
        <v>9.51152</v>
      </c>
      <c r="G203" s="24"/>
      <c r="H203" s="36"/>
    </row>
    <row r="204" spans="1:8" ht="12.75" customHeight="1">
      <c r="A204" s="22">
        <v>43132</v>
      </c>
      <c r="B204" s="22"/>
      <c r="C204" s="26">
        <f>ROUND(9.435,5)</f>
        <v>9.435</v>
      </c>
      <c r="D204" s="26">
        <f>F204</f>
        <v>9.55409</v>
      </c>
      <c r="E204" s="26">
        <f>F204</f>
        <v>9.55409</v>
      </c>
      <c r="F204" s="26">
        <f>ROUND(9.55409,5)</f>
        <v>9.55409</v>
      </c>
      <c r="G204" s="24"/>
      <c r="H204" s="36"/>
    </row>
    <row r="205" spans="1:8" ht="12.75" customHeight="1">
      <c r="A205" s="22">
        <v>43223</v>
      </c>
      <c r="B205" s="22"/>
      <c r="C205" s="26">
        <f>ROUND(9.435,5)</f>
        <v>9.435</v>
      </c>
      <c r="D205" s="26">
        <f>F205</f>
        <v>9.59451</v>
      </c>
      <c r="E205" s="26">
        <f>F205</f>
        <v>9.59451</v>
      </c>
      <c r="F205" s="26">
        <f>ROUND(9.59451,5)</f>
        <v>9.59451</v>
      </c>
      <c r="G205" s="24"/>
      <c r="H205" s="36"/>
    </row>
    <row r="206" spans="1:8" ht="12.75" customHeight="1">
      <c r="A206" s="22">
        <v>43314</v>
      </c>
      <c r="B206" s="22"/>
      <c r="C206" s="26">
        <f>ROUND(9.435,5)</f>
        <v>9.435</v>
      </c>
      <c r="D206" s="26">
        <f>F206</f>
        <v>9.64138</v>
      </c>
      <c r="E206" s="26">
        <f>F206</f>
        <v>9.64138</v>
      </c>
      <c r="F206" s="26">
        <f>ROUND(9.64138,5)</f>
        <v>9.64138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ROUND(9.53,5)</f>
        <v>9.53</v>
      </c>
      <c r="D208" s="26">
        <f>F208</f>
        <v>9.56523</v>
      </c>
      <c r="E208" s="26">
        <f>F208</f>
        <v>9.56523</v>
      </c>
      <c r="F208" s="26">
        <f>ROUND(9.56523,5)</f>
        <v>9.56523</v>
      </c>
      <c r="G208" s="24"/>
      <c r="H208" s="36"/>
    </row>
    <row r="209" spans="1:8" ht="12.75" customHeight="1">
      <c r="A209" s="22">
        <v>43041</v>
      </c>
      <c r="B209" s="22"/>
      <c r="C209" s="26">
        <f>ROUND(9.53,5)</f>
        <v>9.53</v>
      </c>
      <c r="D209" s="26">
        <f>F209</f>
        <v>9.61128</v>
      </c>
      <c r="E209" s="26">
        <f>F209</f>
        <v>9.61128</v>
      </c>
      <c r="F209" s="26">
        <f>ROUND(9.61128,5)</f>
        <v>9.61128</v>
      </c>
      <c r="G209" s="24"/>
      <c r="H209" s="36"/>
    </row>
    <row r="210" spans="1:8" ht="12.75" customHeight="1">
      <c r="A210" s="22">
        <v>43132</v>
      </c>
      <c r="B210" s="22"/>
      <c r="C210" s="26">
        <f>ROUND(9.53,5)</f>
        <v>9.53</v>
      </c>
      <c r="D210" s="26">
        <f>F210</f>
        <v>9.65667</v>
      </c>
      <c r="E210" s="26">
        <f>F210</f>
        <v>9.65667</v>
      </c>
      <c r="F210" s="26">
        <f>ROUND(9.65667,5)</f>
        <v>9.65667</v>
      </c>
      <c r="G210" s="24"/>
      <c r="H210" s="36"/>
    </row>
    <row r="211" spans="1:8" ht="12.75" customHeight="1">
      <c r="A211" s="22">
        <v>43223</v>
      </c>
      <c r="B211" s="22"/>
      <c r="C211" s="26">
        <f>ROUND(9.53,5)</f>
        <v>9.53</v>
      </c>
      <c r="D211" s="26">
        <f>F211</f>
        <v>9.69988</v>
      </c>
      <c r="E211" s="26">
        <f>F211</f>
        <v>9.69988</v>
      </c>
      <c r="F211" s="26">
        <f>ROUND(9.69988,5)</f>
        <v>9.69988</v>
      </c>
      <c r="G211" s="24"/>
      <c r="H211" s="36"/>
    </row>
    <row r="212" spans="1:8" ht="12.75" customHeight="1">
      <c r="A212" s="22">
        <v>43314</v>
      </c>
      <c r="B212" s="22"/>
      <c r="C212" s="26">
        <f>ROUND(9.53,5)</f>
        <v>9.53</v>
      </c>
      <c r="D212" s="26">
        <f>F212</f>
        <v>9.74971</v>
      </c>
      <c r="E212" s="26">
        <f>F212</f>
        <v>9.74971</v>
      </c>
      <c r="F212" s="26">
        <f>ROUND(9.74971,5)</f>
        <v>9.74971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5">
        <f>ROUND(14.4910599166667,4)</f>
        <v>14.4911</v>
      </c>
      <c r="D214" s="25">
        <f>F214</f>
        <v>14.5066</v>
      </c>
      <c r="E214" s="25">
        <f>F214</f>
        <v>14.5066</v>
      </c>
      <c r="F214" s="25">
        <f>ROUND(14.5066,4)</f>
        <v>14.5066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5">
        <f>ROUND(16.7821225,4)</f>
        <v>16.7821</v>
      </c>
      <c r="D216" s="25">
        <f>F216</f>
        <v>16.7987</v>
      </c>
      <c r="E216" s="25">
        <f>F216</f>
        <v>16.7987</v>
      </c>
      <c r="F216" s="25">
        <f>ROUND(16.7987,4)</f>
        <v>16.7987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42880</v>
      </c>
      <c r="B218" s="22"/>
      <c r="C218" s="25">
        <f>ROUND(12.9566666666667,4)</f>
        <v>12.9567</v>
      </c>
      <c r="D218" s="25">
        <f>F218</f>
        <v>12.9592</v>
      </c>
      <c r="E218" s="25">
        <f>F218</f>
        <v>12.9592</v>
      </c>
      <c r="F218" s="25">
        <f>ROUND(12.9592,4)</f>
        <v>12.9592</v>
      </c>
      <c r="G218" s="24"/>
      <c r="H218" s="36"/>
    </row>
    <row r="219" spans="1:8" ht="12.75" customHeight="1">
      <c r="A219" s="22">
        <v>42881</v>
      </c>
      <c r="B219" s="22"/>
      <c r="C219" s="25">
        <f>ROUND(12.9566666666667,4)</f>
        <v>12.9567</v>
      </c>
      <c r="D219" s="25">
        <f>F219</f>
        <v>12.9592</v>
      </c>
      <c r="E219" s="25">
        <f>F219</f>
        <v>12.9592</v>
      </c>
      <c r="F219" s="25">
        <f>ROUND(12.9592,4)</f>
        <v>12.9592</v>
      </c>
      <c r="G219" s="24"/>
      <c r="H219" s="36"/>
    </row>
    <row r="220" spans="1:8" ht="12.75" customHeight="1">
      <c r="A220" s="22">
        <v>42885</v>
      </c>
      <c r="B220" s="22"/>
      <c r="C220" s="25">
        <f>ROUND(12.9566666666667,4)</f>
        <v>12.9567</v>
      </c>
      <c r="D220" s="25">
        <f>F220</f>
        <v>12.9667</v>
      </c>
      <c r="E220" s="25">
        <f>F220</f>
        <v>12.9667</v>
      </c>
      <c r="F220" s="25">
        <f>ROUND(12.9667,4)</f>
        <v>12.9667</v>
      </c>
      <c r="G220" s="24"/>
      <c r="H220" s="36"/>
    </row>
    <row r="221" spans="1:8" ht="12.75" customHeight="1">
      <c r="A221" s="22">
        <v>42886</v>
      </c>
      <c r="B221" s="22"/>
      <c r="C221" s="25">
        <f>ROUND(12.9566666666667,4)</f>
        <v>12.9567</v>
      </c>
      <c r="D221" s="25">
        <f>F221</f>
        <v>12.968</v>
      </c>
      <c r="E221" s="25">
        <f>F221</f>
        <v>12.968</v>
      </c>
      <c r="F221" s="25">
        <f>ROUND(12.968,4)</f>
        <v>12.968</v>
      </c>
      <c r="G221" s="24"/>
      <c r="H221" s="36"/>
    </row>
    <row r="222" spans="1:8" ht="12.75" customHeight="1">
      <c r="A222" s="22">
        <v>42891</v>
      </c>
      <c r="B222" s="22"/>
      <c r="C222" s="25">
        <f>ROUND(12.9566666666667,4)</f>
        <v>12.9567</v>
      </c>
      <c r="D222" s="25">
        <f>F222</f>
        <v>12.9742</v>
      </c>
      <c r="E222" s="25">
        <f>F222</f>
        <v>12.9742</v>
      </c>
      <c r="F222" s="25">
        <f>ROUND(12.9742,4)</f>
        <v>12.9742</v>
      </c>
      <c r="G222" s="24"/>
      <c r="H222" s="36"/>
    </row>
    <row r="223" spans="1:8" ht="12.75" customHeight="1">
      <c r="A223" s="22">
        <v>42892</v>
      </c>
      <c r="B223" s="22"/>
      <c r="C223" s="25">
        <f>ROUND(12.9566666666667,4)</f>
        <v>12.9567</v>
      </c>
      <c r="D223" s="25">
        <f>F223</f>
        <v>12.9769</v>
      </c>
      <c r="E223" s="25">
        <f>F223</f>
        <v>12.9769</v>
      </c>
      <c r="F223" s="25">
        <f>ROUND(12.9769,4)</f>
        <v>12.9769</v>
      </c>
      <c r="G223" s="24"/>
      <c r="H223" s="36"/>
    </row>
    <row r="224" spans="1:8" ht="12.75" customHeight="1">
      <c r="A224" s="22">
        <v>42893</v>
      </c>
      <c r="B224" s="22"/>
      <c r="C224" s="25">
        <f>ROUND(12.9566666666667,4)</f>
        <v>12.9567</v>
      </c>
      <c r="D224" s="25">
        <f>F224</f>
        <v>12.9795</v>
      </c>
      <c r="E224" s="25">
        <f>F224</f>
        <v>12.9795</v>
      </c>
      <c r="F224" s="25">
        <f>ROUND(12.9795,4)</f>
        <v>12.9795</v>
      </c>
      <c r="G224" s="24"/>
      <c r="H224" s="36"/>
    </row>
    <row r="225" spans="1:8" ht="12.75" customHeight="1">
      <c r="A225" s="22">
        <v>42895</v>
      </c>
      <c r="B225" s="22"/>
      <c r="C225" s="25">
        <f>ROUND(12.9566666666667,4)</f>
        <v>12.9567</v>
      </c>
      <c r="D225" s="25">
        <f>F225</f>
        <v>12.9847</v>
      </c>
      <c r="E225" s="25">
        <f>F225</f>
        <v>12.9847</v>
      </c>
      <c r="F225" s="25">
        <f>ROUND(12.9847,4)</f>
        <v>12.9847</v>
      </c>
      <c r="G225" s="24"/>
      <c r="H225" s="36"/>
    </row>
    <row r="226" spans="1:8" ht="12.75" customHeight="1">
      <c r="A226" s="22">
        <v>42898</v>
      </c>
      <c r="B226" s="22"/>
      <c r="C226" s="25">
        <f>ROUND(12.9566666666667,4)</f>
        <v>12.9567</v>
      </c>
      <c r="D226" s="25">
        <f>F226</f>
        <v>12.9925</v>
      </c>
      <c r="E226" s="25">
        <f>F226</f>
        <v>12.9925</v>
      </c>
      <c r="F226" s="25">
        <f>ROUND(12.9925,4)</f>
        <v>12.9925</v>
      </c>
      <c r="G226" s="24"/>
      <c r="H226" s="36"/>
    </row>
    <row r="227" spans="1:8" ht="12.75" customHeight="1">
      <c r="A227" s="22">
        <v>42914</v>
      </c>
      <c r="B227" s="22"/>
      <c r="C227" s="25">
        <f>ROUND(12.9566666666667,4)</f>
        <v>12.9567</v>
      </c>
      <c r="D227" s="25">
        <f>F227</f>
        <v>13.0335</v>
      </c>
      <c r="E227" s="25">
        <f>F227</f>
        <v>13.0335</v>
      </c>
      <c r="F227" s="25">
        <f>ROUND(13.0335,4)</f>
        <v>13.0335</v>
      </c>
      <c r="G227" s="24"/>
      <c r="H227" s="36"/>
    </row>
    <row r="228" spans="1:8" ht="12.75" customHeight="1">
      <c r="A228" s="22">
        <v>42916</v>
      </c>
      <c r="B228" s="22"/>
      <c r="C228" s="25">
        <f>ROUND(12.9566666666667,4)</f>
        <v>12.9567</v>
      </c>
      <c r="D228" s="25">
        <f>F228</f>
        <v>13.0378</v>
      </c>
      <c r="E228" s="25">
        <f>F228</f>
        <v>13.0378</v>
      </c>
      <c r="F228" s="25">
        <f>ROUND(13.0378,4)</f>
        <v>13.0378</v>
      </c>
      <c r="G228" s="24"/>
      <c r="H228" s="36"/>
    </row>
    <row r="229" spans="1:8" ht="12.75" customHeight="1">
      <c r="A229" s="22">
        <v>42921</v>
      </c>
      <c r="B229" s="22"/>
      <c r="C229" s="25">
        <f>ROUND(12.9566666666667,4)</f>
        <v>12.9567</v>
      </c>
      <c r="D229" s="25">
        <f>F229</f>
        <v>13.0487</v>
      </c>
      <c r="E229" s="25">
        <f>F229</f>
        <v>13.0487</v>
      </c>
      <c r="F229" s="25">
        <f>ROUND(13.0487,4)</f>
        <v>13.0487</v>
      </c>
      <c r="G229" s="24"/>
      <c r="H229" s="36"/>
    </row>
    <row r="230" spans="1:8" ht="12.75" customHeight="1">
      <c r="A230" s="22">
        <v>42923</v>
      </c>
      <c r="B230" s="22"/>
      <c r="C230" s="25">
        <f>ROUND(12.9566666666667,4)</f>
        <v>12.9567</v>
      </c>
      <c r="D230" s="25">
        <f>F230</f>
        <v>13.0531</v>
      </c>
      <c r="E230" s="25">
        <f>F230</f>
        <v>13.0531</v>
      </c>
      <c r="F230" s="25">
        <f>ROUND(13.0531,4)</f>
        <v>13.0531</v>
      </c>
      <c r="G230" s="24"/>
      <c r="H230" s="36"/>
    </row>
    <row r="231" spans="1:8" ht="12.75" customHeight="1">
      <c r="A231" s="22">
        <v>42926</v>
      </c>
      <c r="B231" s="22"/>
      <c r="C231" s="25">
        <f>ROUND(12.9566666666667,4)</f>
        <v>12.9567</v>
      </c>
      <c r="D231" s="25">
        <f>F231</f>
        <v>13.0597</v>
      </c>
      <c r="E231" s="25">
        <f>F231</f>
        <v>13.0597</v>
      </c>
      <c r="F231" s="25">
        <f>ROUND(13.0597,4)</f>
        <v>13.0597</v>
      </c>
      <c r="G231" s="24"/>
      <c r="H231" s="36"/>
    </row>
    <row r="232" spans="1:8" ht="12.75" customHeight="1">
      <c r="A232" s="22">
        <v>42928</v>
      </c>
      <c r="B232" s="22"/>
      <c r="C232" s="25">
        <f>ROUND(12.9566666666667,4)</f>
        <v>12.9567</v>
      </c>
      <c r="D232" s="25">
        <f>F232</f>
        <v>13.064</v>
      </c>
      <c r="E232" s="25">
        <f>F232</f>
        <v>13.064</v>
      </c>
      <c r="F232" s="25">
        <f>ROUND(13.064,4)</f>
        <v>13.064</v>
      </c>
      <c r="G232" s="24"/>
      <c r="H232" s="36"/>
    </row>
    <row r="233" spans="1:8" ht="12.75" customHeight="1">
      <c r="A233" s="22">
        <v>42930</v>
      </c>
      <c r="B233" s="22"/>
      <c r="C233" s="25">
        <f>ROUND(12.9566666666667,4)</f>
        <v>12.9567</v>
      </c>
      <c r="D233" s="25">
        <f>F233</f>
        <v>13.0684</v>
      </c>
      <c r="E233" s="25">
        <f>F233</f>
        <v>13.0684</v>
      </c>
      <c r="F233" s="25">
        <f>ROUND(13.0684,4)</f>
        <v>13.0684</v>
      </c>
      <c r="G233" s="24"/>
      <c r="H233" s="36"/>
    </row>
    <row r="234" spans="1:8" ht="12.75" customHeight="1">
      <c r="A234" s="22">
        <v>42933</v>
      </c>
      <c r="B234" s="22"/>
      <c r="C234" s="25">
        <f>ROUND(12.9566666666667,4)</f>
        <v>12.9567</v>
      </c>
      <c r="D234" s="25">
        <f>F234</f>
        <v>13.0749</v>
      </c>
      <c r="E234" s="25">
        <f>F234</f>
        <v>13.0749</v>
      </c>
      <c r="F234" s="25">
        <f>ROUND(13.0749,4)</f>
        <v>13.0749</v>
      </c>
      <c r="G234" s="24"/>
      <c r="H234" s="36"/>
    </row>
    <row r="235" spans="1:8" ht="12.75" customHeight="1">
      <c r="A235" s="22">
        <v>42937</v>
      </c>
      <c r="B235" s="22"/>
      <c r="C235" s="25">
        <f>ROUND(12.9566666666667,4)</f>
        <v>12.9567</v>
      </c>
      <c r="D235" s="25">
        <f>F235</f>
        <v>13.0836</v>
      </c>
      <c r="E235" s="25">
        <f>F235</f>
        <v>13.0836</v>
      </c>
      <c r="F235" s="25">
        <f>ROUND(13.0836,4)</f>
        <v>13.0836</v>
      </c>
      <c r="G235" s="24"/>
      <c r="H235" s="36"/>
    </row>
    <row r="236" spans="1:8" ht="12.75" customHeight="1">
      <c r="A236" s="22">
        <v>42941</v>
      </c>
      <c r="B236" s="22"/>
      <c r="C236" s="25">
        <f>ROUND(12.9566666666667,4)</f>
        <v>12.9567</v>
      </c>
      <c r="D236" s="25">
        <f>F236</f>
        <v>13.0924</v>
      </c>
      <c r="E236" s="25">
        <f>F236</f>
        <v>13.0924</v>
      </c>
      <c r="F236" s="25">
        <f>ROUND(13.0924,4)</f>
        <v>13.0924</v>
      </c>
      <c r="G236" s="24"/>
      <c r="H236" s="36"/>
    </row>
    <row r="237" spans="1:8" ht="12.75" customHeight="1">
      <c r="A237" s="22">
        <v>42943</v>
      </c>
      <c r="B237" s="22"/>
      <c r="C237" s="25">
        <f>ROUND(12.9566666666667,4)</f>
        <v>12.9567</v>
      </c>
      <c r="D237" s="25">
        <f>F237</f>
        <v>13.0967</v>
      </c>
      <c r="E237" s="25">
        <f>F237</f>
        <v>13.0967</v>
      </c>
      <c r="F237" s="25">
        <f>ROUND(13.0967,4)</f>
        <v>13.0967</v>
      </c>
      <c r="G237" s="24"/>
      <c r="H237" s="36"/>
    </row>
    <row r="238" spans="1:8" ht="12.75" customHeight="1">
      <c r="A238" s="22">
        <v>42947</v>
      </c>
      <c r="B238" s="22"/>
      <c r="C238" s="25">
        <f>ROUND(12.9566666666667,4)</f>
        <v>12.9567</v>
      </c>
      <c r="D238" s="25">
        <f>F238</f>
        <v>13.1055</v>
      </c>
      <c r="E238" s="25">
        <f>F238</f>
        <v>13.1055</v>
      </c>
      <c r="F238" s="25">
        <f>ROUND(13.1055,4)</f>
        <v>13.1055</v>
      </c>
      <c r="G238" s="24"/>
      <c r="H238" s="36"/>
    </row>
    <row r="239" spans="1:8" ht="12.75" customHeight="1">
      <c r="A239" s="22">
        <v>42958</v>
      </c>
      <c r="B239" s="22"/>
      <c r="C239" s="25">
        <f>ROUND(12.9566666666667,4)</f>
        <v>12.9567</v>
      </c>
      <c r="D239" s="25">
        <f>F239</f>
        <v>13.1295</v>
      </c>
      <c r="E239" s="25">
        <f>F239</f>
        <v>13.1295</v>
      </c>
      <c r="F239" s="25">
        <f>ROUND(13.1295,4)</f>
        <v>13.1295</v>
      </c>
      <c r="G239" s="24"/>
      <c r="H239" s="36"/>
    </row>
    <row r="240" spans="1:8" ht="12.75" customHeight="1">
      <c r="A240" s="22">
        <v>42964</v>
      </c>
      <c r="B240" s="22"/>
      <c r="C240" s="25">
        <f>ROUND(12.9566666666667,4)</f>
        <v>12.9567</v>
      </c>
      <c r="D240" s="25">
        <f>F240</f>
        <v>13.1426</v>
      </c>
      <c r="E240" s="25">
        <f>F240</f>
        <v>13.1426</v>
      </c>
      <c r="F240" s="25">
        <f>ROUND(13.1426,4)</f>
        <v>13.1426</v>
      </c>
      <c r="G240" s="24"/>
      <c r="H240" s="36"/>
    </row>
    <row r="241" spans="1:8" ht="12.75" customHeight="1">
      <c r="A241" s="22">
        <v>42976</v>
      </c>
      <c r="B241" s="22"/>
      <c r="C241" s="25">
        <f>ROUND(12.9566666666667,4)</f>
        <v>12.9567</v>
      </c>
      <c r="D241" s="25">
        <f>F241</f>
        <v>13.1687</v>
      </c>
      <c r="E241" s="25">
        <f>F241</f>
        <v>13.1687</v>
      </c>
      <c r="F241" s="25">
        <f>ROUND(13.1687,4)</f>
        <v>13.1687</v>
      </c>
      <c r="G241" s="24"/>
      <c r="H241" s="36"/>
    </row>
    <row r="242" spans="1:8" ht="12.75" customHeight="1">
      <c r="A242" s="22">
        <v>43005</v>
      </c>
      <c r="B242" s="22"/>
      <c r="C242" s="25">
        <f>ROUND(12.9566666666667,4)</f>
        <v>12.9567</v>
      </c>
      <c r="D242" s="25">
        <f>F242</f>
        <v>13.2309</v>
      </c>
      <c r="E242" s="25">
        <f>F242</f>
        <v>13.2309</v>
      </c>
      <c r="F242" s="25">
        <f>ROUND(13.2309,4)</f>
        <v>13.2309</v>
      </c>
      <c r="G242" s="24"/>
      <c r="H242" s="36"/>
    </row>
    <row r="243" spans="1:8" ht="12.75" customHeight="1">
      <c r="A243" s="22">
        <v>43006</v>
      </c>
      <c r="B243" s="22"/>
      <c r="C243" s="25">
        <f>ROUND(12.9566666666667,4)</f>
        <v>12.9567</v>
      </c>
      <c r="D243" s="25">
        <f>F243</f>
        <v>13.233</v>
      </c>
      <c r="E243" s="25">
        <f>F243</f>
        <v>13.233</v>
      </c>
      <c r="F243" s="25">
        <f>ROUND(13.233,4)</f>
        <v>13.233</v>
      </c>
      <c r="G243" s="24"/>
      <c r="H243" s="36"/>
    </row>
    <row r="244" spans="1:8" ht="12.75" customHeight="1">
      <c r="A244" s="22">
        <v>43031</v>
      </c>
      <c r="B244" s="22"/>
      <c r="C244" s="25">
        <f>ROUND(12.9566666666667,4)</f>
        <v>12.9567</v>
      </c>
      <c r="D244" s="25">
        <f>F244</f>
        <v>13.2866</v>
      </c>
      <c r="E244" s="25">
        <f>F244</f>
        <v>13.2866</v>
      </c>
      <c r="F244" s="25">
        <f>ROUND(13.2866,4)</f>
        <v>13.2866</v>
      </c>
      <c r="G244" s="24"/>
      <c r="H244" s="36"/>
    </row>
    <row r="245" spans="1:8" ht="12.75" customHeight="1">
      <c r="A245" s="22">
        <v>43035</v>
      </c>
      <c r="B245" s="22"/>
      <c r="C245" s="25">
        <f>ROUND(12.9566666666667,4)</f>
        <v>12.9567</v>
      </c>
      <c r="D245" s="25">
        <f>F245</f>
        <v>13.2951</v>
      </c>
      <c r="E245" s="25">
        <f>F245</f>
        <v>13.2951</v>
      </c>
      <c r="F245" s="25">
        <f>ROUND(13.2951,4)</f>
        <v>13.2951</v>
      </c>
      <c r="G245" s="24"/>
      <c r="H245" s="36"/>
    </row>
    <row r="246" spans="1:8" ht="12.75" customHeight="1">
      <c r="A246" s="22">
        <v>43052</v>
      </c>
      <c r="B246" s="22"/>
      <c r="C246" s="25">
        <f>ROUND(12.9566666666667,4)</f>
        <v>12.9567</v>
      </c>
      <c r="D246" s="25">
        <f>F246</f>
        <v>13.3316</v>
      </c>
      <c r="E246" s="25">
        <f>F246</f>
        <v>13.3316</v>
      </c>
      <c r="F246" s="25">
        <f>ROUND(13.3316,4)</f>
        <v>13.3316</v>
      </c>
      <c r="G246" s="24"/>
      <c r="H246" s="36"/>
    </row>
    <row r="247" spans="1:8" ht="12.75" customHeight="1">
      <c r="A247" s="22">
        <v>43067</v>
      </c>
      <c r="B247" s="22"/>
      <c r="C247" s="25">
        <f>ROUND(12.9566666666667,4)</f>
        <v>12.9567</v>
      </c>
      <c r="D247" s="25">
        <f>F247</f>
        <v>13.3637</v>
      </c>
      <c r="E247" s="25">
        <f>F247</f>
        <v>13.3637</v>
      </c>
      <c r="F247" s="25">
        <f>ROUND(13.3637,4)</f>
        <v>13.3637</v>
      </c>
      <c r="G247" s="24"/>
      <c r="H247" s="36"/>
    </row>
    <row r="248" spans="1:8" ht="12.75" customHeight="1">
      <c r="A248" s="22">
        <v>43091</v>
      </c>
      <c r="B248" s="22"/>
      <c r="C248" s="25">
        <f>ROUND(12.9566666666667,4)</f>
        <v>12.9567</v>
      </c>
      <c r="D248" s="25">
        <f>F248</f>
        <v>13.414</v>
      </c>
      <c r="E248" s="25">
        <f>F248</f>
        <v>13.414</v>
      </c>
      <c r="F248" s="25">
        <f>ROUND(13.414,4)</f>
        <v>13.414</v>
      </c>
      <c r="G248" s="24"/>
      <c r="H248" s="36"/>
    </row>
    <row r="249" spans="1:8" ht="12.75" customHeight="1">
      <c r="A249" s="22">
        <v>43144</v>
      </c>
      <c r="B249" s="22"/>
      <c r="C249" s="25">
        <f>ROUND(12.9566666666667,4)</f>
        <v>12.9567</v>
      </c>
      <c r="D249" s="25">
        <f>F249</f>
        <v>13.5251</v>
      </c>
      <c r="E249" s="25">
        <f>F249</f>
        <v>13.5251</v>
      </c>
      <c r="F249" s="25">
        <f>ROUND(13.5251,4)</f>
        <v>13.5251</v>
      </c>
      <c r="G249" s="24"/>
      <c r="H249" s="36"/>
    </row>
    <row r="250" spans="1:8" ht="12.75" customHeight="1">
      <c r="A250" s="22">
        <v>43146</v>
      </c>
      <c r="B250" s="22"/>
      <c r="C250" s="25">
        <f>ROUND(12.9566666666667,4)</f>
        <v>12.9567</v>
      </c>
      <c r="D250" s="25">
        <f>F250</f>
        <v>13.5292</v>
      </c>
      <c r="E250" s="25">
        <f>F250</f>
        <v>13.5292</v>
      </c>
      <c r="F250" s="25">
        <f>ROUND(13.5292,4)</f>
        <v>13.5292</v>
      </c>
      <c r="G250" s="24"/>
      <c r="H250" s="36"/>
    </row>
    <row r="251" spans="1:8" ht="12.75" customHeight="1">
      <c r="A251" s="22">
        <v>43215</v>
      </c>
      <c r="B251" s="22"/>
      <c r="C251" s="25">
        <f>ROUND(12.9566666666667,4)</f>
        <v>12.9567</v>
      </c>
      <c r="D251" s="25">
        <f>F251</f>
        <v>13.671</v>
      </c>
      <c r="E251" s="25">
        <f>F251</f>
        <v>13.671</v>
      </c>
      <c r="F251" s="25">
        <f>ROUND(13.671,4)</f>
        <v>13.671</v>
      </c>
      <c r="G251" s="24"/>
      <c r="H251" s="36"/>
    </row>
    <row r="252" spans="1:8" ht="12.75" customHeight="1">
      <c r="A252" s="22">
        <v>43231</v>
      </c>
      <c r="B252" s="22"/>
      <c r="C252" s="25">
        <f>ROUND(12.9566666666667,4)</f>
        <v>12.9567</v>
      </c>
      <c r="D252" s="25">
        <f>F252</f>
        <v>13.7037</v>
      </c>
      <c r="E252" s="25">
        <f>F252</f>
        <v>13.7037</v>
      </c>
      <c r="F252" s="25">
        <f>ROUND(13.7037,4)</f>
        <v>13.7037</v>
      </c>
      <c r="G252" s="24"/>
      <c r="H252" s="36"/>
    </row>
    <row r="253" spans="1:8" ht="12.75" customHeight="1">
      <c r="A253" s="22">
        <v>43235</v>
      </c>
      <c r="B253" s="22"/>
      <c r="C253" s="25">
        <f>ROUND(12.9566666666667,4)</f>
        <v>12.9567</v>
      </c>
      <c r="D253" s="25">
        <f>F253</f>
        <v>13.7119</v>
      </c>
      <c r="E253" s="25">
        <f>F253</f>
        <v>13.7119</v>
      </c>
      <c r="F253" s="25">
        <f>ROUND(13.7119,4)</f>
        <v>13.7119</v>
      </c>
      <c r="G253" s="24"/>
      <c r="H253" s="36"/>
    </row>
    <row r="254" spans="1:8" ht="12.75" customHeight="1">
      <c r="A254" s="22">
        <v>43325</v>
      </c>
      <c r="B254" s="22"/>
      <c r="C254" s="25">
        <f>ROUND(12.9566666666667,4)</f>
        <v>12.9567</v>
      </c>
      <c r="D254" s="25">
        <f>F254</f>
        <v>13.9008</v>
      </c>
      <c r="E254" s="25">
        <f>F254</f>
        <v>13.9008</v>
      </c>
      <c r="F254" s="25">
        <f>ROUND(13.9008,4)</f>
        <v>13.9008</v>
      </c>
      <c r="G254" s="24"/>
      <c r="H254" s="36"/>
    </row>
    <row r="255" spans="1:8" ht="12.75" customHeight="1">
      <c r="A255" s="22">
        <v>43417</v>
      </c>
      <c r="B255" s="22"/>
      <c r="C255" s="25">
        <f>ROUND(12.9566666666667,4)</f>
        <v>12.9567</v>
      </c>
      <c r="D255" s="25">
        <f>F255</f>
        <v>14.0948</v>
      </c>
      <c r="E255" s="25">
        <f>F255</f>
        <v>14.0948</v>
      </c>
      <c r="F255" s="25">
        <f>ROUND(14.0948,4)</f>
        <v>14.0948</v>
      </c>
      <c r="G255" s="24"/>
      <c r="H255" s="36"/>
    </row>
    <row r="256" spans="1:8" ht="12.75" customHeight="1">
      <c r="A256" s="22">
        <v>43509</v>
      </c>
      <c r="B256" s="22"/>
      <c r="C256" s="25">
        <f>ROUND(12.9566666666667,4)</f>
        <v>12.9567</v>
      </c>
      <c r="D256" s="25">
        <f>F256</f>
        <v>14.2889</v>
      </c>
      <c r="E256" s="25">
        <f>F256</f>
        <v>14.2889</v>
      </c>
      <c r="F256" s="25">
        <f>ROUND(14.2889,4)</f>
        <v>14.2889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42905</v>
      </c>
      <c r="B258" s="22"/>
      <c r="C258" s="25">
        <f>ROUND(1.118425,4)</f>
        <v>1.1184</v>
      </c>
      <c r="D258" s="25">
        <f>F258</f>
        <v>1.1195</v>
      </c>
      <c r="E258" s="25">
        <f>F258</f>
        <v>1.1195</v>
      </c>
      <c r="F258" s="25">
        <f>ROUND(1.1195,4)</f>
        <v>1.1195</v>
      </c>
      <c r="G258" s="24"/>
      <c r="H258" s="36"/>
    </row>
    <row r="259" spans="1:8" ht="12.75" customHeight="1">
      <c r="A259" s="22">
        <v>42996</v>
      </c>
      <c r="B259" s="22"/>
      <c r="C259" s="25">
        <f>ROUND(1.118425,4)</f>
        <v>1.1184</v>
      </c>
      <c r="D259" s="25">
        <f>F259</f>
        <v>1.1251</v>
      </c>
      <c r="E259" s="25">
        <f>F259</f>
        <v>1.1251</v>
      </c>
      <c r="F259" s="25">
        <f>ROUND(1.1251,4)</f>
        <v>1.1251</v>
      </c>
      <c r="G259" s="24"/>
      <c r="H259" s="36"/>
    </row>
    <row r="260" spans="1:8" ht="12.75" customHeight="1">
      <c r="A260" s="22">
        <v>43087</v>
      </c>
      <c r="B260" s="22"/>
      <c r="C260" s="25">
        <f>ROUND(1.118425,4)</f>
        <v>1.1184</v>
      </c>
      <c r="D260" s="25">
        <f>F260</f>
        <v>1.1307</v>
      </c>
      <c r="E260" s="25">
        <f>F260</f>
        <v>1.1307</v>
      </c>
      <c r="F260" s="25">
        <f>ROUND(1.1307,4)</f>
        <v>1.1307</v>
      </c>
      <c r="G260" s="24"/>
      <c r="H260" s="36"/>
    </row>
    <row r="261" spans="1:8" ht="12.75" customHeight="1">
      <c r="A261" s="22">
        <v>43178</v>
      </c>
      <c r="B261" s="22"/>
      <c r="C261" s="25">
        <f>ROUND(1.118425,4)</f>
        <v>1.1184</v>
      </c>
      <c r="D261" s="25">
        <f>F261</f>
        <v>1.1367</v>
      </c>
      <c r="E261" s="25">
        <f>F261</f>
        <v>1.1367</v>
      </c>
      <c r="F261" s="25">
        <f>ROUND(1.1367,4)</f>
        <v>1.1367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42905</v>
      </c>
      <c r="B263" s="22"/>
      <c r="C263" s="25">
        <f>ROUND(1.29525,4)</f>
        <v>1.2953</v>
      </c>
      <c r="D263" s="25">
        <f>F263</f>
        <v>1.2959</v>
      </c>
      <c r="E263" s="25">
        <f>F263</f>
        <v>1.2959</v>
      </c>
      <c r="F263" s="25">
        <f>ROUND(1.2959,4)</f>
        <v>1.2959</v>
      </c>
      <c r="G263" s="24"/>
      <c r="H263" s="36"/>
    </row>
    <row r="264" spans="1:8" ht="12.75" customHeight="1">
      <c r="A264" s="22">
        <v>42996</v>
      </c>
      <c r="B264" s="22"/>
      <c r="C264" s="25">
        <f>ROUND(1.29525,4)</f>
        <v>1.2953</v>
      </c>
      <c r="D264" s="25">
        <f>F264</f>
        <v>1.2997</v>
      </c>
      <c r="E264" s="25">
        <f>F264</f>
        <v>1.2997</v>
      </c>
      <c r="F264" s="25">
        <f>ROUND(1.2997,4)</f>
        <v>1.2997</v>
      </c>
      <c r="G264" s="24"/>
      <c r="H264" s="36"/>
    </row>
    <row r="265" spans="1:8" ht="12.75" customHeight="1">
      <c r="A265" s="22">
        <v>43087</v>
      </c>
      <c r="B265" s="22"/>
      <c r="C265" s="25">
        <f>ROUND(1.29525,4)</f>
        <v>1.2953</v>
      </c>
      <c r="D265" s="25">
        <f>F265</f>
        <v>1.3034</v>
      </c>
      <c r="E265" s="25">
        <f>F265</f>
        <v>1.3034</v>
      </c>
      <c r="F265" s="25">
        <f>ROUND(1.3034,4)</f>
        <v>1.3034</v>
      </c>
      <c r="G265" s="24"/>
      <c r="H265" s="36"/>
    </row>
    <row r="266" spans="1:8" ht="12.75" customHeight="1">
      <c r="A266" s="22">
        <v>43178</v>
      </c>
      <c r="B266" s="22"/>
      <c r="C266" s="25">
        <f>ROUND(1.29525,4)</f>
        <v>1.2953</v>
      </c>
      <c r="D266" s="25">
        <f>F266</f>
        <v>1.3074</v>
      </c>
      <c r="E266" s="25">
        <f>F266</f>
        <v>1.3074</v>
      </c>
      <c r="F266" s="25">
        <f>ROUND(1.3074,4)</f>
        <v>1.3074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42905</v>
      </c>
      <c r="B268" s="22"/>
      <c r="C268" s="25">
        <f>ROUND(9.666969,4)</f>
        <v>9.667</v>
      </c>
      <c r="D268" s="25">
        <f>F268</f>
        <v>9.7035</v>
      </c>
      <c r="E268" s="25">
        <f>F268</f>
        <v>9.7035</v>
      </c>
      <c r="F268" s="25">
        <f>ROUND(9.7035,4)</f>
        <v>9.7035</v>
      </c>
      <c r="G268" s="24"/>
      <c r="H268" s="36"/>
    </row>
    <row r="269" spans="1:8" ht="12.75" customHeight="1">
      <c r="A269" s="22">
        <v>42996</v>
      </c>
      <c r="B269" s="22"/>
      <c r="C269" s="25">
        <f>ROUND(9.666969,4)</f>
        <v>9.667</v>
      </c>
      <c r="D269" s="25">
        <f>F269</f>
        <v>9.8403</v>
      </c>
      <c r="E269" s="25">
        <f>F269</f>
        <v>9.8403</v>
      </c>
      <c r="F269" s="25">
        <f>ROUND(9.8403,4)</f>
        <v>9.8403</v>
      </c>
      <c r="G269" s="24"/>
      <c r="H269" s="36"/>
    </row>
    <row r="270" spans="1:8" ht="12.75" customHeight="1">
      <c r="A270" s="22">
        <v>43087</v>
      </c>
      <c r="B270" s="22"/>
      <c r="C270" s="25">
        <f>ROUND(9.666969,4)</f>
        <v>9.667</v>
      </c>
      <c r="D270" s="25">
        <f>F270</f>
        <v>9.9744</v>
      </c>
      <c r="E270" s="25">
        <f>F270</f>
        <v>9.9744</v>
      </c>
      <c r="F270" s="25">
        <f>ROUND(9.9744,4)</f>
        <v>9.9744</v>
      </c>
      <c r="G270" s="24"/>
      <c r="H270" s="36"/>
    </row>
    <row r="271" spans="1:8" ht="12.75" customHeight="1">
      <c r="A271" s="22">
        <v>43178</v>
      </c>
      <c r="B271" s="22"/>
      <c r="C271" s="25">
        <f>ROUND(9.666969,4)</f>
        <v>9.667</v>
      </c>
      <c r="D271" s="25">
        <f>F271</f>
        <v>10.1055</v>
      </c>
      <c r="E271" s="25">
        <f>F271</f>
        <v>10.1055</v>
      </c>
      <c r="F271" s="25">
        <f>ROUND(10.1055,4)</f>
        <v>10.1055</v>
      </c>
      <c r="G271" s="24"/>
      <c r="H271" s="36"/>
    </row>
    <row r="272" spans="1:8" ht="12.75" customHeight="1">
      <c r="A272" s="22">
        <v>43269</v>
      </c>
      <c r="B272" s="22"/>
      <c r="C272" s="25">
        <f>ROUND(9.666969,4)</f>
        <v>9.667</v>
      </c>
      <c r="D272" s="25">
        <f>F272</f>
        <v>10.2358</v>
      </c>
      <c r="E272" s="25">
        <f>F272</f>
        <v>10.2358</v>
      </c>
      <c r="F272" s="25">
        <f>ROUND(10.2358,4)</f>
        <v>10.2358</v>
      </c>
      <c r="G272" s="24"/>
      <c r="H272" s="36"/>
    </row>
    <row r="273" spans="1:8" ht="12.75" customHeight="1">
      <c r="A273" s="22">
        <v>43360</v>
      </c>
      <c r="B273" s="22"/>
      <c r="C273" s="25">
        <f>ROUND(9.666969,4)</f>
        <v>9.667</v>
      </c>
      <c r="D273" s="25">
        <f>F273</f>
        <v>10.3695</v>
      </c>
      <c r="E273" s="25">
        <f>F273</f>
        <v>10.3695</v>
      </c>
      <c r="F273" s="25">
        <f>ROUND(10.3695,4)</f>
        <v>10.3695</v>
      </c>
      <c r="G273" s="24"/>
      <c r="H273" s="36"/>
    </row>
    <row r="274" spans="1:8" ht="12.75" customHeight="1">
      <c r="A274" s="22">
        <v>43448</v>
      </c>
      <c r="B274" s="22"/>
      <c r="C274" s="25">
        <f>ROUND(9.666969,4)</f>
        <v>9.667</v>
      </c>
      <c r="D274" s="25">
        <f>F274</f>
        <v>10.4989</v>
      </c>
      <c r="E274" s="25">
        <f>F274</f>
        <v>10.4989</v>
      </c>
      <c r="F274" s="25">
        <f>ROUND(10.4989,4)</f>
        <v>10.4989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42905</v>
      </c>
      <c r="B276" s="22"/>
      <c r="C276" s="25">
        <f>ROUND(3.52754333424086,4)</f>
        <v>3.5275</v>
      </c>
      <c r="D276" s="25">
        <f>F276</f>
        <v>3.8552</v>
      </c>
      <c r="E276" s="25">
        <f>F276</f>
        <v>3.8552</v>
      </c>
      <c r="F276" s="25">
        <f>ROUND(3.8552,4)</f>
        <v>3.8552</v>
      </c>
      <c r="G276" s="24"/>
      <c r="H276" s="36"/>
    </row>
    <row r="277" spans="1:8" ht="12.75" customHeight="1">
      <c r="A277" s="22">
        <v>42996</v>
      </c>
      <c r="B277" s="22"/>
      <c r="C277" s="25">
        <f>ROUND(3.52754333424086,4)</f>
        <v>3.5275</v>
      </c>
      <c r="D277" s="25">
        <f>F277</f>
        <v>3.9092</v>
      </c>
      <c r="E277" s="25">
        <f>F277</f>
        <v>3.9092</v>
      </c>
      <c r="F277" s="25">
        <f>ROUND(3.9092,4)</f>
        <v>3.9092</v>
      </c>
      <c r="G277" s="24"/>
      <c r="H277" s="36"/>
    </row>
    <row r="278" spans="1:8" ht="12.75" customHeight="1">
      <c r="A278" s="22">
        <v>43087</v>
      </c>
      <c r="B278" s="22"/>
      <c r="C278" s="25">
        <f>ROUND(3.52754333424086,4)</f>
        <v>3.5275</v>
      </c>
      <c r="D278" s="25">
        <f>F278</f>
        <v>3.9607</v>
      </c>
      <c r="E278" s="25">
        <f>F278</f>
        <v>3.9607</v>
      </c>
      <c r="F278" s="25">
        <f>ROUND(3.9607,4)</f>
        <v>3.9607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42905</v>
      </c>
      <c r="B280" s="22"/>
      <c r="C280" s="25">
        <f>ROUND(1.26586633333333,4)</f>
        <v>1.2659</v>
      </c>
      <c r="D280" s="25">
        <f>F280</f>
        <v>1.2698</v>
      </c>
      <c r="E280" s="25">
        <f>F280</f>
        <v>1.2698</v>
      </c>
      <c r="F280" s="25">
        <f>ROUND(1.2698,4)</f>
        <v>1.2698</v>
      </c>
      <c r="G280" s="24"/>
      <c r="H280" s="36"/>
    </row>
    <row r="281" spans="1:8" ht="12.75" customHeight="1">
      <c r="A281" s="22">
        <v>42996</v>
      </c>
      <c r="B281" s="22"/>
      <c r="C281" s="25">
        <f>ROUND(1.26586633333333,4)</f>
        <v>1.2659</v>
      </c>
      <c r="D281" s="25">
        <f>F281</f>
        <v>1.2851</v>
      </c>
      <c r="E281" s="25">
        <f>F281</f>
        <v>1.2851</v>
      </c>
      <c r="F281" s="25">
        <f>ROUND(1.2851,4)</f>
        <v>1.2851</v>
      </c>
      <c r="G281" s="24"/>
      <c r="H281" s="36"/>
    </row>
    <row r="282" spans="1:8" ht="12.75" customHeight="1">
      <c r="A282" s="22">
        <v>43087</v>
      </c>
      <c r="B282" s="22"/>
      <c r="C282" s="25">
        <f>ROUND(1.26586633333333,4)</f>
        <v>1.2659</v>
      </c>
      <c r="D282" s="25">
        <f>F282</f>
        <v>1.2994</v>
      </c>
      <c r="E282" s="25">
        <f>F282</f>
        <v>1.2994</v>
      </c>
      <c r="F282" s="25">
        <f>ROUND(1.2994,4)</f>
        <v>1.2994</v>
      </c>
      <c r="G282" s="24"/>
      <c r="H282" s="36"/>
    </row>
    <row r="283" spans="1:8" ht="12.75" customHeight="1">
      <c r="A283" s="22">
        <v>43178</v>
      </c>
      <c r="B283" s="22"/>
      <c r="C283" s="25">
        <f>ROUND(1.26586633333333,4)</f>
        <v>1.2659</v>
      </c>
      <c r="D283" s="25">
        <f>F283</f>
        <v>1.3132</v>
      </c>
      <c r="E283" s="25">
        <f>F283</f>
        <v>1.3132</v>
      </c>
      <c r="F283" s="25">
        <f>ROUND(1.3132,4)</f>
        <v>1.3132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42905</v>
      </c>
      <c r="B285" s="22"/>
      <c r="C285" s="25">
        <f>ROUND(9.64001835249185,4)</f>
        <v>9.64</v>
      </c>
      <c r="D285" s="25">
        <f>F285</f>
        <v>9.6828</v>
      </c>
      <c r="E285" s="25">
        <f>F285</f>
        <v>9.6828</v>
      </c>
      <c r="F285" s="25">
        <f>ROUND(9.6828,4)</f>
        <v>9.6828</v>
      </c>
      <c r="G285" s="24"/>
      <c r="H285" s="36"/>
    </row>
    <row r="286" spans="1:8" ht="12.75" customHeight="1">
      <c r="A286" s="22">
        <v>42996</v>
      </c>
      <c r="B286" s="22"/>
      <c r="C286" s="25">
        <f>ROUND(9.64001835249185,4)</f>
        <v>9.64</v>
      </c>
      <c r="D286" s="25">
        <f>F286</f>
        <v>9.8485</v>
      </c>
      <c r="E286" s="25">
        <f>F286</f>
        <v>9.8485</v>
      </c>
      <c r="F286" s="25">
        <f>ROUND(9.8485,4)</f>
        <v>9.8485</v>
      </c>
      <c r="G286" s="24"/>
      <c r="H286" s="36"/>
    </row>
    <row r="287" spans="1:8" ht="12.75" customHeight="1">
      <c r="A287" s="22">
        <v>43087</v>
      </c>
      <c r="B287" s="22"/>
      <c r="C287" s="25">
        <f>ROUND(9.64001835249185,4)</f>
        <v>9.64</v>
      </c>
      <c r="D287" s="25">
        <f>F287</f>
        <v>10.0107</v>
      </c>
      <c r="E287" s="25">
        <f>F287</f>
        <v>10.0107</v>
      </c>
      <c r="F287" s="25">
        <f>ROUND(10.0107,4)</f>
        <v>10.0107</v>
      </c>
      <c r="G287" s="24"/>
      <c r="H287" s="36"/>
    </row>
    <row r="288" spans="1:8" ht="12.75" customHeight="1">
      <c r="A288" s="22">
        <v>43178</v>
      </c>
      <c r="B288" s="22"/>
      <c r="C288" s="25">
        <f>ROUND(9.64001835249185,4)</f>
        <v>9.64</v>
      </c>
      <c r="D288" s="25">
        <f>F288</f>
        <v>10.1706</v>
      </c>
      <c r="E288" s="25">
        <f>F288</f>
        <v>10.1706</v>
      </c>
      <c r="F288" s="25">
        <f>ROUND(10.1706,4)</f>
        <v>10.1706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42905</v>
      </c>
      <c r="B290" s="22"/>
      <c r="C290" s="25">
        <f>ROUND(1.89153079545537,4)</f>
        <v>1.8915</v>
      </c>
      <c r="D290" s="25">
        <f>F290</f>
        <v>1.8876</v>
      </c>
      <c r="E290" s="25">
        <f>F290</f>
        <v>1.8876</v>
      </c>
      <c r="F290" s="25">
        <f>ROUND(1.8876,4)</f>
        <v>1.8876</v>
      </c>
      <c r="G290" s="24"/>
      <c r="H290" s="36"/>
    </row>
    <row r="291" spans="1:8" ht="12.75" customHeight="1">
      <c r="A291" s="22">
        <v>42996</v>
      </c>
      <c r="B291" s="22"/>
      <c r="C291" s="25">
        <f>ROUND(1.89153079545537,4)</f>
        <v>1.8915</v>
      </c>
      <c r="D291" s="25">
        <f>F291</f>
        <v>1.9035</v>
      </c>
      <c r="E291" s="25">
        <f>F291</f>
        <v>1.9035</v>
      </c>
      <c r="F291" s="25">
        <f>ROUND(1.9035,4)</f>
        <v>1.9035</v>
      </c>
      <c r="G291" s="24"/>
      <c r="H291" s="36"/>
    </row>
    <row r="292" spans="1:8" ht="12.75" customHeight="1">
      <c r="A292" s="22">
        <v>43087</v>
      </c>
      <c r="B292" s="22"/>
      <c r="C292" s="25">
        <f>ROUND(1.89153079545537,4)</f>
        <v>1.8915</v>
      </c>
      <c r="D292" s="25">
        <f>F292</f>
        <v>1.9194</v>
      </c>
      <c r="E292" s="25">
        <f>F292</f>
        <v>1.9194</v>
      </c>
      <c r="F292" s="25">
        <f>ROUND(1.9194,4)</f>
        <v>1.9194</v>
      </c>
      <c r="G292" s="24"/>
      <c r="H292" s="36"/>
    </row>
    <row r="293" spans="1:8" ht="12.75" customHeight="1">
      <c r="A293" s="22">
        <v>43178</v>
      </c>
      <c r="B293" s="22"/>
      <c r="C293" s="25">
        <f>ROUND(1.89153079545537,4)</f>
        <v>1.8915</v>
      </c>
      <c r="D293" s="25">
        <f>F293</f>
        <v>1.9344</v>
      </c>
      <c r="E293" s="25">
        <f>F293</f>
        <v>1.9344</v>
      </c>
      <c r="F293" s="25">
        <f>ROUND(1.9344,4)</f>
        <v>1.9344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42905</v>
      </c>
      <c r="B295" s="22"/>
      <c r="C295" s="25">
        <f>ROUND(1.94719967939084,4)</f>
        <v>1.9472</v>
      </c>
      <c r="D295" s="25">
        <f>F295</f>
        <v>1.9633</v>
      </c>
      <c r="E295" s="25">
        <f>F295</f>
        <v>1.9633</v>
      </c>
      <c r="F295" s="25">
        <f>ROUND(1.9633,4)</f>
        <v>1.9633</v>
      </c>
      <c r="G295" s="24"/>
      <c r="H295" s="36"/>
    </row>
    <row r="296" spans="1:8" ht="12.75" customHeight="1">
      <c r="A296" s="22">
        <v>42996</v>
      </c>
      <c r="B296" s="22"/>
      <c r="C296" s="25">
        <f>ROUND(1.94719967939084,4)</f>
        <v>1.9472</v>
      </c>
      <c r="D296" s="25">
        <f>F296</f>
        <v>2.0037</v>
      </c>
      <c r="E296" s="25">
        <f>F296</f>
        <v>2.0037</v>
      </c>
      <c r="F296" s="25">
        <f>ROUND(2.0037,4)</f>
        <v>2.0037</v>
      </c>
      <c r="G296" s="24"/>
      <c r="H296" s="36"/>
    </row>
    <row r="297" spans="1:8" ht="12.75" customHeight="1">
      <c r="A297" s="22">
        <v>43087</v>
      </c>
      <c r="B297" s="22"/>
      <c r="C297" s="25">
        <f>ROUND(1.94719967939084,4)</f>
        <v>1.9472</v>
      </c>
      <c r="D297" s="25">
        <f>F297</f>
        <v>2.0444</v>
      </c>
      <c r="E297" s="25">
        <f>F297</f>
        <v>2.0444</v>
      </c>
      <c r="F297" s="25">
        <f>ROUND(2.0444,4)</f>
        <v>2.0444</v>
      </c>
      <c r="G297" s="24"/>
      <c r="H297" s="36"/>
    </row>
    <row r="298" spans="1:8" ht="12.75" customHeight="1">
      <c r="A298" s="22">
        <v>43178</v>
      </c>
      <c r="B298" s="22"/>
      <c r="C298" s="25">
        <f>ROUND(1.94719967939084,4)</f>
        <v>1.9472</v>
      </c>
      <c r="D298" s="25">
        <f>F298</f>
        <v>2.0849</v>
      </c>
      <c r="E298" s="25">
        <f>F298</f>
        <v>2.0849</v>
      </c>
      <c r="F298" s="25">
        <f>ROUND(2.0849,4)</f>
        <v>2.0849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42905</v>
      </c>
      <c r="B300" s="22"/>
      <c r="C300" s="25">
        <f>ROUND(14.4910599166667,4)</f>
        <v>14.4911</v>
      </c>
      <c r="D300" s="25">
        <f>F300</f>
        <v>14.5654</v>
      </c>
      <c r="E300" s="25">
        <f>F300</f>
        <v>14.5654</v>
      </c>
      <c r="F300" s="25">
        <f>ROUND(14.5654,4)</f>
        <v>14.5654</v>
      </c>
      <c r="G300" s="24"/>
      <c r="H300" s="36"/>
    </row>
    <row r="301" spans="1:8" ht="12.75" customHeight="1">
      <c r="A301" s="22">
        <v>42996</v>
      </c>
      <c r="B301" s="22"/>
      <c r="C301" s="25">
        <f>ROUND(14.4910599166667,4)</f>
        <v>14.4911</v>
      </c>
      <c r="D301" s="25">
        <f>F301</f>
        <v>14.8638</v>
      </c>
      <c r="E301" s="25">
        <f>F301</f>
        <v>14.8638</v>
      </c>
      <c r="F301" s="25">
        <f>ROUND(14.8638,4)</f>
        <v>14.8638</v>
      </c>
      <c r="G301" s="24"/>
      <c r="H301" s="36"/>
    </row>
    <row r="302" spans="1:8" ht="12.75" customHeight="1">
      <c r="A302" s="22">
        <v>43087</v>
      </c>
      <c r="B302" s="22"/>
      <c r="C302" s="25">
        <f>ROUND(14.4910599166667,4)</f>
        <v>14.4911</v>
      </c>
      <c r="D302" s="25">
        <f>F302</f>
        <v>15.1577</v>
      </c>
      <c r="E302" s="25">
        <f>F302</f>
        <v>15.1577</v>
      </c>
      <c r="F302" s="25">
        <f>ROUND(15.1577,4)</f>
        <v>15.1577</v>
      </c>
      <c r="G302" s="24"/>
      <c r="H302" s="36"/>
    </row>
    <row r="303" spans="1:8" ht="12.75" customHeight="1">
      <c r="A303" s="22">
        <v>43178</v>
      </c>
      <c r="B303" s="22"/>
      <c r="C303" s="25">
        <f>ROUND(14.4910599166667,4)</f>
        <v>14.4911</v>
      </c>
      <c r="D303" s="25">
        <f>F303</f>
        <v>15.4531</v>
      </c>
      <c r="E303" s="25">
        <f>F303</f>
        <v>15.4531</v>
      </c>
      <c r="F303" s="25">
        <f>ROUND(15.4531,4)</f>
        <v>15.4531</v>
      </c>
      <c r="G303" s="24"/>
      <c r="H303" s="36"/>
    </row>
    <row r="304" spans="1:8" ht="12.75" customHeight="1">
      <c r="A304" s="22">
        <v>43269</v>
      </c>
      <c r="B304" s="22"/>
      <c r="C304" s="25">
        <f>ROUND(14.4910599166667,4)</f>
        <v>14.4911</v>
      </c>
      <c r="D304" s="25">
        <f>F304</f>
        <v>15.7394</v>
      </c>
      <c r="E304" s="25">
        <f>F304</f>
        <v>15.7394</v>
      </c>
      <c r="F304" s="25">
        <f>ROUND(15.7394,4)</f>
        <v>15.7394</v>
      </c>
      <c r="G304" s="24"/>
      <c r="H304" s="36"/>
    </row>
    <row r="305" spans="1:8" ht="12.75" customHeight="1">
      <c r="A305" s="22">
        <v>43360</v>
      </c>
      <c r="B305" s="22"/>
      <c r="C305" s="25">
        <f>ROUND(14.4910599166667,4)</f>
        <v>14.4911</v>
      </c>
      <c r="D305" s="25">
        <f>F305</f>
        <v>16.0213</v>
      </c>
      <c r="E305" s="25">
        <f>F305</f>
        <v>16.0213</v>
      </c>
      <c r="F305" s="25">
        <f>ROUND(16.0213,4)</f>
        <v>16.0213</v>
      </c>
      <c r="G305" s="24"/>
      <c r="H305" s="36"/>
    </row>
    <row r="306" spans="1:8" ht="12.75" customHeight="1">
      <c r="A306" s="22">
        <v>43448</v>
      </c>
      <c r="B306" s="22"/>
      <c r="C306" s="25">
        <f>ROUND(14.4910599166667,4)</f>
        <v>14.4911</v>
      </c>
      <c r="D306" s="25">
        <f>F306</f>
        <v>16.3602</v>
      </c>
      <c r="E306" s="25">
        <f>F306</f>
        <v>16.3602</v>
      </c>
      <c r="F306" s="25">
        <f>ROUND(16.3602,4)</f>
        <v>16.3602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42905</v>
      </c>
      <c r="B308" s="22"/>
      <c r="C308" s="25">
        <f>ROUND(13.2677964944618,4)</f>
        <v>13.2678</v>
      </c>
      <c r="D308" s="25">
        <f>F308</f>
        <v>13.341</v>
      </c>
      <c r="E308" s="25">
        <f>F308</f>
        <v>13.341</v>
      </c>
      <c r="F308" s="25">
        <f>ROUND(13.341,4)</f>
        <v>13.341</v>
      </c>
      <c r="G308" s="24"/>
      <c r="H308" s="36"/>
    </row>
    <row r="309" spans="1:8" ht="12.75" customHeight="1">
      <c r="A309" s="22">
        <v>42996</v>
      </c>
      <c r="B309" s="22"/>
      <c r="C309" s="25">
        <f>ROUND(13.2677964944618,4)</f>
        <v>13.2678</v>
      </c>
      <c r="D309" s="25">
        <f>F309</f>
        <v>13.6241</v>
      </c>
      <c r="E309" s="25">
        <f>F309</f>
        <v>13.6241</v>
      </c>
      <c r="F309" s="25">
        <f>ROUND(13.6241,4)</f>
        <v>13.6241</v>
      </c>
      <c r="G309" s="24"/>
      <c r="H309" s="36"/>
    </row>
    <row r="310" spans="1:8" ht="12.75" customHeight="1">
      <c r="A310" s="22">
        <v>43087</v>
      </c>
      <c r="B310" s="22"/>
      <c r="C310" s="25">
        <f>ROUND(13.2677964944618,4)</f>
        <v>13.2678</v>
      </c>
      <c r="D310" s="25">
        <f>F310</f>
        <v>13.9097</v>
      </c>
      <c r="E310" s="25">
        <f>F310</f>
        <v>13.9097</v>
      </c>
      <c r="F310" s="25">
        <f>ROUND(13.9097,4)</f>
        <v>13.9097</v>
      </c>
      <c r="G310" s="24"/>
      <c r="H310" s="36"/>
    </row>
    <row r="311" spans="1:8" ht="12.75" customHeight="1">
      <c r="A311" s="22">
        <v>43178</v>
      </c>
      <c r="B311" s="22"/>
      <c r="C311" s="25">
        <f>ROUND(13.2677964944618,4)</f>
        <v>13.2678</v>
      </c>
      <c r="D311" s="25">
        <f>F311</f>
        <v>14.198</v>
      </c>
      <c r="E311" s="25">
        <f>F311</f>
        <v>14.198</v>
      </c>
      <c r="F311" s="25">
        <f>ROUND(14.198,4)</f>
        <v>14.198</v>
      </c>
      <c r="G311" s="24"/>
      <c r="H311" s="36"/>
    </row>
    <row r="312" spans="1:8" ht="12.75" customHeight="1">
      <c r="A312" s="22">
        <v>43269</v>
      </c>
      <c r="B312" s="22"/>
      <c r="C312" s="25">
        <f>ROUND(13.2677964944618,4)</f>
        <v>13.2678</v>
      </c>
      <c r="D312" s="25">
        <f>F312</f>
        <v>14.4764</v>
      </c>
      <c r="E312" s="25">
        <f>F312</f>
        <v>14.4764</v>
      </c>
      <c r="F312" s="25">
        <f>ROUND(14.4764,4)</f>
        <v>14.4764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42905</v>
      </c>
      <c r="B314" s="22"/>
      <c r="C314" s="25">
        <f>ROUND(16.7821225,4)</f>
        <v>16.7821</v>
      </c>
      <c r="D314" s="25">
        <f>F314</f>
        <v>16.8613</v>
      </c>
      <c r="E314" s="25">
        <f>F314</f>
        <v>16.8613</v>
      </c>
      <c r="F314" s="25">
        <f>ROUND(16.8613,4)</f>
        <v>16.8613</v>
      </c>
      <c r="G314" s="24"/>
      <c r="H314" s="36"/>
    </row>
    <row r="315" spans="1:8" ht="12.75" customHeight="1">
      <c r="A315" s="22">
        <v>42996</v>
      </c>
      <c r="B315" s="22"/>
      <c r="C315" s="25">
        <f>ROUND(16.7821225,4)</f>
        <v>16.7821</v>
      </c>
      <c r="D315" s="25">
        <f>F315</f>
        <v>17.171</v>
      </c>
      <c r="E315" s="25">
        <f>F315</f>
        <v>17.171</v>
      </c>
      <c r="F315" s="25">
        <f>ROUND(17.171,4)</f>
        <v>17.171</v>
      </c>
      <c r="G315" s="24"/>
      <c r="H315" s="36"/>
    </row>
    <row r="316" spans="1:8" ht="12.75" customHeight="1">
      <c r="A316" s="22">
        <v>43087</v>
      </c>
      <c r="B316" s="22"/>
      <c r="C316" s="25">
        <f>ROUND(16.7821225,4)</f>
        <v>16.7821</v>
      </c>
      <c r="D316" s="25">
        <f>F316</f>
        <v>17.473</v>
      </c>
      <c r="E316" s="25">
        <f>F316</f>
        <v>17.473</v>
      </c>
      <c r="F316" s="25">
        <f>ROUND(17.473,4)</f>
        <v>17.473</v>
      </c>
      <c r="G316" s="24"/>
      <c r="H316" s="36"/>
    </row>
    <row r="317" spans="1:8" ht="12.75" customHeight="1">
      <c r="A317" s="22">
        <v>43178</v>
      </c>
      <c r="B317" s="22"/>
      <c r="C317" s="25">
        <f>ROUND(16.7821225,4)</f>
        <v>16.7821</v>
      </c>
      <c r="D317" s="25">
        <f>F317</f>
        <v>17.7743</v>
      </c>
      <c r="E317" s="25">
        <f>F317</f>
        <v>17.7743</v>
      </c>
      <c r="F317" s="25">
        <f>ROUND(17.7743,4)</f>
        <v>17.7743</v>
      </c>
      <c r="G317" s="24"/>
      <c r="H317" s="36"/>
    </row>
    <row r="318" spans="1:8" ht="12.75" customHeight="1">
      <c r="A318" s="22">
        <v>43269</v>
      </c>
      <c r="B318" s="22"/>
      <c r="C318" s="25">
        <f>ROUND(16.7821225,4)</f>
        <v>16.7821</v>
      </c>
      <c r="D318" s="25">
        <f>F318</f>
        <v>18.0748</v>
      </c>
      <c r="E318" s="25">
        <f>F318</f>
        <v>18.0748</v>
      </c>
      <c r="F318" s="25">
        <f>ROUND(18.0748,4)</f>
        <v>18.0748</v>
      </c>
      <c r="G318" s="24"/>
      <c r="H318" s="36"/>
    </row>
    <row r="319" spans="1:8" ht="12.75" customHeight="1">
      <c r="A319" s="22">
        <v>43360</v>
      </c>
      <c r="B319" s="22"/>
      <c r="C319" s="25">
        <f>ROUND(16.7821225,4)</f>
        <v>16.7821</v>
      </c>
      <c r="D319" s="25">
        <f>F319</f>
        <v>18.3841</v>
      </c>
      <c r="E319" s="25">
        <f>F319</f>
        <v>18.3841</v>
      </c>
      <c r="F319" s="25">
        <f>ROUND(18.3841,4)</f>
        <v>18.3841</v>
      </c>
      <c r="G319" s="24"/>
      <c r="H319" s="36"/>
    </row>
    <row r="320" spans="1:8" ht="12.75" customHeight="1">
      <c r="A320" s="22">
        <v>43448</v>
      </c>
      <c r="B320" s="22"/>
      <c r="C320" s="25">
        <f>ROUND(16.7821225,4)</f>
        <v>16.7821</v>
      </c>
      <c r="D320" s="25">
        <f>F320</f>
        <v>18.4412</v>
      </c>
      <c r="E320" s="25">
        <f>F320</f>
        <v>18.4412</v>
      </c>
      <c r="F320" s="25">
        <f>ROUND(18.4412,4)</f>
        <v>18.4412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42905</v>
      </c>
      <c r="B322" s="22"/>
      <c r="C322" s="25">
        <f>ROUND(1.6636599234297,4)</f>
        <v>1.6637</v>
      </c>
      <c r="D322" s="25">
        <f>F322</f>
        <v>1.6715</v>
      </c>
      <c r="E322" s="25">
        <f>F322</f>
        <v>1.6715</v>
      </c>
      <c r="F322" s="25">
        <f>ROUND(1.6715,4)</f>
        <v>1.6715</v>
      </c>
      <c r="G322" s="24"/>
      <c r="H322" s="36"/>
    </row>
    <row r="323" spans="1:8" ht="12.75" customHeight="1">
      <c r="A323" s="22">
        <v>42996</v>
      </c>
      <c r="B323" s="22"/>
      <c r="C323" s="25">
        <f>ROUND(1.6636599234297,4)</f>
        <v>1.6637</v>
      </c>
      <c r="D323" s="25">
        <f>F323</f>
        <v>1.7009</v>
      </c>
      <c r="E323" s="25">
        <f>F323</f>
        <v>1.7009</v>
      </c>
      <c r="F323" s="25">
        <f>ROUND(1.7009,4)</f>
        <v>1.7009</v>
      </c>
      <c r="G323" s="24"/>
      <c r="H323" s="36"/>
    </row>
    <row r="324" spans="1:8" ht="12.75" customHeight="1">
      <c r="A324" s="22">
        <v>43087</v>
      </c>
      <c r="B324" s="22"/>
      <c r="C324" s="25">
        <f>ROUND(1.6636599234297,4)</f>
        <v>1.6637</v>
      </c>
      <c r="D324" s="25">
        <f>F324</f>
        <v>1.7289</v>
      </c>
      <c r="E324" s="25">
        <f>F324</f>
        <v>1.7289</v>
      </c>
      <c r="F324" s="25">
        <f>ROUND(1.7289,4)</f>
        <v>1.7289</v>
      </c>
      <c r="G324" s="24"/>
      <c r="H324" s="36"/>
    </row>
    <row r="325" spans="1:8" ht="12.75" customHeight="1">
      <c r="A325" s="22">
        <v>43178</v>
      </c>
      <c r="B325" s="22"/>
      <c r="C325" s="25">
        <f>ROUND(1.6636599234297,4)</f>
        <v>1.6637</v>
      </c>
      <c r="D325" s="25">
        <f>F325</f>
        <v>1.7554</v>
      </c>
      <c r="E325" s="25">
        <f>F325</f>
        <v>1.7554</v>
      </c>
      <c r="F325" s="25">
        <f>ROUND(1.7554,4)</f>
        <v>1.7554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42905</v>
      </c>
      <c r="B327" s="22"/>
      <c r="C327" s="28">
        <f>ROUND(0.115684523809524,6)</f>
        <v>0.115685</v>
      </c>
      <c r="D327" s="28">
        <f>F327</f>
        <v>0.11625</v>
      </c>
      <c r="E327" s="28">
        <f>F327</f>
        <v>0.11625</v>
      </c>
      <c r="F327" s="28">
        <f>ROUND(0.11625,6)</f>
        <v>0.11625</v>
      </c>
      <c r="G327" s="24"/>
      <c r="H327" s="36"/>
    </row>
    <row r="328" spans="1:8" ht="12.75" customHeight="1">
      <c r="A328" s="22">
        <v>42996</v>
      </c>
      <c r="B328" s="22"/>
      <c r="C328" s="28">
        <f>ROUND(0.115684523809524,6)</f>
        <v>0.115685</v>
      </c>
      <c r="D328" s="28">
        <f>F328</f>
        <v>0.118561</v>
      </c>
      <c r="E328" s="28">
        <f>F328</f>
        <v>0.118561</v>
      </c>
      <c r="F328" s="28">
        <f>ROUND(0.118561,6)</f>
        <v>0.118561</v>
      </c>
      <c r="G328" s="24"/>
      <c r="H328" s="36"/>
    </row>
    <row r="329" spans="1:8" ht="12.75" customHeight="1">
      <c r="A329" s="22">
        <v>43087</v>
      </c>
      <c r="B329" s="22"/>
      <c r="C329" s="28">
        <f>ROUND(0.115684523809524,6)</f>
        <v>0.115685</v>
      </c>
      <c r="D329" s="28">
        <f>F329</f>
        <v>0.120852</v>
      </c>
      <c r="E329" s="28">
        <f>F329</f>
        <v>0.120852</v>
      </c>
      <c r="F329" s="28">
        <f>ROUND(0.120852,6)</f>
        <v>0.120852</v>
      </c>
      <c r="G329" s="24"/>
      <c r="H329" s="36"/>
    </row>
    <row r="330" spans="1:8" ht="12.75" customHeight="1">
      <c r="A330" s="22">
        <v>43178</v>
      </c>
      <c r="B330" s="22"/>
      <c r="C330" s="28">
        <f>ROUND(0.115684523809524,6)</f>
        <v>0.115685</v>
      </c>
      <c r="D330" s="28">
        <f>F330</f>
        <v>0.123183</v>
      </c>
      <c r="E330" s="28">
        <f>F330</f>
        <v>0.123183</v>
      </c>
      <c r="F330" s="28">
        <f>ROUND(0.123183,6)</f>
        <v>0.123183</v>
      </c>
      <c r="G330" s="24"/>
      <c r="H330" s="36"/>
    </row>
    <row r="331" spans="1:8" ht="12.75" customHeight="1">
      <c r="A331" s="22">
        <v>43269</v>
      </c>
      <c r="B331" s="22"/>
      <c r="C331" s="28">
        <f>ROUND(0.115684523809524,6)</f>
        <v>0.115685</v>
      </c>
      <c r="D331" s="28">
        <f>F331</f>
        <v>0.125529</v>
      </c>
      <c r="E331" s="28">
        <f>F331</f>
        <v>0.125529</v>
      </c>
      <c r="F331" s="28">
        <f>ROUND(0.125529,6)</f>
        <v>0.125529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42905</v>
      </c>
      <c r="B333" s="22"/>
      <c r="C333" s="25">
        <f>ROUND(0.125412381528534,4)</f>
        <v>0.1254</v>
      </c>
      <c r="D333" s="25">
        <f>F333</f>
        <v>0.1255</v>
      </c>
      <c r="E333" s="25">
        <f>F333</f>
        <v>0.1255</v>
      </c>
      <c r="F333" s="25">
        <f>ROUND(0.1255,4)</f>
        <v>0.1255</v>
      </c>
      <c r="G333" s="24"/>
      <c r="H333" s="36"/>
    </row>
    <row r="334" spans="1:8" ht="12.75" customHeight="1">
      <c r="A334" s="22">
        <v>42996</v>
      </c>
      <c r="B334" s="22"/>
      <c r="C334" s="25">
        <f>ROUND(0.125412381528534,4)</f>
        <v>0.1254</v>
      </c>
      <c r="D334" s="25">
        <f>F334</f>
        <v>0.1253</v>
      </c>
      <c r="E334" s="25">
        <f>F334</f>
        <v>0.1253</v>
      </c>
      <c r="F334" s="25">
        <f>ROUND(0.1253,4)</f>
        <v>0.1253</v>
      </c>
      <c r="G334" s="24"/>
      <c r="H334" s="36"/>
    </row>
    <row r="335" spans="1:8" ht="12.75" customHeight="1">
      <c r="A335" s="22">
        <v>43087</v>
      </c>
      <c r="B335" s="22"/>
      <c r="C335" s="25">
        <f>ROUND(0.125412381528534,4)</f>
        <v>0.1254</v>
      </c>
      <c r="D335" s="25">
        <f>F335</f>
        <v>0.1251</v>
      </c>
      <c r="E335" s="25">
        <f>F335</f>
        <v>0.1251</v>
      </c>
      <c r="F335" s="25">
        <f>ROUND(0.1251,4)</f>
        <v>0.1251</v>
      </c>
      <c r="G335" s="24"/>
      <c r="H335" s="36"/>
    </row>
    <row r="336" spans="1:8" ht="12.75" customHeight="1">
      <c r="A336" s="22">
        <v>43178</v>
      </c>
      <c r="B336" s="22"/>
      <c r="C336" s="25">
        <f>ROUND(0.125412381528534,4)</f>
        <v>0.1254</v>
      </c>
      <c r="D336" s="25">
        <f>F336</f>
        <v>0.1249</v>
      </c>
      <c r="E336" s="25">
        <f>F336</f>
        <v>0.1249</v>
      </c>
      <c r="F336" s="25">
        <f>ROUND(0.1249,4)</f>
        <v>0.1249</v>
      </c>
      <c r="G336" s="24"/>
      <c r="H336" s="36"/>
    </row>
    <row r="337" spans="1:8" ht="12.75" customHeight="1">
      <c r="A337" s="22">
        <v>43269</v>
      </c>
      <c r="B337" s="22"/>
      <c r="C337" s="25">
        <f>ROUND(0.125412381528534,4)</f>
        <v>0.1254</v>
      </c>
      <c r="D337" s="25">
        <f>F337</f>
        <v>0.1243</v>
      </c>
      <c r="E337" s="25">
        <f>F337</f>
        <v>0.1243</v>
      </c>
      <c r="F337" s="25">
        <f>ROUND(0.1243,4)</f>
        <v>0.1243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42905</v>
      </c>
      <c r="B339" s="22"/>
      <c r="C339" s="25">
        <f>ROUND(1.54548689596492,4)</f>
        <v>1.5455</v>
      </c>
      <c r="D339" s="25">
        <f>F339</f>
        <v>1.5537</v>
      </c>
      <c r="E339" s="25">
        <f>F339</f>
        <v>1.5537</v>
      </c>
      <c r="F339" s="25">
        <f>ROUND(1.5537,4)</f>
        <v>1.5537</v>
      </c>
      <c r="G339" s="24"/>
      <c r="H339" s="36"/>
    </row>
    <row r="340" spans="1:8" ht="12.75" customHeight="1">
      <c r="A340" s="22">
        <v>42996</v>
      </c>
      <c r="B340" s="22"/>
      <c r="C340" s="25">
        <f>ROUND(1.54548689596492,4)</f>
        <v>1.5455</v>
      </c>
      <c r="D340" s="25">
        <f>F340</f>
        <v>1.5802</v>
      </c>
      <c r="E340" s="25">
        <f>F340</f>
        <v>1.5802</v>
      </c>
      <c r="F340" s="25">
        <f>ROUND(1.5802,4)</f>
        <v>1.5802</v>
      </c>
      <c r="G340" s="24"/>
      <c r="H340" s="36"/>
    </row>
    <row r="341" spans="1:8" ht="12.75" customHeight="1">
      <c r="A341" s="22">
        <v>43087</v>
      </c>
      <c r="B341" s="22"/>
      <c r="C341" s="25">
        <f>ROUND(1.54548689596492,4)</f>
        <v>1.5455</v>
      </c>
      <c r="D341" s="25">
        <f>F341</f>
        <v>1.6063</v>
      </c>
      <c r="E341" s="25">
        <f>F341</f>
        <v>1.6063</v>
      </c>
      <c r="F341" s="25">
        <f>ROUND(1.6063,4)</f>
        <v>1.6063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42905</v>
      </c>
      <c r="B343" s="22"/>
      <c r="C343" s="25">
        <f>ROUND(0.0892261001517451,4)</f>
        <v>0.0892</v>
      </c>
      <c r="D343" s="25">
        <f>F343</f>
        <v>0.0391</v>
      </c>
      <c r="E343" s="25">
        <f>F343</f>
        <v>0.0391</v>
      </c>
      <c r="F343" s="25">
        <f>ROUND(0.0391,4)</f>
        <v>0.0391</v>
      </c>
      <c r="G343" s="24"/>
      <c r="H343" s="36"/>
    </row>
    <row r="344" spans="1:8" ht="12.75" customHeight="1">
      <c r="A344" s="22">
        <v>42996</v>
      </c>
      <c r="B344" s="22"/>
      <c r="C344" s="25">
        <f>ROUND(0.0892261001517451,4)</f>
        <v>0.0892</v>
      </c>
      <c r="D344" s="25">
        <f>F344</f>
        <v>0.0383</v>
      </c>
      <c r="E344" s="25">
        <f>F344</f>
        <v>0.0383</v>
      </c>
      <c r="F344" s="25">
        <f>ROUND(0.0383,4)</f>
        <v>0.0383</v>
      </c>
      <c r="G344" s="24"/>
      <c r="H344" s="36"/>
    </row>
    <row r="345" spans="1:8" ht="12.75" customHeight="1">
      <c r="A345" s="22" t="s">
        <v>78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42905</v>
      </c>
      <c r="B346" s="22"/>
      <c r="C346" s="25">
        <f>ROUND(9.08456683333334,4)</f>
        <v>9.0846</v>
      </c>
      <c r="D346" s="25">
        <f>F346</f>
        <v>9.118</v>
      </c>
      <c r="E346" s="25">
        <f>F346</f>
        <v>9.118</v>
      </c>
      <c r="F346" s="25">
        <f>ROUND(9.118,4)</f>
        <v>9.118</v>
      </c>
      <c r="G346" s="24"/>
      <c r="H346" s="36"/>
    </row>
    <row r="347" spans="1:8" ht="12.75" customHeight="1">
      <c r="A347" s="22">
        <v>42996</v>
      </c>
      <c r="B347" s="22"/>
      <c r="C347" s="25">
        <f>ROUND(9.08456683333334,4)</f>
        <v>9.0846</v>
      </c>
      <c r="D347" s="25">
        <f>F347</f>
        <v>9.2408</v>
      </c>
      <c r="E347" s="25">
        <f>F347</f>
        <v>9.2408</v>
      </c>
      <c r="F347" s="25">
        <f>ROUND(9.2408,4)</f>
        <v>9.2408</v>
      </c>
      <c r="G347" s="24"/>
      <c r="H347" s="36"/>
    </row>
    <row r="348" spans="1:8" ht="12.75" customHeight="1">
      <c r="A348" s="22">
        <v>43087</v>
      </c>
      <c r="B348" s="22"/>
      <c r="C348" s="25">
        <f>ROUND(9.08456683333334,4)</f>
        <v>9.0846</v>
      </c>
      <c r="D348" s="25">
        <f>F348</f>
        <v>9.3607</v>
      </c>
      <c r="E348" s="25">
        <f>F348</f>
        <v>9.3607</v>
      </c>
      <c r="F348" s="25">
        <f>ROUND(9.3607,4)</f>
        <v>9.3607</v>
      </c>
      <c r="G348" s="24"/>
      <c r="H348" s="36"/>
    </row>
    <row r="349" spans="1:8" ht="12.75" customHeight="1">
      <c r="A349" s="22">
        <v>43178</v>
      </c>
      <c r="B349" s="22"/>
      <c r="C349" s="25">
        <f>ROUND(9.08456683333334,4)</f>
        <v>9.0846</v>
      </c>
      <c r="D349" s="25">
        <f>F349</f>
        <v>9.4754</v>
      </c>
      <c r="E349" s="25">
        <f>F349</f>
        <v>9.4754</v>
      </c>
      <c r="F349" s="25">
        <f>ROUND(9.4754,4)</f>
        <v>9.4754</v>
      </c>
      <c r="G349" s="24"/>
      <c r="H349" s="36"/>
    </row>
    <row r="350" spans="1:8" ht="12.75" customHeight="1">
      <c r="A350" s="22" t="s">
        <v>79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42905</v>
      </c>
      <c r="B351" s="22"/>
      <c r="C351" s="25">
        <f>ROUND(9.32939708141321,4)</f>
        <v>9.3294</v>
      </c>
      <c r="D351" s="25">
        <f>F351</f>
        <v>9.3702</v>
      </c>
      <c r="E351" s="25">
        <f>F351</f>
        <v>9.3702</v>
      </c>
      <c r="F351" s="25">
        <f>ROUND(9.3702,4)</f>
        <v>9.3702</v>
      </c>
      <c r="G351" s="24"/>
      <c r="H351" s="36"/>
    </row>
    <row r="352" spans="1:8" ht="12.75" customHeight="1">
      <c r="A352" s="22">
        <v>42996</v>
      </c>
      <c r="B352" s="22"/>
      <c r="C352" s="25">
        <f>ROUND(9.32939708141321,4)</f>
        <v>9.3294</v>
      </c>
      <c r="D352" s="25">
        <f>F352</f>
        <v>9.5247</v>
      </c>
      <c r="E352" s="25">
        <f>F352</f>
        <v>9.5247</v>
      </c>
      <c r="F352" s="25">
        <f>ROUND(9.5247,4)</f>
        <v>9.5247</v>
      </c>
      <c r="G352" s="24"/>
      <c r="H352" s="36"/>
    </row>
    <row r="353" spans="1:8" ht="12.75" customHeight="1">
      <c r="A353" s="22">
        <v>43087</v>
      </c>
      <c r="B353" s="22"/>
      <c r="C353" s="25">
        <f>ROUND(9.32939708141321,4)</f>
        <v>9.3294</v>
      </c>
      <c r="D353" s="25">
        <f>F353</f>
        <v>9.6736</v>
      </c>
      <c r="E353" s="25">
        <f>F353</f>
        <v>9.6736</v>
      </c>
      <c r="F353" s="25">
        <f>ROUND(9.6736,4)</f>
        <v>9.6736</v>
      </c>
      <c r="G353" s="24"/>
      <c r="H353" s="36"/>
    </row>
    <row r="354" spans="1:8" ht="12.75" customHeight="1">
      <c r="A354" s="22">
        <v>43178</v>
      </c>
      <c r="B354" s="22"/>
      <c r="C354" s="25">
        <f>ROUND(9.32939708141321,4)</f>
        <v>9.3294</v>
      </c>
      <c r="D354" s="25">
        <f>F354</f>
        <v>9.8201</v>
      </c>
      <c r="E354" s="25">
        <f>F354</f>
        <v>9.8201</v>
      </c>
      <c r="F354" s="25">
        <f>ROUND(9.8201,4)</f>
        <v>9.8201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42905</v>
      </c>
      <c r="B356" s="22"/>
      <c r="C356" s="25">
        <f>ROUND(3.63186171455268,4)</f>
        <v>3.6319</v>
      </c>
      <c r="D356" s="25">
        <f>F356</f>
        <v>3.6236</v>
      </c>
      <c r="E356" s="25">
        <f>F356</f>
        <v>3.6236</v>
      </c>
      <c r="F356" s="25">
        <f>ROUND(3.6236,4)</f>
        <v>3.6236</v>
      </c>
      <c r="G356" s="24"/>
      <c r="H356" s="36"/>
    </row>
    <row r="357" spans="1:8" ht="12.75" customHeight="1">
      <c r="A357" s="22">
        <v>42996</v>
      </c>
      <c r="B357" s="22"/>
      <c r="C357" s="25">
        <f>ROUND(3.63186171455268,4)</f>
        <v>3.6319</v>
      </c>
      <c r="D357" s="25">
        <f>F357</f>
        <v>3.5867</v>
      </c>
      <c r="E357" s="25">
        <f>F357</f>
        <v>3.5867</v>
      </c>
      <c r="F357" s="25">
        <f>ROUND(3.5867,4)</f>
        <v>3.5867</v>
      </c>
      <c r="G357" s="24"/>
      <c r="H357" s="36"/>
    </row>
    <row r="358" spans="1:8" ht="12.75" customHeight="1">
      <c r="A358" s="22">
        <v>43087</v>
      </c>
      <c r="B358" s="22"/>
      <c r="C358" s="25">
        <f>ROUND(3.63186171455268,4)</f>
        <v>3.6319</v>
      </c>
      <c r="D358" s="25">
        <f>F358</f>
        <v>3.5505</v>
      </c>
      <c r="E358" s="25">
        <f>F358</f>
        <v>3.5505</v>
      </c>
      <c r="F358" s="25">
        <f>ROUND(3.5505,4)</f>
        <v>3.5505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5">
        <f>ROUND(12.9566666666667,4)</f>
        <v>12.9567</v>
      </c>
      <c r="D360" s="25">
        <f>F360</f>
        <v>13.0108</v>
      </c>
      <c r="E360" s="25">
        <f>F360</f>
        <v>13.0108</v>
      </c>
      <c r="F360" s="25">
        <f>ROUND(13.0108,4)</f>
        <v>13.0108</v>
      </c>
      <c r="G360" s="24"/>
      <c r="H360" s="36"/>
    </row>
    <row r="361" spans="1:8" ht="12.75" customHeight="1">
      <c r="A361" s="22">
        <v>42996</v>
      </c>
      <c r="B361" s="22"/>
      <c r="C361" s="25">
        <f>ROUND(12.9566666666667,4)</f>
        <v>12.9567</v>
      </c>
      <c r="D361" s="25">
        <f>F361</f>
        <v>13.2116</v>
      </c>
      <c r="E361" s="25">
        <f>F361</f>
        <v>13.2116</v>
      </c>
      <c r="F361" s="25">
        <f>ROUND(13.2116,4)</f>
        <v>13.2116</v>
      </c>
      <c r="G361" s="24"/>
      <c r="H361" s="36"/>
    </row>
    <row r="362" spans="1:8" ht="12.75" customHeight="1">
      <c r="A362" s="22">
        <v>43087</v>
      </c>
      <c r="B362" s="22"/>
      <c r="C362" s="25">
        <f>ROUND(12.9566666666667,4)</f>
        <v>12.9567</v>
      </c>
      <c r="D362" s="25">
        <f>F362</f>
        <v>13.4056</v>
      </c>
      <c r="E362" s="25">
        <f>F362</f>
        <v>13.4056</v>
      </c>
      <c r="F362" s="25">
        <f>ROUND(13.4056,4)</f>
        <v>13.4056</v>
      </c>
      <c r="G362" s="24"/>
      <c r="H362" s="36"/>
    </row>
    <row r="363" spans="1:8" ht="12.75" customHeight="1">
      <c r="A363" s="22">
        <v>43178</v>
      </c>
      <c r="B363" s="22"/>
      <c r="C363" s="25">
        <f>ROUND(12.9566666666667,4)</f>
        <v>12.9567</v>
      </c>
      <c r="D363" s="25">
        <f>F363</f>
        <v>13.5953</v>
      </c>
      <c r="E363" s="25">
        <f>F363</f>
        <v>13.5953</v>
      </c>
      <c r="F363" s="25">
        <f>ROUND(13.5953,4)</f>
        <v>13.5953</v>
      </c>
      <c r="G363" s="24"/>
      <c r="H363" s="36"/>
    </row>
    <row r="364" spans="1:8" ht="12.75" customHeight="1">
      <c r="A364" s="22">
        <v>43269</v>
      </c>
      <c r="B364" s="22"/>
      <c r="C364" s="25">
        <f>ROUND(12.9566666666667,4)</f>
        <v>12.9567</v>
      </c>
      <c r="D364" s="25">
        <f>F364</f>
        <v>13.7827</v>
      </c>
      <c r="E364" s="25">
        <f>F364</f>
        <v>13.7827</v>
      </c>
      <c r="F364" s="25">
        <f>ROUND(13.7827,4)</f>
        <v>13.7827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42905</v>
      </c>
      <c r="B366" s="22"/>
      <c r="C366" s="25">
        <f>ROUND(12.9566666666667,4)</f>
        <v>12.9567</v>
      </c>
      <c r="D366" s="25">
        <f>F366</f>
        <v>13.0108</v>
      </c>
      <c r="E366" s="25">
        <f>F366</f>
        <v>13.0108</v>
      </c>
      <c r="F366" s="25">
        <f>ROUND(13.0108,4)</f>
        <v>13.0108</v>
      </c>
      <c r="G366" s="24"/>
      <c r="H366" s="36"/>
    </row>
    <row r="367" spans="1:8" ht="12.75" customHeight="1">
      <c r="A367" s="22">
        <v>42996</v>
      </c>
      <c r="B367" s="22"/>
      <c r="C367" s="25">
        <f>ROUND(12.9566666666667,4)</f>
        <v>12.9567</v>
      </c>
      <c r="D367" s="25">
        <f>F367</f>
        <v>13.2116</v>
      </c>
      <c r="E367" s="25">
        <f>F367</f>
        <v>13.2116</v>
      </c>
      <c r="F367" s="25">
        <f>ROUND(13.2116,4)</f>
        <v>13.2116</v>
      </c>
      <c r="G367" s="24"/>
      <c r="H367" s="36"/>
    </row>
    <row r="368" spans="1:8" ht="12.75" customHeight="1">
      <c r="A368" s="22">
        <v>43087</v>
      </c>
      <c r="B368" s="22"/>
      <c r="C368" s="25">
        <f>ROUND(12.9566666666667,4)</f>
        <v>12.9567</v>
      </c>
      <c r="D368" s="25">
        <f>F368</f>
        <v>13.4056</v>
      </c>
      <c r="E368" s="25">
        <f>F368</f>
        <v>13.4056</v>
      </c>
      <c r="F368" s="25">
        <f>ROUND(13.4056,4)</f>
        <v>13.4056</v>
      </c>
      <c r="G368" s="24"/>
      <c r="H368" s="36"/>
    </row>
    <row r="369" spans="1:8" ht="12.75" customHeight="1">
      <c r="A369" s="22">
        <v>43175</v>
      </c>
      <c r="B369" s="22"/>
      <c r="C369" s="25">
        <f>ROUND(12.9566666666667,4)</f>
        <v>12.9567</v>
      </c>
      <c r="D369" s="25">
        <f>F369</f>
        <v>17.5004</v>
      </c>
      <c r="E369" s="25">
        <f>F369</f>
        <v>17.5004</v>
      </c>
      <c r="F369" s="25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5">
        <f>ROUND(12.9566666666667,4)</f>
        <v>12.9567</v>
      </c>
      <c r="D370" s="25">
        <f>F370</f>
        <v>13.5953</v>
      </c>
      <c r="E370" s="25">
        <f>F370</f>
        <v>13.5953</v>
      </c>
      <c r="F370" s="25">
        <f>ROUND(13.5953,4)</f>
        <v>13.5953</v>
      </c>
      <c r="G370" s="24"/>
      <c r="H370" s="36"/>
    </row>
    <row r="371" spans="1:8" ht="12.75" customHeight="1">
      <c r="A371" s="22">
        <v>43269</v>
      </c>
      <c r="B371" s="22"/>
      <c r="C371" s="25">
        <f>ROUND(12.9566666666667,4)</f>
        <v>12.9567</v>
      </c>
      <c r="D371" s="25">
        <f>F371</f>
        <v>13.7827</v>
      </c>
      <c r="E371" s="25">
        <f>F371</f>
        <v>13.7827</v>
      </c>
      <c r="F371" s="25">
        <f>ROUND(13.7827,4)</f>
        <v>13.7827</v>
      </c>
      <c r="G371" s="24"/>
      <c r="H371" s="36"/>
    </row>
    <row r="372" spans="1:8" ht="12.75" customHeight="1">
      <c r="A372" s="22">
        <v>43360</v>
      </c>
      <c r="B372" s="22"/>
      <c r="C372" s="25">
        <f>ROUND(12.9566666666667,4)</f>
        <v>12.9567</v>
      </c>
      <c r="D372" s="25">
        <f>F372</f>
        <v>13.9746</v>
      </c>
      <c r="E372" s="25">
        <f>F372</f>
        <v>13.9746</v>
      </c>
      <c r="F372" s="25">
        <f>ROUND(13.9746,4)</f>
        <v>13.9746</v>
      </c>
      <c r="G372" s="24"/>
      <c r="H372" s="36"/>
    </row>
    <row r="373" spans="1:8" ht="12.75" customHeight="1">
      <c r="A373" s="22">
        <v>43448</v>
      </c>
      <c r="B373" s="22"/>
      <c r="C373" s="25">
        <f>ROUND(12.9566666666667,4)</f>
        <v>12.9567</v>
      </c>
      <c r="D373" s="25">
        <f>F373</f>
        <v>14.1602</v>
      </c>
      <c r="E373" s="25">
        <f>F373</f>
        <v>14.1602</v>
      </c>
      <c r="F373" s="25">
        <f>ROUND(14.1602,4)</f>
        <v>14.1602</v>
      </c>
      <c r="G373" s="24"/>
      <c r="H373" s="36"/>
    </row>
    <row r="374" spans="1:8" ht="12.75" customHeight="1">
      <c r="A374" s="22">
        <v>43542</v>
      </c>
      <c r="B374" s="22"/>
      <c r="C374" s="25">
        <f>ROUND(12.9566666666667,4)</f>
        <v>12.9567</v>
      </c>
      <c r="D374" s="25">
        <f>F374</f>
        <v>14.3584</v>
      </c>
      <c r="E374" s="25">
        <f>F374</f>
        <v>14.3584</v>
      </c>
      <c r="F374" s="25">
        <f>ROUND(14.3584,4)</f>
        <v>14.3584</v>
      </c>
      <c r="G374" s="24"/>
      <c r="H374" s="36"/>
    </row>
    <row r="375" spans="1:8" ht="12.75" customHeight="1">
      <c r="A375" s="22">
        <v>43630</v>
      </c>
      <c r="B375" s="22"/>
      <c r="C375" s="25">
        <f>ROUND(12.9566666666667,4)</f>
        <v>12.9567</v>
      </c>
      <c r="D375" s="25">
        <f>F375</f>
        <v>14.5475</v>
      </c>
      <c r="E375" s="25">
        <f>F375</f>
        <v>14.5475</v>
      </c>
      <c r="F375" s="25">
        <f>ROUND(14.5475,4)</f>
        <v>14.5475</v>
      </c>
      <c r="G375" s="24"/>
      <c r="H375" s="36"/>
    </row>
    <row r="376" spans="1:8" ht="12.75" customHeight="1">
      <c r="A376" s="22">
        <v>43724</v>
      </c>
      <c r="B376" s="22"/>
      <c r="C376" s="25">
        <f>ROUND(12.9566666666667,4)</f>
        <v>12.9567</v>
      </c>
      <c r="D376" s="25">
        <f>F376</f>
        <v>14.7648</v>
      </c>
      <c r="E376" s="25">
        <f>F376</f>
        <v>14.7648</v>
      </c>
      <c r="F376" s="25">
        <f>ROUND(14.7648,4)</f>
        <v>14.7648</v>
      </c>
      <c r="G376" s="24"/>
      <c r="H376" s="36"/>
    </row>
    <row r="377" spans="1:8" ht="12.75" customHeight="1">
      <c r="A377" s="22">
        <v>43812</v>
      </c>
      <c r="B377" s="22"/>
      <c r="C377" s="25">
        <f>ROUND(12.9566666666667,4)</f>
        <v>12.9567</v>
      </c>
      <c r="D377" s="25">
        <f>F377</f>
        <v>14.9682</v>
      </c>
      <c r="E377" s="25">
        <f>F377</f>
        <v>14.9682</v>
      </c>
      <c r="F377" s="25">
        <f>ROUND(14.9682,4)</f>
        <v>14.9682</v>
      </c>
      <c r="G377" s="24"/>
      <c r="H377" s="36"/>
    </row>
    <row r="378" spans="1:8" ht="12.75" customHeight="1">
      <c r="A378" s="22">
        <v>43906</v>
      </c>
      <c r="B378" s="22"/>
      <c r="C378" s="25">
        <f>ROUND(12.9566666666667,4)</f>
        <v>12.9567</v>
      </c>
      <c r="D378" s="25">
        <f>F378</f>
        <v>15.1855</v>
      </c>
      <c r="E378" s="25">
        <f>F378</f>
        <v>15.1855</v>
      </c>
      <c r="F378" s="25">
        <f>ROUND(15.1855,4)</f>
        <v>15.1855</v>
      </c>
      <c r="G378" s="24"/>
      <c r="H378" s="36"/>
    </row>
    <row r="379" spans="1:8" ht="12.75" customHeight="1">
      <c r="A379" s="22">
        <v>43994</v>
      </c>
      <c r="B379" s="22"/>
      <c r="C379" s="25">
        <f>ROUND(12.9566666666667,4)</f>
        <v>12.9567</v>
      </c>
      <c r="D379" s="25">
        <f>F379</f>
        <v>15.389</v>
      </c>
      <c r="E379" s="25">
        <f>F379</f>
        <v>15.389</v>
      </c>
      <c r="F379" s="25">
        <f>ROUND(15.389,4)</f>
        <v>15.389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42905</v>
      </c>
      <c r="B381" s="22"/>
      <c r="C381" s="25">
        <f>ROUND(1.38945487042002,4)</f>
        <v>1.3895</v>
      </c>
      <c r="D381" s="25">
        <f>F381</f>
        <v>1.3822</v>
      </c>
      <c r="E381" s="25">
        <f>F381</f>
        <v>1.3822</v>
      </c>
      <c r="F381" s="25">
        <f>ROUND(1.3822,4)</f>
        <v>1.3822</v>
      </c>
      <c r="G381" s="24"/>
      <c r="H381" s="36"/>
    </row>
    <row r="382" spans="1:8" ht="12.75" customHeight="1">
      <c r="A382" s="22">
        <v>42996</v>
      </c>
      <c r="B382" s="22"/>
      <c r="C382" s="25">
        <f>ROUND(1.38945487042002,4)</f>
        <v>1.3895</v>
      </c>
      <c r="D382" s="25">
        <f>F382</f>
        <v>1.3562</v>
      </c>
      <c r="E382" s="25">
        <f>F382</f>
        <v>1.3562</v>
      </c>
      <c r="F382" s="25">
        <f>ROUND(1.3562,4)</f>
        <v>1.3562</v>
      </c>
      <c r="G382" s="24"/>
      <c r="H382" s="36"/>
    </row>
    <row r="383" spans="1:8" ht="12.75" customHeight="1">
      <c r="A383" s="22">
        <v>43087</v>
      </c>
      <c r="B383" s="22"/>
      <c r="C383" s="25">
        <f>ROUND(1.38945487042002,4)</f>
        <v>1.3895</v>
      </c>
      <c r="D383" s="25">
        <f>F383</f>
        <v>1.3307</v>
      </c>
      <c r="E383" s="25">
        <f>F383</f>
        <v>1.3307</v>
      </c>
      <c r="F383" s="25">
        <f>ROUND(1.3307,4)</f>
        <v>1.3307</v>
      </c>
      <c r="G383" s="24"/>
      <c r="H383" s="36"/>
    </row>
    <row r="384" spans="1:8" ht="12.75" customHeight="1">
      <c r="A384" s="22">
        <v>43178</v>
      </c>
      <c r="B384" s="22"/>
      <c r="C384" s="25">
        <f>ROUND(1.38945487042002,4)</f>
        <v>1.3895</v>
      </c>
      <c r="D384" s="25">
        <f>F384</f>
        <v>1.3078</v>
      </c>
      <c r="E384" s="25">
        <f>F384</f>
        <v>1.3078</v>
      </c>
      <c r="F384" s="25">
        <f>ROUND(1.3078,4)</f>
        <v>1.3078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ROUND(615.674,3)</f>
        <v>615.674</v>
      </c>
      <c r="D386" s="27">
        <f>F386</f>
        <v>624.722</v>
      </c>
      <c r="E386" s="27">
        <f>F386</f>
        <v>624.722</v>
      </c>
      <c r="F386" s="27">
        <f>ROUND(624.722,3)</f>
        <v>624.722</v>
      </c>
      <c r="G386" s="24"/>
      <c r="H386" s="36"/>
    </row>
    <row r="387" spans="1:8" ht="12.75" customHeight="1">
      <c r="A387" s="22">
        <v>43041</v>
      </c>
      <c r="B387" s="22"/>
      <c r="C387" s="27">
        <f>ROUND(615.674,3)</f>
        <v>615.674</v>
      </c>
      <c r="D387" s="27">
        <f>F387</f>
        <v>636.674</v>
      </c>
      <c r="E387" s="27">
        <f>F387</f>
        <v>636.674</v>
      </c>
      <c r="F387" s="27">
        <f>ROUND(636.674,3)</f>
        <v>636.674</v>
      </c>
      <c r="G387" s="24"/>
      <c r="H387" s="36"/>
    </row>
    <row r="388" spans="1:8" ht="12.75" customHeight="1">
      <c r="A388" s="22">
        <v>43132</v>
      </c>
      <c r="B388" s="22"/>
      <c r="C388" s="27">
        <f>ROUND(615.674,3)</f>
        <v>615.674</v>
      </c>
      <c r="D388" s="27">
        <f>F388</f>
        <v>649.078</v>
      </c>
      <c r="E388" s="27">
        <f>F388</f>
        <v>649.078</v>
      </c>
      <c r="F388" s="27">
        <f>ROUND(649.078,3)</f>
        <v>649.078</v>
      </c>
      <c r="G388" s="24"/>
      <c r="H388" s="36"/>
    </row>
    <row r="389" spans="1:8" ht="12.75" customHeight="1">
      <c r="A389" s="22">
        <v>43223</v>
      </c>
      <c r="B389" s="22"/>
      <c r="C389" s="27">
        <f>ROUND(615.674,3)</f>
        <v>615.674</v>
      </c>
      <c r="D389" s="27">
        <f>F389</f>
        <v>661.731</v>
      </c>
      <c r="E389" s="27">
        <f>F389</f>
        <v>661.731</v>
      </c>
      <c r="F389" s="27">
        <f>ROUND(661.731,3)</f>
        <v>661.731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ROUND(540.419,3)</f>
        <v>540.419</v>
      </c>
      <c r="D391" s="27">
        <f>F391</f>
        <v>548.361</v>
      </c>
      <c r="E391" s="27">
        <f>F391</f>
        <v>548.361</v>
      </c>
      <c r="F391" s="27">
        <f>ROUND(548.361,3)</f>
        <v>548.361</v>
      </c>
      <c r="G391" s="24"/>
      <c r="H391" s="36"/>
    </row>
    <row r="392" spans="1:8" ht="12.75" customHeight="1">
      <c r="A392" s="22">
        <v>43041</v>
      </c>
      <c r="B392" s="22"/>
      <c r="C392" s="27">
        <f>ROUND(540.419,3)</f>
        <v>540.419</v>
      </c>
      <c r="D392" s="27">
        <f>F392</f>
        <v>558.852</v>
      </c>
      <c r="E392" s="27">
        <f>F392</f>
        <v>558.852</v>
      </c>
      <c r="F392" s="27">
        <f>ROUND(558.852,3)</f>
        <v>558.852</v>
      </c>
      <c r="G392" s="24"/>
      <c r="H392" s="36"/>
    </row>
    <row r="393" spans="1:8" ht="12.75" customHeight="1">
      <c r="A393" s="22">
        <v>43132</v>
      </c>
      <c r="B393" s="22"/>
      <c r="C393" s="27">
        <f>ROUND(540.419,3)</f>
        <v>540.419</v>
      </c>
      <c r="D393" s="27">
        <f>F393</f>
        <v>569.74</v>
      </c>
      <c r="E393" s="27">
        <f>F393</f>
        <v>569.74</v>
      </c>
      <c r="F393" s="27">
        <f>ROUND(569.74,3)</f>
        <v>569.74</v>
      </c>
      <c r="G393" s="24"/>
      <c r="H393" s="36"/>
    </row>
    <row r="394" spans="1:8" ht="12.75" customHeight="1">
      <c r="A394" s="22">
        <v>43223</v>
      </c>
      <c r="B394" s="22"/>
      <c r="C394" s="27">
        <f>ROUND(540.419,3)</f>
        <v>540.419</v>
      </c>
      <c r="D394" s="27">
        <f>F394</f>
        <v>580.847</v>
      </c>
      <c r="E394" s="27">
        <f>F394</f>
        <v>580.847</v>
      </c>
      <c r="F394" s="27">
        <f>ROUND(580.847,3)</f>
        <v>580.847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ROUND(623.675,3)</f>
        <v>623.675</v>
      </c>
      <c r="D396" s="27">
        <f>F396</f>
        <v>632.841</v>
      </c>
      <c r="E396" s="27">
        <f>F396</f>
        <v>632.841</v>
      </c>
      <c r="F396" s="27">
        <f>ROUND(632.841,3)</f>
        <v>632.841</v>
      </c>
      <c r="G396" s="24"/>
      <c r="H396" s="36"/>
    </row>
    <row r="397" spans="1:8" ht="12.75" customHeight="1">
      <c r="A397" s="22">
        <v>43041</v>
      </c>
      <c r="B397" s="22"/>
      <c r="C397" s="27">
        <f>ROUND(623.675,3)</f>
        <v>623.675</v>
      </c>
      <c r="D397" s="27">
        <f>F397</f>
        <v>644.948</v>
      </c>
      <c r="E397" s="27">
        <f>F397</f>
        <v>644.948</v>
      </c>
      <c r="F397" s="27">
        <f>ROUND(644.948,3)</f>
        <v>644.948</v>
      </c>
      <c r="G397" s="24"/>
      <c r="H397" s="36"/>
    </row>
    <row r="398" spans="1:8" ht="12.75" customHeight="1">
      <c r="A398" s="22">
        <v>43132</v>
      </c>
      <c r="B398" s="22"/>
      <c r="C398" s="27">
        <f>ROUND(623.675,3)</f>
        <v>623.675</v>
      </c>
      <c r="D398" s="27">
        <f>F398</f>
        <v>657.513</v>
      </c>
      <c r="E398" s="27">
        <f>F398</f>
        <v>657.513</v>
      </c>
      <c r="F398" s="27">
        <f>ROUND(657.513,3)</f>
        <v>657.513</v>
      </c>
      <c r="G398" s="24"/>
      <c r="H398" s="36"/>
    </row>
    <row r="399" spans="1:8" ht="12.75" customHeight="1">
      <c r="A399" s="22">
        <v>43223</v>
      </c>
      <c r="B399" s="22"/>
      <c r="C399" s="27">
        <f>ROUND(623.675,3)</f>
        <v>623.675</v>
      </c>
      <c r="D399" s="27">
        <f>F399</f>
        <v>670.331</v>
      </c>
      <c r="E399" s="27">
        <f>F399</f>
        <v>670.331</v>
      </c>
      <c r="F399" s="27">
        <f>ROUND(670.331,3)</f>
        <v>670.331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ROUND(564.249,3)</f>
        <v>564.249</v>
      </c>
      <c r="D401" s="27">
        <f>F401</f>
        <v>572.541</v>
      </c>
      <c r="E401" s="27">
        <f>F401</f>
        <v>572.541</v>
      </c>
      <c r="F401" s="27">
        <f>ROUND(572.541,3)</f>
        <v>572.541</v>
      </c>
      <c r="G401" s="24"/>
      <c r="H401" s="36"/>
    </row>
    <row r="402" spans="1:8" ht="12.75" customHeight="1">
      <c r="A402" s="22">
        <v>43041</v>
      </c>
      <c r="B402" s="22"/>
      <c r="C402" s="27">
        <f>ROUND(564.249,3)</f>
        <v>564.249</v>
      </c>
      <c r="D402" s="27">
        <f>F402</f>
        <v>583.495</v>
      </c>
      <c r="E402" s="27">
        <f>F402</f>
        <v>583.495</v>
      </c>
      <c r="F402" s="27">
        <f>ROUND(583.495,3)</f>
        <v>583.495</v>
      </c>
      <c r="G402" s="24"/>
      <c r="H402" s="36"/>
    </row>
    <row r="403" spans="1:8" ht="12.75" customHeight="1">
      <c r="A403" s="22">
        <v>43132</v>
      </c>
      <c r="B403" s="22"/>
      <c r="C403" s="27">
        <f>ROUND(564.249,3)</f>
        <v>564.249</v>
      </c>
      <c r="D403" s="27">
        <f>F403</f>
        <v>594.863</v>
      </c>
      <c r="E403" s="27">
        <f>F403</f>
        <v>594.863</v>
      </c>
      <c r="F403" s="27">
        <f>ROUND(594.863,3)</f>
        <v>594.863</v>
      </c>
      <c r="G403" s="24"/>
      <c r="H403" s="36"/>
    </row>
    <row r="404" spans="1:8" ht="12.75" customHeight="1">
      <c r="A404" s="22">
        <v>43223</v>
      </c>
      <c r="B404" s="22"/>
      <c r="C404" s="27">
        <f>ROUND(564.249,3)</f>
        <v>564.249</v>
      </c>
      <c r="D404" s="27">
        <f>F404</f>
        <v>606.459</v>
      </c>
      <c r="E404" s="27">
        <f>F404</f>
        <v>606.459</v>
      </c>
      <c r="F404" s="27">
        <f>ROUND(606.459,3)</f>
        <v>606.459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ROUND(246.820879965807,3)</f>
        <v>246.821</v>
      </c>
      <c r="D406" s="27">
        <f>F406</f>
        <v>250.487</v>
      </c>
      <c r="E406" s="27">
        <f>F406</f>
        <v>250.487</v>
      </c>
      <c r="F406" s="27">
        <f>ROUND(250.487,3)</f>
        <v>250.487</v>
      </c>
      <c r="G406" s="24"/>
      <c r="H406" s="36"/>
    </row>
    <row r="407" spans="1:8" ht="12.75" customHeight="1">
      <c r="A407" s="22">
        <v>43041</v>
      </c>
      <c r="B407" s="22"/>
      <c r="C407" s="27">
        <f>ROUND(246.820879965807,3)</f>
        <v>246.821</v>
      </c>
      <c r="D407" s="27">
        <f>F407</f>
        <v>255.345</v>
      </c>
      <c r="E407" s="27">
        <f>F407</f>
        <v>255.345</v>
      </c>
      <c r="F407" s="27">
        <f>ROUND(255.345,3)</f>
        <v>255.345</v>
      </c>
      <c r="G407" s="24"/>
      <c r="H407" s="36"/>
    </row>
    <row r="408" spans="1:8" ht="12.75" customHeight="1">
      <c r="A408" s="22">
        <v>43132</v>
      </c>
      <c r="B408" s="22"/>
      <c r="C408" s="27">
        <f>ROUND(246.820879965807,3)</f>
        <v>246.821</v>
      </c>
      <c r="D408" s="27">
        <f>F408</f>
        <v>260.442</v>
      </c>
      <c r="E408" s="27">
        <f>F408</f>
        <v>260.442</v>
      </c>
      <c r="F408" s="27">
        <f>ROUND(260.442,3)</f>
        <v>260.442</v>
      </c>
      <c r="G408" s="24"/>
      <c r="H408" s="36"/>
    </row>
    <row r="409" spans="1:8" ht="12.75" customHeight="1">
      <c r="A409" s="22">
        <v>43223</v>
      </c>
      <c r="B409" s="22"/>
      <c r="C409" s="27">
        <f>ROUND(246.820879965807,3)</f>
        <v>246.821</v>
      </c>
      <c r="D409" s="27">
        <f>F409</f>
        <v>265.704</v>
      </c>
      <c r="E409" s="27">
        <f>F409</f>
        <v>265.704</v>
      </c>
      <c r="F409" s="27">
        <f>ROUND(265.704,3)</f>
        <v>265.704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42905</v>
      </c>
      <c r="B415" s="22"/>
      <c r="C415" s="24">
        <f>ROUND(22208.93,2)</f>
        <v>22208.93</v>
      </c>
      <c r="D415" s="24">
        <f>F415</f>
        <v>22316.41</v>
      </c>
      <c r="E415" s="24">
        <f>F415</f>
        <v>22316.41</v>
      </c>
      <c r="F415" s="24">
        <f>ROUND(22316.41,2)</f>
        <v>22316.41</v>
      </c>
      <c r="G415" s="24"/>
      <c r="H415" s="36"/>
    </row>
    <row r="416" spans="1:8" ht="12.75" customHeight="1">
      <c r="A416" s="22">
        <v>42996</v>
      </c>
      <c r="B416" s="22"/>
      <c r="C416" s="24">
        <f>ROUND(22208.93,2)</f>
        <v>22208.93</v>
      </c>
      <c r="D416" s="24">
        <f>F416</f>
        <v>22680.94</v>
      </c>
      <c r="E416" s="24">
        <f>F416</f>
        <v>22680.94</v>
      </c>
      <c r="F416" s="24">
        <f>ROUND(22680.94,2)</f>
        <v>22680.94</v>
      </c>
      <c r="G416" s="24"/>
      <c r="H416" s="36"/>
    </row>
    <row r="417" spans="1:8" ht="12.75" customHeight="1">
      <c r="A417" s="22">
        <v>43087</v>
      </c>
      <c r="B417" s="22"/>
      <c r="C417" s="24">
        <f>ROUND(22208.93,2)</f>
        <v>22208.93</v>
      </c>
      <c r="D417" s="24">
        <f>F417</f>
        <v>23040.01</v>
      </c>
      <c r="E417" s="24">
        <f>F417</f>
        <v>23040.01</v>
      </c>
      <c r="F417" s="24">
        <f>ROUND(23040.01,2)</f>
        <v>23040.01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42907</v>
      </c>
      <c r="B419" s="22"/>
      <c r="C419" s="27">
        <f>ROUND(7.34167,3)</f>
        <v>7.342</v>
      </c>
      <c r="D419" s="27">
        <f>ROUND(7.37,3)</f>
        <v>7.37</v>
      </c>
      <c r="E419" s="27">
        <f>ROUND(7.27,3)</f>
        <v>7.27</v>
      </c>
      <c r="F419" s="27">
        <f>ROUND(7.32,3)</f>
        <v>7.32</v>
      </c>
      <c r="G419" s="24"/>
      <c r="H419" s="36"/>
    </row>
    <row r="420" spans="1:8" ht="12.75" customHeight="1">
      <c r="A420" s="22">
        <v>42935</v>
      </c>
      <c r="B420" s="22"/>
      <c r="C420" s="27">
        <f>ROUND(7.34167,3)</f>
        <v>7.342</v>
      </c>
      <c r="D420" s="27">
        <f>ROUND(7.3,3)</f>
        <v>7.3</v>
      </c>
      <c r="E420" s="27">
        <f>ROUND(7.2,3)</f>
        <v>7.2</v>
      </c>
      <c r="F420" s="27">
        <f>ROUND(7.25,3)</f>
        <v>7.25</v>
      </c>
      <c r="G420" s="24"/>
      <c r="H420" s="36"/>
    </row>
    <row r="421" spans="1:8" ht="12.75" customHeight="1">
      <c r="A421" s="22">
        <v>42963</v>
      </c>
      <c r="B421" s="22"/>
      <c r="C421" s="27">
        <f>ROUND(7.34167,3)</f>
        <v>7.342</v>
      </c>
      <c r="D421" s="27">
        <f>ROUND(7.29,3)</f>
        <v>7.29</v>
      </c>
      <c r="E421" s="27">
        <f>ROUND(7.19,3)</f>
        <v>7.19</v>
      </c>
      <c r="F421" s="27">
        <f>ROUND(7.24,3)</f>
        <v>7.24</v>
      </c>
      <c r="G421" s="24"/>
      <c r="H421" s="36"/>
    </row>
    <row r="422" spans="1:8" ht="12.75" customHeight="1">
      <c r="A422" s="22">
        <v>42998</v>
      </c>
      <c r="B422" s="22"/>
      <c r="C422" s="27">
        <f>ROUND(7.34167,3)</f>
        <v>7.342</v>
      </c>
      <c r="D422" s="27">
        <f>ROUND(7.22,3)</f>
        <v>7.22</v>
      </c>
      <c r="E422" s="27">
        <f>ROUND(7.12,3)</f>
        <v>7.12</v>
      </c>
      <c r="F422" s="27">
        <f>ROUND(7.17,3)</f>
        <v>7.17</v>
      </c>
      <c r="G422" s="24"/>
      <c r="H422" s="36"/>
    </row>
    <row r="423" spans="1:8" ht="12.75" customHeight="1">
      <c r="A423" s="22">
        <v>43026</v>
      </c>
      <c r="B423" s="22"/>
      <c r="C423" s="27">
        <f>ROUND(7.34167,3)</f>
        <v>7.342</v>
      </c>
      <c r="D423" s="27">
        <f>ROUND(7.2,3)</f>
        <v>7.2</v>
      </c>
      <c r="E423" s="27">
        <f>ROUND(7.1,3)</f>
        <v>7.1</v>
      </c>
      <c r="F423" s="27">
        <f>ROUND(7.15,3)</f>
        <v>7.15</v>
      </c>
      <c r="G423" s="24"/>
      <c r="H423" s="36"/>
    </row>
    <row r="424" spans="1:8" ht="12.75" customHeight="1">
      <c r="A424" s="22">
        <v>43054</v>
      </c>
      <c r="B424" s="22"/>
      <c r="C424" s="27">
        <f>ROUND(7.34167,3)</f>
        <v>7.342</v>
      </c>
      <c r="D424" s="27">
        <f>ROUND(7.19,3)</f>
        <v>7.19</v>
      </c>
      <c r="E424" s="27">
        <f>ROUND(7.09,3)</f>
        <v>7.09</v>
      </c>
      <c r="F424" s="27">
        <f>ROUND(7.14,3)</f>
        <v>7.14</v>
      </c>
      <c r="G424" s="24"/>
      <c r="H424" s="36"/>
    </row>
    <row r="425" spans="1:8" ht="12.75" customHeight="1">
      <c r="A425" s="22">
        <v>43089</v>
      </c>
      <c r="B425" s="22"/>
      <c r="C425" s="27">
        <f>ROUND(7.34167,3)</f>
        <v>7.342</v>
      </c>
      <c r="D425" s="27">
        <f>ROUND(7.12,3)</f>
        <v>7.12</v>
      </c>
      <c r="E425" s="27">
        <f>ROUND(7.02,3)</f>
        <v>7.02</v>
      </c>
      <c r="F425" s="27">
        <f>ROUND(7.07,3)</f>
        <v>7.07</v>
      </c>
      <c r="G425" s="24"/>
      <c r="H425" s="36"/>
    </row>
    <row r="426" spans="1:8" ht="12.75" customHeight="1">
      <c r="A426" s="22">
        <v>43179</v>
      </c>
      <c r="B426" s="22"/>
      <c r="C426" s="27">
        <f>ROUND(7.34167,3)</f>
        <v>7.342</v>
      </c>
      <c r="D426" s="27">
        <f>ROUND(7.06,3)</f>
        <v>7.06</v>
      </c>
      <c r="E426" s="27">
        <f>ROUND(6.96,3)</f>
        <v>6.96</v>
      </c>
      <c r="F426" s="27">
        <f>ROUND(7.01,3)</f>
        <v>7.01</v>
      </c>
      <c r="G426" s="24"/>
      <c r="H426" s="36"/>
    </row>
    <row r="427" spans="1:8" ht="12.75" customHeight="1">
      <c r="A427" s="22">
        <v>43269</v>
      </c>
      <c r="B427" s="22"/>
      <c r="C427" s="27">
        <f>ROUND(7.34167,3)</f>
        <v>7.342</v>
      </c>
      <c r="D427" s="27">
        <f>ROUND(7.51,3)</f>
        <v>7.51</v>
      </c>
      <c r="E427" s="27">
        <f>ROUND(7.41,3)</f>
        <v>7.41</v>
      </c>
      <c r="F427" s="27">
        <f>ROUND(7.46,3)</f>
        <v>7.46</v>
      </c>
      <c r="G427" s="24"/>
      <c r="H427" s="36"/>
    </row>
    <row r="428" spans="1:8" ht="12.75" customHeight="1">
      <c r="A428" s="22">
        <v>43271</v>
      </c>
      <c r="B428" s="22"/>
      <c r="C428" s="27">
        <f>ROUND(7.34167,3)</f>
        <v>7.342</v>
      </c>
      <c r="D428" s="27">
        <f>ROUND(7.06,3)</f>
        <v>7.06</v>
      </c>
      <c r="E428" s="27">
        <f>ROUND(6.96,3)</f>
        <v>6.96</v>
      </c>
      <c r="F428" s="27">
        <f>ROUND(7.01,3)</f>
        <v>7.01</v>
      </c>
      <c r="G428" s="24"/>
      <c r="H428" s="36"/>
    </row>
    <row r="429" spans="1:8" ht="12.75" customHeight="1">
      <c r="A429" s="22">
        <v>43362</v>
      </c>
      <c r="B429" s="22"/>
      <c r="C429" s="27">
        <f>ROUND(7.34167,3)</f>
        <v>7.342</v>
      </c>
      <c r="D429" s="27">
        <f>ROUND(7.08,3)</f>
        <v>7.08</v>
      </c>
      <c r="E429" s="27">
        <f>ROUND(6.98,3)</f>
        <v>6.98</v>
      </c>
      <c r="F429" s="27">
        <f>ROUND(7.03,3)</f>
        <v>7.03</v>
      </c>
      <c r="G429" s="24"/>
      <c r="H429" s="36"/>
    </row>
    <row r="430" spans="1:8" ht="12.75" customHeight="1">
      <c r="A430" s="22">
        <v>43453</v>
      </c>
      <c r="B430" s="22"/>
      <c r="C430" s="27">
        <f>ROUND(7.34167,3)</f>
        <v>7.342</v>
      </c>
      <c r="D430" s="27">
        <f>ROUND(7.12,3)</f>
        <v>7.12</v>
      </c>
      <c r="E430" s="27">
        <f>ROUND(7.02,3)</f>
        <v>7.02</v>
      </c>
      <c r="F430" s="27">
        <f>ROUND(7.07,3)</f>
        <v>7.07</v>
      </c>
      <c r="G430" s="24"/>
      <c r="H430" s="36"/>
    </row>
    <row r="431" spans="1:8" ht="12.75" customHeight="1">
      <c r="A431" s="22">
        <v>43544</v>
      </c>
      <c r="B431" s="22"/>
      <c r="C431" s="27">
        <f>ROUND(7.34167,3)</f>
        <v>7.342</v>
      </c>
      <c r="D431" s="27">
        <f>ROUND(7.18,3)</f>
        <v>7.18</v>
      </c>
      <c r="E431" s="27">
        <f>ROUND(7.08,3)</f>
        <v>7.08</v>
      </c>
      <c r="F431" s="27">
        <f>ROUND(7.13,3)</f>
        <v>7.13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ROUND(562.601,3)</f>
        <v>562.601</v>
      </c>
      <c r="D433" s="27">
        <f>F433</f>
        <v>570.869</v>
      </c>
      <c r="E433" s="27">
        <f>F433</f>
        <v>570.869</v>
      </c>
      <c r="F433" s="27">
        <f>ROUND(570.869,3)</f>
        <v>570.869</v>
      </c>
      <c r="G433" s="24"/>
      <c r="H433" s="36"/>
    </row>
    <row r="434" spans="1:8" ht="12.75" customHeight="1">
      <c r="A434" s="22">
        <v>43041</v>
      </c>
      <c r="B434" s="22"/>
      <c r="C434" s="27">
        <f>ROUND(562.601,3)</f>
        <v>562.601</v>
      </c>
      <c r="D434" s="27">
        <f>F434</f>
        <v>581.791</v>
      </c>
      <c r="E434" s="27">
        <f>F434</f>
        <v>581.791</v>
      </c>
      <c r="F434" s="27">
        <f>ROUND(581.791,3)</f>
        <v>581.791</v>
      </c>
      <c r="G434" s="24"/>
      <c r="H434" s="36"/>
    </row>
    <row r="435" spans="1:8" ht="12.75" customHeight="1">
      <c r="A435" s="22">
        <v>43132</v>
      </c>
      <c r="B435" s="22"/>
      <c r="C435" s="27">
        <f>ROUND(562.601,3)</f>
        <v>562.601</v>
      </c>
      <c r="D435" s="27">
        <f>F435</f>
        <v>593.126</v>
      </c>
      <c r="E435" s="27">
        <f>F435</f>
        <v>593.126</v>
      </c>
      <c r="F435" s="27">
        <f>ROUND(593.126,3)</f>
        <v>593.126</v>
      </c>
      <c r="G435" s="24"/>
      <c r="H435" s="36"/>
    </row>
    <row r="436" spans="1:8" ht="12.75" customHeight="1">
      <c r="A436" s="22">
        <v>43223</v>
      </c>
      <c r="B436" s="22"/>
      <c r="C436" s="27">
        <f>ROUND(562.601,3)</f>
        <v>562.601</v>
      </c>
      <c r="D436" s="27">
        <f>F436</f>
        <v>604.688</v>
      </c>
      <c r="E436" s="27">
        <f>F436</f>
        <v>604.688</v>
      </c>
      <c r="F436" s="27">
        <f>ROUND(604.688,3)</f>
        <v>604.688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6">
        <f>ROUND(99.8565330827822,5)</f>
        <v>99.85653</v>
      </c>
      <c r="D438" s="26">
        <f>F438</f>
        <v>99.60698</v>
      </c>
      <c r="E438" s="26">
        <f>F438</f>
        <v>99.60698</v>
      </c>
      <c r="F438" s="26">
        <f>ROUND(99.6069828416513,5)</f>
        <v>99.60698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6">
        <f>ROUND(99.8565330827822,5)</f>
        <v>99.85653</v>
      </c>
      <c r="D440" s="26">
        <f>F440</f>
        <v>99.60966</v>
      </c>
      <c r="E440" s="26">
        <f>F440</f>
        <v>99.60966</v>
      </c>
      <c r="F440" s="26">
        <f>ROUND(99.6096647219081,5)</f>
        <v>99.60966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6">
        <f>ROUND(99.8565330827822,5)</f>
        <v>99.85653</v>
      </c>
      <c r="D442" s="26">
        <f>F442</f>
        <v>99.79176</v>
      </c>
      <c r="E442" s="26">
        <f>F442</f>
        <v>99.79176</v>
      </c>
      <c r="F442" s="26">
        <f>ROUND(99.7917649531298,5)</f>
        <v>99.79176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6">
        <f>ROUND(99.8565330827822,5)</f>
        <v>99.85653</v>
      </c>
      <c r="D444" s="26">
        <f>F444</f>
        <v>99.72028</v>
      </c>
      <c r="E444" s="26">
        <f>F444</f>
        <v>99.72028</v>
      </c>
      <c r="F444" s="26">
        <f>ROUND(99.7202782777843,5)</f>
        <v>99.72028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43272</v>
      </c>
      <c r="B446" s="22"/>
      <c r="C446" s="26">
        <f>ROUND(99.8565330827822,5)</f>
        <v>99.85653</v>
      </c>
      <c r="D446" s="26">
        <f>F446</f>
        <v>99.85653</v>
      </c>
      <c r="E446" s="26">
        <f>F446</f>
        <v>99.85653</v>
      </c>
      <c r="F446" s="26">
        <f>ROUND(99.8565330827822,5)</f>
        <v>99.85653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6">
        <f>ROUND(99.5701203051376,5)</f>
        <v>99.57012</v>
      </c>
      <c r="D448" s="26">
        <f>F448</f>
        <v>99.8224</v>
      </c>
      <c r="E448" s="26">
        <f>F448</f>
        <v>99.8224</v>
      </c>
      <c r="F448" s="26">
        <f>ROUND(99.8224022109823,5)</f>
        <v>99.8224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6">
        <f>ROUND(99.5701203051376,5)</f>
        <v>99.57012</v>
      </c>
      <c r="D450" s="26">
        <f>F450</f>
        <v>98.99803</v>
      </c>
      <c r="E450" s="26">
        <f>F450</f>
        <v>98.99803</v>
      </c>
      <c r="F450" s="26">
        <f>ROUND(98.9980261299976,5)</f>
        <v>98.99803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6">
        <f>ROUND(99.5701203051376,5)</f>
        <v>99.57012</v>
      </c>
      <c r="D452" s="26">
        <f>F452</f>
        <v>98.5457</v>
      </c>
      <c r="E452" s="26">
        <f>F452</f>
        <v>98.5457</v>
      </c>
      <c r="F452" s="26">
        <f>ROUND(98.5456967224731,5)</f>
        <v>98.5457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6">
        <f>ROUND(99.5701203051376,5)</f>
        <v>99.57012</v>
      </c>
      <c r="D454" s="26">
        <f>F454</f>
        <v>98.45535</v>
      </c>
      <c r="E454" s="26">
        <f>F454</f>
        <v>98.45535</v>
      </c>
      <c r="F454" s="26">
        <f>ROUND(98.455349840876,5)</f>
        <v>98.45535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ROUND(99.5701203051376,2)</f>
        <v>99.57</v>
      </c>
      <c r="D456" s="24">
        <f>F456</f>
        <v>98.82</v>
      </c>
      <c r="E456" s="24">
        <f>F456</f>
        <v>98.82</v>
      </c>
      <c r="F456" s="24">
        <f>ROUND(98.8169975438597,2)</f>
        <v>98.82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6">
        <f>ROUND(99.5701203051376,5)</f>
        <v>99.57012</v>
      </c>
      <c r="D458" s="26">
        <f>F458</f>
        <v>99.19377</v>
      </c>
      <c r="E458" s="26">
        <f>F458</f>
        <v>99.19377</v>
      </c>
      <c r="F458" s="26">
        <f>ROUND(99.1937671774434,5)</f>
        <v>99.19377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6">
        <f>ROUND(99.5701203051376,5)</f>
        <v>99.57012</v>
      </c>
      <c r="D460" s="26">
        <f>F460</f>
        <v>99.57012</v>
      </c>
      <c r="E460" s="26">
        <f>F460</f>
        <v>99.57012</v>
      </c>
      <c r="F460" s="26">
        <f>ROUND(99.5701203051376,5)</f>
        <v>99.57012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44182</v>
      </c>
      <c r="B462" s="22"/>
      <c r="C462" s="26">
        <f>ROUND(98.1813038068675,5)</f>
        <v>98.1813</v>
      </c>
      <c r="D462" s="26">
        <f>F462</f>
        <v>96.15908</v>
      </c>
      <c r="E462" s="26">
        <f>F462</f>
        <v>96.15908</v>
      </c>
      <c r="F462" s="26">
        <f>ROUND(96.1590816136023,5)</f>
        <v>96.15908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44271</v>
      </c>
      <c r="B464" s="22"/>
      <c r="C464" s="26">
        <f>ROUND(98.1813038068675,5)</f>
        <v>98.1813</v>
      </c>
      <c r="D464" s="26">
        <f>F464</f>
        <v>95.37116</v>
      </c>
      <c r="E464" s="26">
        <f>F464</f>
        <v>95.37116</v>
      </c>
      <c r="F464" s="26">
        <f>ROUND(95.3711633653815,5)</f>
        <v>95.37116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44362</v>
      </c>
      <c r="B466" s="22"/>
      <c r="C466" s="26">
        <f>ROUND(98.1813038068675,5)</f>
        <v>98.1813</v>
      </c>
      <c r="D466" s="26">
        <f>F466</f>
        <v>94.55768</v>
      </c>
      <c r="E466" s="26">
        <f>F466</f>
        <v>94.55768</v>
      </c>
      <c r="F466" s="26">
        <f>ROUND(94.5576782359603,5)</f>
        <v>94.55768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44460</v>
      </c>
      <c r="B468" s="22"/>
      <c r="C468" s="26">
        <f>ROUND(98.1813038068675,5)</f>
        <v>98.1813</v>
      </c>
      <c r="D468" s="26">
        <f>F468</f>
        <v>94.71591</v>
      </c>
      <c r="E468" s="26">
        <f>F468</f>
        <v>94.71591</v>
      </c>
      <c r="F468" s="26">
        <f>ROUND(94.7159081961024,5)</f>
        <v>94.71591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44551</v>
      </c>
      <c r="B470" s="22"/>
      <c r="C470" s="26">
        <f>ROUND(98.1813038068675,5)</f>
        <v>98.1813</v>
      </c>
      <c r="D470" s="26">
        <f>F470</f>
        <v>96.8854</v>
      </c>
      <c r="E470" s="26">
        <f>F470</f>
        <v>96.8854</v>
      </c>
      <c r="F470" s="26">
        <f>ROUND(96.8854001734324,5)</f>
        <v>96.8854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44635</v>
      </c>
      <c r="B472" s="22"/>
      <c r="C472" s="26">
        <f>ROUND(98.1813038068675,5)</f>
        <v>98.1813</v>
      </c>
      <c r="D472" s="26">
        <f>F472</f>
        <v>97.00347</v>
      </c>
      <c r="E472" s="26">
        <f>F472</f>
        <v>97.00347</v>
      </c>
      <c r="F472" s="26">
        <f>ROUND(97.0034732920369,5)</f>
        <v>97.00347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44733</v>
      </c>
      <c r="B474" s="22"/>
      <c r="C474" s="26">
        <f>ROUND(98.1813038068675,5)</f>
        <v>98.1813</v>
      </c>
      <c r="D474" s="26">
        <f>F474</f>
        <v>98.1813</v>
      </c>
      <c r="E474" s="26">
        <f>F474</f>
        <v>98.1813</v>
      </c>
      <c r="F474" s="26">
        <f>ROUND(98.1813038068675,5)</f>
        <v>98.1813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6">
        <f>ROUND(97.0080724951778,5)</f>
        <v>97.00807</v>
      </c>
      <c r="D476" s="26">
        <f>F476</f>
        <v>94.81064</v>
      </c>
      <c r="E476" s="26">
        <f>F476</f>
        <v>94.81064</v>
      </c>
      <c r="F476" s="26">
        <f>ROUND(94.8106428882952,5)</f>
        <v>94.81064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46097</v>
      </c>
      <c r="B478" s="22"/>
      <c r="C478" s="26">
        <f>ROUND(97.0080724951778,5)</f>
        <v>97.00807</v>
      </c>
      <c r="D478" s="26">
        <f>F478</f>
        <v>91.79689</v>
      </c>
      <c r="E478" s="26">
        <f>F478</f>
        <v>91.79689</v>
      </c>
      <c r="F478" s="26">
        <f>ROUND(91.7968862048697,5)</f>
        <v>91.79689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46188</v>
      </c>
      <c r="B480" s="22"/>
      <c r="C480" s="26">
        <f>ROUND(97.0080724951778,5)</f>
        <v>97.00807</v>
      </c>
      <c r="D480" s="26">
        <f>F480</f>
        <v>90.52564</v>
      </c>
      <c r="E480" s="26">
        <f>F480</f>
        <v>90.52564</v>
      </c>
      <c r="F480" s="26">
        <f>ROUND(90.5256421896068,5)</f>
        <v>90.52564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46286</v>
      </c>
      <c r="B482" s="22"/>
      <c r="C482" s="26">
        <f>ROUND(97.0080724951778,5)</f>
        <v>97.00807</v>
      </c>
      <c r="D482" s="26">
        <f>F482</f>
        <v>92.65588</v>
      </c>
      <c r="E482" s="26">
        <f>F482</f>
        <v>92.65588</v>
      </c>
      <c r="F482" s="26">
        <f>ROUND(92.6558841527573,5)</f>
        <v>92.65588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46377</v>
      </c>
      <c r="B484" s="22"/>
      <c r="C484" s="26">
        <f>ROUND(97.0080724951778,5)</f>
        <v>97.00807</v>
      </c>
      <c r="D484" s="26">
        <f>F484</f>
        <v>96.40548</v>
      </c>
      <c r="E484" s="26">
        <f>F484</f>
        <v>96.40548</v>
      </c>
      <c r="F484" s="26">
        <f>ROUND(96.4054769967135,5)</f>
        <v>96.40548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46461</v>
      </c>
      <c r="B486" s="22"/>
      <c r="C486" s="26">
        <f>ROUND(97.0080724951778,5)</f>
        <v>97.00807</v>
      </c>
      <c r="D486" s="26">
        <f>F486</f>
        <v>94.96163</v>
      </c>
      <c r="E486" s="26">
        <f>F486</f>
        <v>94.96163</v>
      </c>
      <c r="F486" s="26">
        <f>ROUND(94.9616281249651,5)</f>
        <v>94.96163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 thickBot="1">
      <c r="A488" s="32">
        <v>46559</v>
      </c>
      <c r="B488" s="32"/>
      <c r="C488" s="33">
        <f>ROUND(97.0080724951778,5)</f>
        <v>97.00807</v>
      </c>
      <c r="D488" s="33">
        <f>F488</f>
        <v>97.00807</v>
      </c>
      <c r="E488" s="33">
        <f>F488</f>
        <v>97.00807</v>
      </c>
      <c r="F488" s="33">
        <f>ROUND(97.0080724951778,5)</f>
        <v>97.00807</v>
      </c>
      <c r="G488" s="34"/>
      <c r="H488" s="37"/>
    </row>
  </sheetData>
  <sheetProtection/>
  <mergeCells count="487"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2017-05-24T15:53:26Z</dcterms:modified>
  <cp:category/>
  <cp:version/>
  <cp:contentType/>
  <cp:contentStatus/>
</cp:coreProperties>
</file>