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'Jerry'!$A$1:$H$488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<sst xmlns="http://schemas.openxmlformats.org/spreadsheetml/2006/main" count="119" uniqueCount="119">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</sst>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SheetLayoutView="75" zoomScalePageLayoutView="0" workbookViewId="0" topLeftCell="A1">
      <selection activeCell="D11" sqref="D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42892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ROUND(2.465,5)</f>
        <v>2.465</v>
      </c>
      <c r="D6" s="26">
        <f>F6</f>
        <v>2.465</v>
      </c>
      <c r="E6" s="26">
        <f>F6</f>
        <v>2.465</v>
      </c>
      <c r="F6" s="26">
        <f>ROUND(2.465,5)</f>
        <v>2.465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ROUND(2.37,5)</f>
        <v>2.37</v>
      </c>
      <c r="D8" s="26">
        <f>F8</f>
        <v>2.37</v>
      </c>
      <c r="E8" s="26">
        <f>F8</f>
        <v>2.37</v>
      </c>
      <c r="F8" s="26">
        <f>ROUND(2.37,5)</f>
        <v>2.37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ROUND(2.4,5)</f>
        <v>2.4</v>
      </c>
      <c r="D10" s="26">
        <f>F10</f>
        <v>2.4</v>
      </c>
      <c r="E10" s="26">
        <f>F10</f>
        <v>2.4</v>
      </c>
      <c r="F10" s="26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ROUND(3.15,5)</f>
        <v>3.15</v>
      </c>
      <c r="D12" s="26">
        <f>F12</f>
        <v>3.15</v>
      </c>
      <c r="E12" s="26">
        <f>F12</f>
        <v>3.15</v>
      </c>
      <c r="F12" s="26">
        <f>ROUND(3.15,5)</f>
        <v>3.15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ROUND(10.54,5)</f>
        <v>10.54</v>
      </c>
      <c r="D14" s="26">
        <f>F14</f>
        <v>10.54</v>
      </c>
      <c r="E14" s="26">
        <f>F14</f>
        <v>10.54</v>
      </c>
      <c r="F14" s="26">
        <f>ROUND(10.54,5)</f>
        <v>10.54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ROUND(7.84,5)</f>
        <v>7.84</v>
      </c>
      <c r="D16" s="26">
        <f>F16</f>
        <v>7.84</v>
      </c>
      <c r="E16" s="26">
        <f>F16</f>
        <v>7.84</v>
      </c>
      <c r="F16" s="26">
        <f>ROUND(7.84,5)</f>
        <v>7.84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ROUND(8.47,3)</f>
        <v>8.47</v>
      </c>
      <c r="D18" s="27">
        <f>F18</f>
        <v>8.47</v>
      </c>
      <c r="E18" s="27">
        <f>F18</f>
        <v>8.47</v>
      </c>
      <c r="F18" s="27">
        <f>ROUND(8.47,3)</f>
        <v>8.47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ROUND(2.44,3)</f>
        <v>2.44</v>
      </c>
      <c r="D22" s="27">
        <f>F22</f>
        <v>2.44</v>
      </c>
      <c r="E22" s="27">
        <f>F22</f>
        <v>2.44</v>
      </c>
      <c r="F22" s="27">
        <f>ROUND(2.44,3)</f>
        <v>2.44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ROUND(7.45,3)</f>
        <v>7.45</v>
      </c>
      <c r="D24" s="27">
        <f>F24</f>
        <v>7.45</v>
      </c>
      <c r="E24" s="27">
        <f>F24</f>
        <v>7.45</v>
      </c>
      <c r="F24" s="27">
        <f>ROUND(7.45,3)</f>
        <v>7.45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ROUND(7.315,3)</f>
        <v>7.315</v>
      </c>
      <c r="D26" s="27">
        <f>F26</f>
        <v>7.315</v>
      </c>
      <c r="E26" s="27">
        <f>F26</f>
        <v>7.315</v>
      </c>
      <c r="F26" s="27">
        <f>ROUND(7.315,3)</f>
        <v>7.315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ROUND(7.375,3)</f>
        <v>7.375</v>
      </c>
      <c r="D28" s="27">
        <f>F28</f>
        <v>7.375</v>
      </c>
      <c r="E28" s="27">
        <f>F28</f>
        <v>7.375</v>
      </c>
      <c r="F28" s="27">
        <f>ROUND(7.375,3)</f>
        <v>7.375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ROUND(7.485,3)</f>
        <v>7.485</v>
      </c>
      <c r="D30" s="27">
        <f>F30</f>
        <v>7.485</v>
      </c>
      <c r="E30" s="27">
        <f>F30</f>
        <v>7.485</v>
      </c>
      <c r="F30" s="27">
        <f>ROUND(7.485,3)</f>
        <v>7.485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ROUND(9.33,3)</f>
        <v>9.33</v>
      </c>
      <c r="D32" s="27">
        <f>F32</f>
        <v>9.33</v>
      </c>
      <c r="E32" s="27">
        <f>F32</f>
        <v>9.33</v>
      </c>
      <c r="F32" s="27">
        <f>ROUND(9.33,3)</f>
        <v>9.33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ROUND(2.43,3)</f>
        <v>2.43</v>
      </c>
      <c r="D34" s="27">
        <f>F34</f>
        <v>2.43</v>
      </c>
      <c r="E34" s="27">
        <f>F34</f>
        <v>2.43</v>
      </c>
      <c r="F34" s="27">
        <f>ROUND(2.43,3)</f>
        <v>2.43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ROUND(2.46,3)</f>
        <v>2.46</v>
      </c>
      <c r="D36" s="27">
        <f>F36</f>
        <v>2.46</v>
      </c>
      <c r="E36" s="27">
        <f>F36</f>
        <v>2.46</v>
      </c>
      <c r="F36" s="27">
        <f>ROUND(2.46,3)</f>
        <v>2.46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ROUND(9.035,3)</f>
        <v>9.035</v>
      </c>
      <c r="D38" s="27">
        <f>F38</f>
        <v>9.035</v>
      </c>
      <c r="E38" s="27">
        <f>F38</f>
        <v>9.035</v>
      </c>
      <c r="F38" s="27">
        <f>ROUND(9.035,3)</f>
        <v>9.035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ROUND(2.465,5)</f>
        <v>2.465</v>
      </c>
      <c r="D40" s="26">
        <f>F40</f>
        <v>128.20219</v>
      </c>
      <c r="E40" s="26">
        <f>F40</f>
        <v>128.20219</v>
      </c>
      <c r="F40" s="26">
        <f>ROUND(128.20219,5)</f>
        <v>128.20219</v>
      </c>
      <c r="G40" s="24"/>
      <c r="H40" s="36"/>
    </row>
    <row r="41" spans="1:8" ht="12.75" customHeight="1">
      <c r="A41" s="22">
        <v>43041</v>
      </c>
      <c r="B41" s="22"/>
      <c r="C41" s="26">
        <f>ROUND(2.465,5)</f>
        <v>2.465</v>
      </c>
      <c r="D41" s="26">
        <f>F41</f>
        <v>130.68558</v>
      </c>
      <c r="E41" s="26">
        <f>F41</f>
        <v>130.68558</v>
      </c>
      <c r="F41" s="26">
        <f>ROUND(130.68558,5)</f>
        <v>130.68558</v>
      </c>
      <c r="G41" s="24"/>
      <c r="H41" s="36"/>
    </row>
    <row r="42" spans="1:8" ht="12.75" customHeight="1">
      <c r="A42" s="22">
        <v>43132</v>
      </c>
      <c r="B42" s="22"/>
      <c r="C42" s="26">
        <f>ROUND(2.465,5)</f>
        <v>2.465</v>
      </c>
      <c r="D42" s="26">
        <f>F42</f>
        <v>131.938</v>
      </c>
      <c r="E42" s="26">
        <f>F42</f>
        <v>131.938</v>
      </c>
      <c r="F42" s="26">
        <f>ROUND(131.938,5)</f>
        <v>131.938</v>
      </c>
      <c r="G42" s="24"/>
      <c r="H42" s="36"/>
    </row>
    <row r="43" spans="1:8" ht="12.75" customHeight="1">
      <c r="A43" s="22">
        <v>43223</v>
      </c>
      <c r="B43" s="22"/>
      <c r="C43" s="26">
        <f>ROUND(2.465,5)</f>
        <v>2.465</v>
      </c>
      <c r="D43" s="26">
        <f>F43</f>
        <v>134.59727</v>
      </c>
      <c r="E43" s="26">
        <f>F43</f>
        <v>134.59727</v>
      </c>
      <c r="F43" s="26">
        <f>ROUND(134.59727,5)</f>
        <v>134.59727</v>
      </c>
      <c r="G43" s="24"/>
      <c r="H43" s="36"/>
    </row>
    <row r="44" spans="1:8" ht="12.75" customHeight="1">
      <c r="A44" s="22">
        <v>43314</v>
      </c>
      <c r="B44" s="22"/>
      <c r="C44" s="26">
        <f>ROUND(2.465,5)</f>
        <v>2.465</v>
      </c>
      <c r="D44" s="26">
        <f>F44</f>
        <v>137.17876</v>
      </c>
      <c r="E44" s="26">
        <f>F44</f>
        <v>137.17876</v>
      </c>
      <c r="F44" s="26">
        <f>ROUND(137.17876,5)</f>
        <v>137.17876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ROUND(99.57601,5)</f>
        <v>99.57601</v>
      </c>
      <c r="D46" s="26">
        <f>F46</f>
        <v>100.82272</v>
      </c>
      <c r="E46" s="26">
        <f>F46</f>
        <v>100.82272</v>
      </c>
      <c r="F46" s="26">
        <f>ROUND(100.82272,5)</f>
        <v>100.82272</v>
      </c>
      <c r="G46" s="24"/>
      <c r="H46" s="36"/>
    </row>
    <row r="47" spans="1:8" ht="12.75" customHeight="1">
      <c r="A47" s="22">
        <v>43041</v>
      </c>
      <c r="B47" s="22"/>
      <c r="C47" s="26">
        <f>ROUND(99.57601,5)</f>
        <v>99.57601</v>
      </c>
      <c r="D47" s="26">
        <f>F47</f>
        <v>101.76822</v>
      </c>
      <c r="E47" s="26">
        <f>F47</f>
        <v>101.76822</v>
      </c>
      <c r="F47" s="26">
        <f>ROUND(101.76822,5)</f>
        <v>101.76822</v>
      </c>
      <c r="G47" s="24"/>
      <c r="H47" s="36"/>
    </row>
    <row r="48" spans="1:8" ht="12.75" customHeight="1">
      <c r="A48" s="22">
        <v>43132</v>
      </c>
      <c r="B48" s="22"/>
      <c r="C48" s="26">
        <f>ROUND(99.57601,5)</f>
        <v>99.57601</v>
      </c>
      <c r="D48" s="26">
        <f>F48</f>
        <v>103.79637</v>
      </c>
      <c r="E48" s="26">
        <f>F48</f>
        <v>103.79637</v>
      </c>
      <c r="F48" s="26">
        <f>ROUND(103.79637,5)</f>
        <v>103.79637</v>
      </c>
      <c r="G48" s="24"/>
      <c r="H48" s="36"/>
    </row>
    <row r="49" spans="1:8" ht="12.75" customHeight="1">
      <c r="A49" s="22">
        <v>43223</v>
      </c>
      <c r="B49" s="22"/>
      <c r="C49" s="26">
        <f>ROUND(99.57601,5)</f>
        <v>99.57601</v>
      </c>
      <c r="D49" s="26">
        <f>F49</f>
        <v>104.86008</v>
      </c>
      <c r="E49" s="26">
        <f>F49</f>
        <v>104.86008</v>
      </c>
      <c r="F49" s="26">
        <f>ROUND(104.86008,5)</f>
        <v>104.86008</v>
      </c>
      <c r="G49" s="24"/>
      <c r="H49" s="36"/>
    </row>
    <row r="50" spans="1:8" ht="12.75" customHeight="1">
      <c r="A50" s="22">
        <v>43314</v>
      </c>
      <c r="B50" s="22"/>
      <c r="C50" s="26">
        <f>ROUND(99.57601,5)</f>
        <v>99.57601</v>
      </c>
      <c r="D50" s="26">
        <f>F50</f>
        <v>106.87086</v>
      </c>
      <c r="E50" s="26">
        <f>F50</f>
        <v>106.87086</v>
      </c>
      <c r="F50" s="26">
        <f>ROUND(106.87086,5)</f>
        <v>106.87086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ROUND(8.98,5)</f>
        <v>8.98</v>
      </c>
      <c r="D52" s="26">
        <f>F52</f>
        <v>9.01039</v>
      </c>
      <c r="E52" s="26">
        <f>F52</f>
        <v>9.01039</v>
      </c>
      <c r="F52" s="26">
        <f>ROUND(9.01039,5)</f>
        <v>9.01039</v>
      </c>
      <c r="G52" s="24"/>
      <c r="H52" s="36"/>
    </row>
    <row r="53" spans="1:8" ht="12.75" customHeight="1">
      <c r="A53" s="22">
        <v>43041</v>
      </c>
      <c r="B53" s="22"/>
      <c r="C53" s="26">
        <f>ROUND(8.98,5)</f>
        <v>8.98</v>
      </c>
      <c r="D53" s="26">
        <f>F53</f>
        <v>9.04935</v>
      </c>
      <c r="E53" s="26">
        <f>F53</f>
        <v>9.04935</v>
      </c>
      <c r="F53" s="26">
        <f>ROUND(9.04935,5)</f>
        <v>9.04935</v>
      </c>
      <c r="G53" s="24"/>
      <c r="H53" s="36"/>
    </row>
    <row r="54" spans="1:8" ht="12.75" customHeight="1">
      <c r="A54" s="22">
        <v>43132</v>
      </c>
      <c r="B54" s="22"/>
      <c r="C54" s="26">
        <f>ROUND(8.98,5)</f>
        <v>8.98</v>
      </c>
      <c r="D54" s="26">
        <f>F54</f>
        <v>9.08628</v>
      </c>
      <c r="E54" s="26">
        <f>F54</f>
        <v>9.08628</v>
      </c>
      <c r="F54" s="26">
        <f>ROUND(9.08628,5)</f>
        <v>9.08628</v>
      </c>
      <c r="G54" s="24"/>
      <c r="H54" s="36"/>
    </row>
    <row r="55" spans="1:8" ht="12.75" customHeight="1">
      <c r="A55" s="22">
        <v>43223</v>
      </c>
      <c r="B55" s="22"/>
      <c r="C55" s="26">
        <f>ROUND(8.98,5)</f>
        <v>8.98</v>
      </c>
      <c r="D55" s="26">
        <f>F55</f>
        <v>9.12885</v>
      </c>
      <c r="E55" s="26">
        <f>F55</f>
        <v>9.12885</v>
      </c>
      <c r="F55" s="26">
        <f>ROUND(9.12885,5)</f>
        <v>9.12885</v>
      </c>
      <c r="G55" s="24"/>
      <c r="H55" s="36"/>
    </row>
    <row r="56" spans="1:8" ht="12.75" customHeight="1">
      <c r="A56" s="22">
        <v>43314</v>
      </c>
      <c r="B56" s="22"/>
      <c r="C56" s="26">
        <f>ROUND(8.98,5)</f>
        <v>8.98</v>
      </c>
      <c r="D56" s="26">
        <f>F56</f>
        <v>9.18027</v>
      </c>
      <c r="E56" s="26">
        <f>F56</f>
        <v>9.18027</v>
      </c>
      <c r="F56" s="26">
        <f>ROUND(9.18027,5)</f>
        <v>9.18027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ROUND(9.135,5)</f>
        <v>9.135</v>
      </c>
      <c r="D58" s="26">
        <f>F58</f>
        <v>9.16451</v>
      </c>
      <c r="E58" s="26">
        <f>F58</f>
        <v>9.16451</v>
      </c>
      <c r="F58" s="26">
        <f>ROUND(9.16451,5)</f>
        <v>9.16451</v>
      </c>
      <c r="G58" s="24"/>
      <c r="H58" s="36"/>
    </row>
    <row r="59" spans="1:8" ht="12.75" customHeight="1">
      <c r="A59" s="22">
        <v>43041</v>
      </c>
      <c r="B59" s="22"/>
      <c r="C59" s="26">
        <f>ROUND(9.135,5)</f>
        <v>9.135</v>
      </c>
      <c r="D59" s="26">
        <f>F59</f>
        <v>9.20801</v>
      </c>
      <c r="E59" s="26">
        <f>F59</f>
        <v>9.20801</v>
      </c>
      <c r="F59" s="26">
        <f>ROUND(9.20801,5)</f>
        <v>9.20801</v>
      </c>
      <c r="G59" s="24"/>
      <c r="H59" s="36"/>
    </row>
    <row r="60" spans="1:8" ht="12.75" customHeight="1">
      <c r="A60" s="22">
        <v>43132</v>
      </c>
      <c r="B60" s="22"/>
      <c r="C60" s="26">
        <f>ROUND(9.135,5)</f>
        <v>9.135</v>
      </c>
      <c r="D60" s="26">
        <f>F60</f>
        <v>9.24956</v>
      </c>
      <c r="E60" s="26">
        <f>F60</f>
        <v>9.24956</v>
      </c>
      <c r="F60" s="26">
        <f>ROUND(9.24956,5)</f>
        <v>9.24956</v>
      </c>
      <c r="G60" s="24"/>
      <c r="H60" s="36"/>
    </row>
    <row r="61" spans="1:8" ht="12.75" customHeight="1">
      <c r="A61" s="22">
        <v>43223</v>
      </c>
      <c r="B61" s="22"/>
      <c r="C61" s="26">
        <f>ROUND(9.135,5)</f>
        <v>9.135</v>
      </c>
      <c r="D61" s="26">
        <f>F61</f>
        <v>9.29218</v>
      </c>
      <c r="E61" s="26">
        <f>F61</f>
        <v>9.29218</v>
      </c>
      <c r="F61" s="26">
        <f>ROUND(9.29218,5)</f>
        <v>9.29218</v>
      </c>
      <c r="G61" s="24"/>
      <c r="H61" s="36"/>
    </row>
    <row r="62" spans="1:8" ht="12.75" customHeight="1">
      <c r="A62" s="22">
        <v>43314</v>
      </c>
      <c r="B62" s="22"/>
      <c r="C62" s="26">
        <f>ROUND(9.135,5)</f>
        <v>9.135</v>
      </c>
      <c r="D62" s="26">
        <f>F62</f>
        <v>9.34142</v>
      </c>
      <c r="E62" s="26">
        <f>F62</f>
        <v>9.34142</v>
      </c>
      <c r="F62" s="26">
        <f>ROUND(9.34142,5)</f>
        <v>9.34142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ROUND(104.08238,5)</f>
        <v>104.08238</v>
      </c>
      <c r="D64" s="26">
        <f>F64</f>
        <v>105.38551</v>
      </c>
      <c r="E64" s="26">
        <f>F64</f>
        <v>105.38551</v>
      </c>
      <c r="F64" s="26">
        <f>ROUND(105.38551,5)</f>
        <v>105.38551</v>
      </c>
      <c r="G64" s="24"/>
      <c r="H64" s="36"/>
    </row>
    <row r="65" spans="1:8" ht="12.75" customHeight="1">
      <c r="A65" s="22">
        <v>43041</v>
      </c>
      <c r="B65" s="22"/>
      <c r="C65" s="26">
        <f>ROUND(104.08238,5)</f>
        <v>104.08238</v>
      </c>
      <c r="D65" s="26">
        <f>F65</f>
        <v>106.35036</v>
      </c>
      <c r="E65" s="26">
        <f>F65</f>
        <v>106.35036</v>
      </c>
      <c r="F65" s="26">
        <f>ROUND(106.35036,5)</f>
        <v>106.35036</v>
      </c>
      <c r="G65" s="24"/>
      <c r="H65" s="36"/>
    </row>
    <row r="66" spans="1:8" ht="12.75" customHeight="1">
      <c r="A66" s="22">
        <v>43132</v>
      </c>
      <c r="B66" s="22"/>
      <c r="C66" s="26">
        <f>ROUND(104.08238,5)</f>
        <v>104.08238</v>
      </c>
      <c r="D66" s="26">
        <f>F66</f>
        <v>108.46989</v>
      </c>
      <c r="E66" s="26">
        <f>F66</f>
        <v>108.46989</v>
      </c>
      <c r="F66" s="26">
        <f>ROUND(108.46989,5)</f>
        <v>108.46989</v>
      </c>
      <c r="G66" s="24"/>
      <c r="H66" s="36"/>
    </row>
    <row r="67" spans="1:8" ht="12.75" customHeight="1">
      <c r="A67" s="22">
        <v>43223</v>
      </c>
      <c r="B67" s="22"/>
      <c r="C67" s="26">
        <f>ROUND(104.08238,5)</f>
        <v>104.08238</v>
      </c>
      <c r="D67" s="26">
        <f>F67</f>
        <v>109.55691</v>
      </c>
      <c r="E67" s="26">
        <f>F67</f>
        <v>109.55691</v>
      </c>
      <c r="F67" s="26">
        <f>ROUND(109.55691,5)</f>
        <v>109.55691</v>
      </c>
      <c r="G67" s="24"/>
      <c r="H67" s="36"/>
    </row>
    <row r="68" spans="1:8" ht="12.75" customHeight="1">
      <c r="A68" s="22">
        <v>43314</v>
      </c>
      <c r="B68" s="22"/>
      <c r="C68" s="26">
        <f>ROUND(104.08238,5)</f>
        <v>104.08238</v>
      </c>
      <c r="D68" s="26">
        <f>F68</f>
        <v>111.65795</v>
      </c>
      <c r="E68" s="26">
        <f>F68</f>
        <v>111.65795</v>
      </c>
      <c r="F68" s="26">
        <f>ROUND(111.65795,5)</f>
        <v>111.65795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ROUND(9.47,5)</f>
        <v>9.47</v>
      </c>
      <c r="D70" s="26">
        <f>F70</f>
        <v>9.50471</v>
      </c>
      <c r="E70" s="26">
        <f>F70</f>
        <v>9.50471</v>
      </c>
      <c r="F70" s="26">
        <f>ROUND(9.50471,5)</f>
        <v>9.50471</v>
      </c>
      <c r="G70" s="24"/>
      <c r="H70" s="36"/>
    </row>
    <row r="71" spans="1:8" ht="12.75" customHeight="1">
      <c r="A71" s="22">
        <v>43041</v>
      </c>
      <c r="B71" s="22"/>
      <c r="C71" s="26">
        <f>ROUND(9.47,5)</f>
        <v>9.47</v>
      </c>
      <c r="D71" s="26">
        <f>F71</f>
        <v>9.55087</v>
      </c>
      <c r="E71" s="26">
        <f>F71</f>
        <v>9.55087</v>
      </c>
      <c r="F71" s="26">
        <f>ROUND(9.55087,5)</f>
        <v>9.55087</v>
      </c>
      <c r="G71" s="24"/>
      <c r="H71" s="36"/>
    </row>
    <row r="72" spans="1:8" ht="12.75" customHeight="1">
      <c r="A72" s="22">
        <v>43132</v>
      </c>
      <c r="B72" s="22"/>
      <c r="C72" s="26">
        <f>ROUND(9.47,5)</f>
        <v>9.47</v>
      </c>
      <c r="D72" s="26">
        <f>F72</f>
        <v>9.59577</v>
      </c>
      <c r="E72" s="26">
        <f>F72</f>
        <v>9.59577</v>
      </c>
      <c r="F72" s="26">
        <f>ROUND(9.59577,5)</f>
        <v>9.59577</v>
      </c>
      <c r="G72" s="24"/>
      <c r="H72" s="36"/>
    </row>
    <row r="73" spans="1:8" ht="12.75" customHeight="1">
      <c r="A73" s="22">
        <v>43223</v>
      </c>
      <c r="B73" s="22"/>
      <c r="C73" s="26">
        <f>ROUND(9.47,5)</f>
        <v>9.47</v>
      </c>
      <c r="D73" s="26">
        <f>F73</f>
        <v>9.64538</v>
      </c>
      <c r="E73" s="26">
        <f>F73</f>
        <v>9.64538</v>
      </c>
      <c r="F73" s="26">
        <f>ROUND(9.64538,5)</f>
        <v>9.64538</v>
      </c>
      <c r="G73" s="24"/>
      <c r="H73" s="36"/>
    </row>
    <row r="74" spans="1:8" ht="12.75" customHeight="1">
      <c r="A74" s="22">
        <v>43314</v>
      </c>
      <c r="B74" s="22"/>
      <c r="C74" s="26">
        <f>ROUND(9.47,5)</f>
        <v>9.47</v>
      </c>
      <c r="D74" s="26">
        <f>F74</f>
        <v>9.70274</v>
      </c>
      <c r="E74" s="26">
        <f>F74</f>
        <v>9.70274</v>
      </c>
      <c r="F74" s="26">
        <f>ROUND(9.70274,5)</f>
        <v>9.70274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ROUND(2.37,5)</f>
        <v>2.37</v>
      </c>
      <c r="D76" s="26">
        <f>F76</f>
        <v>129.84441</v>
      </c>
      <c r="E76" s="26">
        <f>F76</f>
        <v>129.84441</v>
      </c>
      <c r="F76" s="26">
        <f>ROUND(129.84441,5)</f>
        <v>129.84441</v>
      </c>
      <c r="G76" s="24"/>
      <c r="H76" s="36"/>
    </row>
    <row r="77" spans="1:8" ht="12.75" customHeight="1">
      <c r="A77" s="22">
        <v>43041</v>
      </c>
      <c r="B77" s="22"/>
      <c r="C77" s="26">
        <f>ROUND(2.37,5)</f>
        <v>2.37</v>
      </c>
      <c r="D77" s="26">
        <f>F77</f>
        <v>132.35969</v>
      </c>
      <c r="E77" s="26">
        <f>F77</f>
        <v>132.35969</v>
      </c>
      <c r="F77" s="26">
        <f>ROUND(132.35969,5)</f>
        <v>132.35969</v>
      </c>
      <c r="G77" s="24"/>
      <c r="H77" s="36"/>
    </row>
    <row r="78" spans="1:8" ht="12.75" customHeight="1">
      <c r="A78" s="22">
        <v>43132</v>
      </c>
      <c r="B78" s="22"/>
      <c r="C78" s="26">
        <f>ROUND(2.37,5)</f>
        <v>2.37</v>
      </c>
      <c r="D78" s="26">
        <f>F78</f>
        <v>133.47625</v>
      </c>
      <c r="E78" s="26">
        <f>F78</f>
        <v>133.47625</v>
      </c>
      <c r="F78" s="26">
        <f>ROUND(133.47625,5)</f>
        <v>133.47625</v>
      </c>
      <c r="G78" s="24"/>
      <c r="H78" s="36"/>
    </row>
    <row r="79" spans="1:8" ht="12.75" customHeight="1">
      <c r="A79" s="22">
        <v>43223</v>
      </c>
      <c r="B79" s="22"/>
      <c r="C79" s="26">
        <f>ROUND(2.37,5)</f>
        <v>2.37</v>
      </c>
      <c r="D79" s="26">
        <f>F79</f>
        <v>136.16665</v>
      </c>
      <c r="E79" s="26">
        <f>F79</f>
        <v>136.16665</v>
      </c>
      <c r="F79" s="26">
        <f>ROUND(136.16665,5)</f>
        <v>136.16665</v>
      </c>
      <c r="G79" s="24"/>
      <c r="H79" s="36"/>
    </row>
    <row r="80" spans="1:8" ht="12.75" customHeight="1">
      <c r="A80" s="22">
        <v>43314</v>
      </c>
      <c r="B80" s="22"/>
      <c r="C80" s="26">
        <f>ROUND(2.37,5)</f>
        <v>2.37</v>
      </c>
      <c r="D80" s="26">
        <f>F80</f>
        <v>138.77809</v>
      </c>
      <c r="E80" s="26">
        <f>F80</f>
        <v>138.77809</v>
      </c>
      <c r="F80" s="26">
        <f>ROUND(138.77809,5)</f>
        <v>138.77809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ROUND(9.575,5)</f>
        <v>9.575</v>
      </c>
      <c r="D82" s="26">
        <f>F82</f>
        <v>9.61062</v>
      </c>
      <c r="E82" s="26">
        <f>F82</f>
        <v>9.61062</v>
      </c>
      <c r="F82" s="26">
        <f>ROUND(9.61062,5)</f>
        <v>9.61062</v>
      </c>
      <c r="G82" s="24"/>
      <c r="H82" s="36"/>
    </row>
    <row r="83" spans="1:8" ht="12.75" customHeight="1">
      <c r="A83" s="22">
        <v>43041</v>
      </c>
      <c r="B83" s="22"/>
      <c r="C83" s="26">
        <f>ROUND(9.575,5)</f>
        <v>9.575</v>
      </c>
      <c r="D83" s="26">
        <f>F83</f>
        <v>9.65825</v>
      </c>
      <c r="E83" s="26">
        <f>F83</f>
        <v>9.65825</v>
      </c>
      <c r="F83" s="26">
        <f>ROUND(9.65825,5)</f>
        <v>9.65825</v>
      </c>
      <c r="G83" s="24"/>
      <c r="H83" s="36"/>
    </row>
    <row r="84" spans="1:8" ht="12.75" customHeight="1">
      <c r="A84" s="22">
        <v>43132</v>
      </c>
      <c r="B84" s="22"/>
      <c r="C84" s="26">
        <f>ROUND(9.575,5)</f>
        <v>9.575</v>
      </c>
      <c r="D84" s="26">
        <f>F84</f>
        <v>9.70474</v>
      </c>
      <c r="E84" s="26">
        <f>F84</f>
        <v>9.70474</v>
      </c>
      <c r="F84" s="26">
        <f>ROUND(9.70474,5)</f>
        <v>9.70474</v>
      </c>
      <c r="G84" s="24"/>
      <c r="H84" s="36"/>
    </row>
    <row r="85" spans="1:8" ht="12.75" customHeight="1">
      <c r="A85" s="22">
        <v>43223</v>
      </c>
      <c r="B85" s="22"/>
      <c r="C85" s="26">
        <f>ROUND(9.575,5)</f>
        <v>9.575</v>
      </c>
      <c r="D85" s="26">
        <f>F85</f>
        <v>9.75579</v>
      </c>
      <c r="E85" s="26">
        <f>F85</f>
        <v>9.75579</v>
      </c>
      <c r="F85" s="26">
        <f>ROUND(9.75579,5)</f>
        <v>9.75579</v>
      </c>
      <c r="G85" s="24"/>
      <c r="H85" s="36"/>
    </row>
    <row r="86" spans="1:8" ht="12.75" customHeight="1">
      <c r="A86" s="22">
        <v>43314</v>
      </c>
      <c r="B86" s="22"/>
      <c r="C86" s="26">
        <f>ROUND(9.575,5)</f>
        <v>9.575</v>
      </c>
      <c r="D86" s="26">
        <f>F86</f>
        <v>9.81445</v>
      </c>
      <c r="E86" s="26">
        <f>F86</f>
        <v>9.81445</v>
      </c>
      <c r="F86" s="26">
        <f>ROUND(9.81445,5)</f>
        <v>9.81445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ROUND(9.655,5)</f>
        <v>9.655</v>
      </c>
      <c r="D88" s="26">
        <f>F88</f>
        <v>9.69063</v>
      </c>
      <c r="E88" s="26">
        <f>F88</f>
        <v>9.69063</v>
      </c>
      <c r="F88" s="26">
        <f>ROUND(9.69063,5)</f>
        <v>9.69063</v>
      </c>
      <c r="G88" s="24"/>
      <c r="H88" s="36"/>
    </row>
    <row r="89" spans="1:8" ht="12.75" customHeight="1">
      <c r="A89" s="22">
        <v>43041</v>
      </c>
      <c r="B89" s="22"/>
      <c r="C89" s="26">
        <f>ROUND(9.655,5)</f>
        <v>9.655</v>
      </c>
      <c r="D89" s="26">
        <f>F89</f>
        <v>9.7384</v>
      </c>
      <c r="E89" s="26">
        <f>F89</f>
        <v>9.7384</v>
      </c>
      <c r="F89" s="26">
        <f>ROUND(9.7384,5)</f>
        <v>9.7384</v>
      </c>
      <c r="G89" s="24"/>
      <c r="H89" s="36"/>
    </row>
    <row r="90" spans="1:8" ht="12.75" customHeight="1">
      <c r="A90" s="22">
        <v>43132</v>
      </c>
      <c r="B90" s="22"/>
      <c r="C90" s="26">
        <f>ROUND(9.655,5)</f>
        <v>9.655</v>
      </c>
      <c r="D90" s="26">
        <f>F90</f>
        <v>9.78512</v>
      </c>
      <c r="E90" s="26">
        <f>F90</f>
        <v>9.78512</v>
      </c>
      <c r="F90" s="26">
        <f>ROUND(9.78512,5)</f>
        <v>9.78512</v>
      </c>
      <c r="G90" s="24"/>
      <c r="H90" s="36"/>
    </row>
    <row r="91" spans="1:8" ht="12.75" customHeight="1">
      <c r="A91" s="22">
        <v>43223</v>
      </c>
      <c r="B91" s="22"/>
      <c r="C91" s="26">
        <f>ROUND(9.655,5)</f>
        <v>9.655</v>
      </c>
      <c r="D91" s="26">
        <f>F91</f>
        <v>9.83618</v>
      </c>
      <c r="E91" s="26">
        <f>F91</f>
        <v>9.83618</v>
      </c>
      <c r="F91" s="26">
        <f>ROUND(9.83618,5)</f>
        <v>9.83618</v>
      </c>
      <c r="G91" s="24"/>
      <c r="H91" s="36"/>
    </row>
    <row r="92" spans="1:8" ht="12.75" customHeight="1">
      <c r="A92" s="22">
        <v>43314</v>
      </c>
      <c r="B92" s="22"/>
      <c r="C92" s="26">
        <f>ROUND(9.655,5)</f>
        <v>9.655</v>
      </c>
      <c r="D92" s="26">
        <f>F92</f>
        <v>9.89456</v>
      </c>
      <c r="E92" s="26">
        <f>F92</f>
        <v>9.89456</v>
      </c>
      <c r="F92" s="26">
        <f>ROUND(9.89456,5)</f>
        <v>9.89456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ROUND(126.56371,5)</f>
        <v>126.56371</v>
      </c>
      <c r="D94" s="26">
        <f>F94</f>
        <v>128.1482</v>
      </c>
      <c r="E94" s="26">
        <f>F94</f>
        <v>128.1482</v>
      </c>
      <c r="F94" s="26">
        <f>ROUND(128.1482,5)</f>
        <v>128.1482</v>
      </c>
      <c r="G94" s="24"/>
      <c r="H94" s="36"/>
    </row>
    <row r="95" spans="1:8" ht="12.75" customHeight="1">
      <c r="A95" s="22">
        <v>43041</v>
      </c>
      <c r="B95" s="22"/>
      <c r="C95" s="26">
        <f>ROUND(126.56371,5)</f>
        <v>126.56371</v>
      </c>
      <c r="D95" s="26">
        <f>F95</f>
        <v>129.04745</v>
      </c>
      <c r="E95" s="26">
        <f>F95</f>
        <v>129.04745</v>
      </c>
      <c r="F95" s="26">
        <f>ROUND(129.04745,5)</f>
        <v>129.04745</v>
      </c>
      <c r="G95" s="24"/>
      <c r="H95" s="36"/>
    </row>
    <row r="96" spans="1:8" ht="12.75" customHeight="1">
      <c r="A96" s="22">
        <v>43132</v>
      </c>
      <c r="B96" s="22"/>
      <c r="C96" s="26">
        <f>ROUND(126.56371,5)</f>
        <v>126.56371</v>
      </c>
      <c r="D96" s="26">
        <f>F96</f>
        <v>131.61937</v>
      </c>
      <c r="E96" s="26">
        <f>F96</f>
        <v>131.61937</v>
      </c>
      <c r="F96" s="26">
        <f>ROUND(131.61937,5)</f>
        <v>131.61937</v>
      </c>
      <c r="G96" s="24"/>
      <c r="H96" s="36"/>
    </row>
    <row r="97" spans="1:8" ht="12.75" customHeight="1">
      <c r="A97" s="22">
        <v>43223</v>
      </c>
      <c r="B97" s="22"/>
      <c r="C97" s="26">
        <f>ROUND(126.56371,5)</f>
        <v>126.56371</v>
      </c>
      <c r="D97" s="26">
        <f>F97</f>
        <v>132.65627</v>
      </c>
      <c r="E97" s="26">
        <f>F97</f>
        <v>132.65627</v>
      </c>
      <c r="F97" s="26">
        <f>ROUND(132.65627,5)</f>
        <v>132.65627</v>
      </c>
      <c r="G97" s="24"/>
      <c r="H97" s="36"/>
    </row>
    <row r="98" spans="1:8" ht="12.75" customHeight="1">
      <c r="A98" s="22">
        <v>43314</v>
      </c>
      <c r="B98" s="22"/>
      <c r="C98" s="26">
        <f>ROUND(126.56371,5)</f>
        <v>126.56371</v>
      </c>
      <c r="D98" s="26">
        <f>F98</f>
        <v>135.19965</v>
      </c>
      <c r="E98" s="26">
        <f>F98</f>
        <v>135.19965</v>
      </c>
      <c r="F98" s="26">
        <f>ROUND(135.19965,5)</f>
        <v>135.19965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ROUND(2.4,5)</f>
        <v>2.4</v>
      </c>
      <c r="D100" s="26">
        <f>F100</f>
        <v>135.58998</v>
      </c>
      <c r="E100" s="26">
        <f>F100</f>
        <v>135.58998</v>
      </c>
      <c r="F100" s="26">
        <f>ROUND(135.58998,5)</f>
        <v>135.58998</v>
      </c>
      <c r="G100" s="24"/>
      <c r="H100" s="36"/>
    </row>
    <row r="101" spans="1:8" ht="12.75" customHeight="1">
      <c r="A101" s="22">
        <v>43041</v>
      </c>
      <c r="B101" s="22"/>
      <c r="C101" s="26">
        <f>ROUND(2.4,5)</f>
        <v>2.4</v>
      </c>
      <c r="D101" s="26">
        <f>F101</f>
        <v>138.21651</v>
      </c>
      <c r="E101" s="26">
        <f>F101</f>
        <v>138.21651</v>
      </c>
      <c r="F101" s="26">
        <f>ROUND(138.21651,5)</f>
        <v>138.21651</v>
      </c>
      <c r="G101" s="24"/>
      <c r="H101" s="36"/>
    </row>
    <row r="102" spans="1:8" ht="12.75" customHeight="1">
      <c r="A102" s="22">
        <v>43132</v>
      </c>
      <c r="B102" s="22"/>
      <c r="C102" s="26">
        <f>ROUND(2.4,5)</f>
        <v>2.4</v>
      </c>
      <c r="D102" s="26">
        <f>F102</f>
        <v>139.27927</v>
      </c>
      <c r="E102" s="26">
        <f>F102</f>
        <v>139.27927</v>
      </c>
      <c r="F102" s="26">
        <f>ROUND(139.27927,5)</f>
        <v>139.27927</v>
      </c>
      <c r="G102" s="24"/>
      <c r="H102" s="36"/>
    </row>
    <row r="103" spans="1:8" ht="12.75" customHeight="1">
      <c r="A103" s="22">
        <v>43223</v>
      </c>
      <c r="B103" s="22"/>
      <c r="C103" s="26">
        <f>ROUND(2.4,5)</f>
        <v>2.4</v>
      </c>
      <c r="D103" s="26">
        <f>F103</f>
        <v>142.08643</v>
      </c>
      <c r="E103" s="26">
        <f>F103</f>
        <v>142.08643</v>
      </c>
      <c r="F103" s="26">
        <f>ROUND(142.08643,5)</f>
        <v>142.08643</v>
      </c>
      <c r="G103" s="24"/>
      <c r="H103" s="36"/>
    </row>
    <row r="104" spans="1:8" ht="12.75" customHeight="1">
      <c r="A104" s="22">
        <v>43314</v>
      </c>
      <c r="B104" s="22"/>
      <c r="C104" s="26">
        <f>ROUND(2.4,5)</f>
        <v>2.4</v>
      </c>
      <c r="D104" s="26">
        <f>F104</f>
        <v>144.81165</v>
      </c>
      <c r="E104" s="26">
        <f>F104</f>
        <v>144.81165</v>
      </c>
      <c r="F104" s="26">
        <f>ROUND(144.81165,5)</f>
        <v>144.81165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ROUND(3.15,5)</f>
        <v>3.15</v>
      </c>
      <c r="D106" s="26">
        <f>F106</f>
        <v>128.01611</v>
      </c>
      <c r="E106" s="26">
        <f>F106</f>
        <v>128.01611</v>
      </c>
      <c r="F106" s="26">
        <f>ROUND(128.01611,5)</f>
        <v>128.01611</v>
      </c>
      <c r="G106" s="24"/>
      <c r="H106" s="36"/>
    </row>
    <row r="107" spans="1:8" ht="12.75" customHeight="1">
      <c r="A107" s="22">
        <v>43041</v>
      </c>
      <c r="B107" s="22"/>
      <c r="C107" s="26">
        <f>ROUND(3.15,5)</f>
        <v>3.15</v>
      </c>
      <c r="D107" s="26">
        <f>F107</f>
        <v>128.75209</v>
      </c>
      <c r="E107" s="26">
        <f>F107</f>
        <v>128.75209</v>
      </c>
      <c r="F107" s="26">
        <f>ROUND(128.75209,5)</f>
        <v>128.75209</v>
      </c>
      <c r="G107" s="24"/>
      <c r="H107" s="36"/>
    </row>
    <row r="108" spans="1:8" ht="12.75" customHeight="1">
      <c r="A108" s="22">
        <v>43132</v>
      </c>
      <c r="B108" s="22"/>
      <c r="C108" s="26">
        <f>ROUND(3.15,5)</f>
        <v>3.15</v>
      </c>
      <c r="D108" s="26">
        <f>F108</f>
        <v>131.31811</v>
      </c>
      <c r="E108" s="26">
        <f>F108</f>
        <v>131.31811</v>
      </c>
      <c r="F108" s="26">
        <f>ROUND(131.31811,5)</f>
        <v>131.31811</v>
      </c>
      <c r="G108" s="24"/>
      <c r="H108" s="36"/>
    </row>
    <row r="109" spans="1:8" ht="12.75" customHeight="1">
      <c r="A109" s="22">
        <v>43223</v>
      </c>
      <c r="B109" s="22"/>
      <c r="C109" s="26">
        <f>ROUND(3.15,5)</f>
        <v>3.15</v>
      </c>
      <c r="D109" s="26">
        <f>F109</f>
        <v>133.96495</v>
      </c>
      <c r="E109" s="26">
        <f>F109</f>
        <v>133.96495</v>
      </c>
      <c r="F109" s="26">
        <f>ROUND(133.96495,5)</f>
        <v>133.96495</v>
      </c>
      <c r="G109" s="24"/>
      <c r="H109" s="36"/>
    </row>
    <row r="110" spans="1:8" ht="12.75" customHeight="1">
      <c r="A110" s="22">
        <v>43314</v>
      </c>
      <c r="B110" s="22"/>
      <c r="C110" s="26">
        <f>ROUND(3.15,5)</f>
        <v>3.15</v>
      </c>
      <c r="D110" s="26">
        <f>F110</f>
        <v>136.53474</v>
      </c>
      <c r="E110" s="26">
        <f>F110</f>
        <v>136.53474</v>
      </c>
      <c r="F110" s="26">
        <f>ROUND(136.53474,5)</f>
        <v>136.53474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ROUND(10.54,5)</f>
        <v>10.54</v>
      </c>
      <c r="D112" s="26">
        <f>F112</f>
        <v>10.59611</v>
      </c>
      <c r="E112" s="26">
        <f>F112</f>
        <v>10.59611</v>
      </c>
      <c r="F112" s="26">
        <f>ROUND(10.59611,5)</f>
        <v>10.59611</v>
      </c>
      <c r="G112" s="24"/>
      <c r="H112" s="36"/>
    </row>
    <row r="113" spans="1:8" ht="12.75" customHeight="1">
      <c r="A113" s="22">
        <v>43041</v>
      </c>
      <c r="B113" s="22"/>
      <c r="C113" s="26">
        <f>ROUND(10.54,5)</f>
        <v>10.54</v>
      </c>
      <c r="D113" s="26">
        <f>F113</f>
        <v>10.68301</v>
      </c>
      <c r="E113" s="26">
        <f>F113</f>
        <v>10.68301</v>
      </c>
      <c r="F113" s="26">
        <f>ROUND(10.68301,5)</f>
        <v>10.68301</v>
      </c>
      <c r="G113" s="24"/>
      <c r="H113" s="36"/>
    </row>
    <row r="114" spans="1:8" ht="12.75" customHeight="1">
      <c r="A114" s="22">
        <v>43132</v>
      </c>
      <c r="B114" s="22"/>
      <c r="C114" s="26">
        <f>ROUND(10.54,5)</f>
        <v>10.54</v>
      </c>
      <c r="D114" s="26">
        <f>F114</f>
        <v>10.77162</v>
      </c>
      <c r="E114" s="26">
        <f>F114</f>
        <v>10.77162</v>
      </c>
      <c r="F114" s="26">
        <f>ROUND(10.77162,5)</f>
        <v>10.77162</v>
      </c>
      <c r="G114" s="24"/>
      <c r="H114" s="36"/>
    </row>
    <row r="115" spans="1:8" ht="12.75" customHeight="1">
      <c r="A115" s="22">
        <v>43223</v>
      </c>
      <c r="B115" s="22"/>
      <c r="C115" s="26">
        <f>ROUND(10.54,5)</f>
        <v>10.54</v>
      </c>
      <c r="D115" s="26">
        <f>F115</f>
        <v>10.86007</v>
      </c>
      <c r="E115" s="26">
        <f>F115</f>
        <v>10.86007</v>
      </c>
      <c r="F115" s="26">
        <f>ROUND(10.86007,5)</f>
        <v>10.86007</v>
      </c>
      <c r="G115" s="24"/>
      <c r="H115" s="36"/>
    </row>
    <row r="116" spans="1:8" ht="12.75" customHeight="1">
      <c r="A116" s="22">
        <v>43314</v>
      </c>
      <c r="B116" s="22"/>
      <c r="C116" s="26">
        <f>ROUND(10.54,5)</f>
        <v>10.54</v>
      </c>
      <c r="D116" s="26">
        <f>F116</f>
        <v>10.95606</v>
      </c>
      <c r="E116" s="26">
        <f>F116</f>
        <v>10.95606</v>
      </c>
      <c r="F116" s="26">
        <f>ROUND(10.95606,5)</f>
        <v>10.95606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ROUND(10.775,5)</f>
        <v>10.775</v>
      </c>
      <c r="D118" s="26">
        <f>F118</f>
        <v>10.83186</v>
      </c>
      <c r="E118" s="26">
        <f>F118</f>
        <v>10.83186</v>
      </c>
      <c r="F118" s="26">
        <f>ROUND(10.83186,5)</f>
        <v>10.83186</v>
      </c>
      <c r="G118" s="24"/>
      <c r="H118" s="36"/>
    </row>
    <row r="119" spans="1:8" ht="12.75" customHeight="1">
      <c r="A119" s="22">
        <v>43041</v>
      </c>
      <c r="B119" s="22"/>
      <c r="C119" s="26">
        <f>ROUND(10.775,5)</f>
        <v>10.775</v>
      </c>
      <c r="D119" s="26">
        <f>F119</f>
        <v>10.91898</v>
      </c>
      <c r="E119" s="26">
        <f>F119</f>
        <v>10.91898</v>
      </c>
      <c r="F119" s="26">
        <f>ROUND(10.91898,5)</f>
        <v>10.91898</v>
      </c>
      <c r="G119" s="24"/>
      <c r="H119" s="36"/>
    </row>
    <row r="120" spans="1:8" ht="12.75" customHeight="1">
      <c r="A120" s="22">
        <v>43132</v>
      </c>
      <c r="B120" s="22"/>
      <c r="C120" s="26">
        <f>ROUND(10.775,5)</f>
        <v>10.775</v>
      </c>
      <c r="D120" s="26">
        <f>F120</f>
        <v>11.00489</v>
      </c>
      <c r="E120" s="26">
        <f>F120</f>
        <v>11.00489</v>
      </c>
      <c r="F120" s="26">
        <f>ROUND(11.00489,5)</f>
        <v>11.00489</v>
      </c>
      <c r="G120" s="24"/>
      <c r="H120" s="36"/>
    </row>
    <row r="121" spans="1:8" ht="12.75" customHeight="1">
      <c r="A121" s="22">
        <v>43223</v>
      </c>
      <c r="B121" s="22"/>
      <c r="C121" s="26">
        <f>ROUND(10.775,5)</f>
        <v>10.775</v>
      </c>
      <c r="D121" s="26">
        <f>F121</f>
        <v>11.09516</v>
      </c>
      <c r="E121" s="26">
        <f>F121</f>
        <v>11.09516</v>
      </c>
      <c r="F121" s="26">
        <f>ROUND(11.09516,5)</f>
        <v>11.09516</v>
      </c>
      <c r="G121" s="24"/>
      <c r="H121" s="36"/>
    </row>
    <row r="122" spans="1:8" ht="12.75" customHeight="1">
      <c r="A122" s="22">
        <v>43314</v>
      </c>
      <c r="B122" s="22"/>
      <c r="C122" s="26">
        <f>ROUND(10.775,5)</f>
        <v>10.775</v>
      </c>
      <c r="D122" s="26">
        <f>F122</f>
        <v>11.19106</v>
      </c>
      <c r="E122" s="26">
        <f>F122</f>
        <v>11.19106</v>
      </c>
      <c r="F122" s="26">
        <f>ROUND(11.19106,5)</f>
        <v>11.19106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ROUND(7.84,5)</f>
        <v>7.84</v>
      </c>
      <c r="D124" s="26">
        <f>F124</f>
        <v>7.84531</v>
      </c>
      <c r="E124" s="26">
        <f>F124</f>
        <v>7.84531</v>
      </c>
      <c r="F124" s="26">
        <f>ROUND(7.84531,5)</f>
        <v>7.84531</v>
      </c>
      <c r="G124" s="24"/>
      <c r="H124" s="36"/>
    </row>
    <row r="125" spans="1:8" ht="12.75" customHeight="1">
      <c r="A125" s="22">
        <v>43041</v>
      </c>
      <c r="B125" s="22"/>
      <c r="C125" s="26">
        <f>ROUND(7.84,5)</f>
        <v>7.84</v>
      </c>
      <c r="D125" s="26">
        <f>F125</f>
        <v>7.85312</v>
      </c>
      <c r="E125" s="26">
        <f>F125</f>
        <v>7.85312</v>
      </c>
      <c r="F125" s="26">
        <f>ROUND(7.85312,5)</f>
        <v>7.85312</v>
      </c>
      <c r="G125" s="24"/>
      <c r="H125" s="36"/>
    </row>
    <row r="126" spans="1:8" ht="12.75" customHeight="1">
      <c r="A126" s="22">
        <v>43132</v>
      </c>
      <c r="B126" s="22"/>
      <c r="C126" s="26">
        <f>ROUND(7.84,5)</f>
        <v>7.84</v>
      </c>
      <c r="D126" s="26">
        <f>F126</f>
        <v>7.8551</v>
      </c>
      <c r="E126" s="26">
        <f>F126</f>
        <v>7.8551</v>
      </c>
      <c r="F126" s="26">
        <f>ROUND(7.8551,5)</f>
        <v>7.8551</v>
      </c>
      <c r="G126" s="24"/>
      <c r="H126" s="36"/>
    </row>
    <row r="127" spans="1:8" ht="12.75" customHeight="1">
      <c r="A127" s="22">
        <v>43223</v>
      </c>
      <c r="B127" s="22"/>
      <c r="C127" s="26">
        <f>ROUND(7.84,5)</f>
        <v>7.84</v>
      </c>
      <c r="D127" s="26">
        <f>F127</f>
        <v>7.85081</v>
      </c>
      <c r="E127" s="26">
        <f>F127</f>
        <v>7.85081</v>
      </c>
      <c r="F127" s="26">
        <f>ROUND(7.85081,5)</f>
        <v>7.85081</v>
      </c>
      <c r="G127" s="24"/>
      <c r="H127" s="36"/>
    </row>
    <row r="128" spans="1:8" ht="12.75" customHeight="1">
      <c r="A128" s="22">
        <v>43314</v>
      </c>
      <c r="B128" s="22"/>
      <c r="C128" s="26">
        <f>ROUND(7.84,5)</f>
        <v>7.84</v>
      </c>
      <c r="D128" s="26">
        <f>F128</f>
        <v>7.85592</v>
      </c>
      <c r="E128" s="26">
        <f>F128</f>
        <v>7.85592</v>
      </c>
      <c r="F128" s="26">
        <f>ROUND(7.85592,5)</f>
        <v>7.85592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ROUND(9.365,5)</f>
        <v>9.365</v>
      </c>
      <c r="D130" s="26">
        <f>F130</f>
        <v>9.39652</v>
      </c>
      <c r="E130" s="26">
        <f>F130</f>
        <v>9.39652</v>
      </c>
      <c r="F130" s="26">
        <f>ROUND(9.39652,5)</f>
        <v>9.39652</v>
      </c>
      <c r="G130" s="24"/>
      <c r="H130" s="36"/>
    </row>
    <row r="131" spans="1:8" ht="12.75" customHeight="1">
      <c r="A131" s="22">
        <v>43041</v>
      </c>
      <c r="B131" s="22"/>
      <c r="C131" s="26">
        <f>ROUND(9.365,5)</f>
        <v>9.365</v>
      </c>
      <c r="D131" s="26">
        <f>F131</f>
        <v>9.4452</v>
      </c>
      <c r="E131" s="26">
        <f>F131</f>
        <v>9.4452</v>
      </c>
      <c r="F131" s="26">
        <f>ROUND(9.4452,5)</f>
        <v>9.4452</v>
      </c>
      <c r="G131" s="24"/>
      <c r="H131" s="36"/>
    </row>
    <row r="132" spans="1:8" ht="12.75" customHeight="1">
      <c r="A132" s="22">
        <v>43132</v>
      </c>
      <c r="B132" s="22"/>
      <c r="C132" s="26">
        <f>ROUND(9.365,5)</f>
        <v>9.365</v>
      </c>
      <c r="D132" s="26">
        <f>F132</f>
        <v>9.49319</v>
      </c>
      <c r="E132" s="26">
        <f>F132</f>
        <v>9.49319</v>
      </c>
      <c r="F132" s="26">
        <f>ROUND(9.49319,5)</f>
        <v>9.49319</v>
      </c>
      <c r="G132" s="24"/>
      <c r="H132" s="36"/>
    </row>
    <row r="133" spans="1:8" ht="12.75" customHeight="1">
      <c r="A133" s="22">
        <v>43223</v>
      </c>
      <c r="B133" s="22"/>
      <c r="C133" s="26">
        <f>ROUND(9.365,5)</f>
        <v>9.365</v>
      </c>
      <c r="D133" s="26">
        <f>F133</f>
        <v>9.53882</v>
      </c>
      <c r="E133" s="26">
        <f>F133</f>
        <v>9.53882</v>
      </c>
      <c r="F133" s="26">
        <f>ROUND(9.53882,5)</f>
        <v>9.53882</v>
      </c>
      <c r="G133" s="24"/>
      <c r="H133" s="36"/>
    </row>
    <row r="134" spans="1:8" ht="12.75" customHeight="1">
      <c r="A134" s="22">
        <v>43314</v>
      </c>
      <c r="B134" s="22"/>
      <c r="C134" s="26">
        <f>ROUND(9.365,5)</f>
        <v>9.365</v>
      </c>
      <c r="D134" s="26">
        <f>F134</f>
        <v>9.59106</v>
      </c>
      <c r="E134" s="26">
        <f>F134</f>
        <v>9.59106</v>
      </c>
      <c r="F134" s="26">
        <f>ROUND(9.59106,5)</f>
        <v>9.59106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ROUND(8.47,5)</f>
        <v>8.47</v>
      </c>
      <c r="D136" s="26">
        <f>F136</f>
        <v>8.49176</v>
      </c>
      <c r="E136" s="26">
        <f>F136</f>
        <v>8.49176</v>
      </c>
      <c r="F136" s="26">
        <f>ROUND(8.49176,5)</f>
        <v>8.49176</v>
      </c>
      <c r="G136" s="24"/>
      <c r="H136" s="36"/>
    </row>
    <row r="137" spans="1:8" ht="12.75" customHeight="1">
      <c r="A137" s="22">
        <v>43041</v>
      </c>
      <c r="B137" s="22"/>
      <c r="C137" s="26">
        <f>ROUND(8.47,5)</f>
        <v>8.47</v>
      </c>
      <c r="D137" s="26">
        <f>F137</f>
        <v>8.52171</v>
      </c>
      <c r="E137" s="26">
        <f>F137</f>
        <v>8.52171</v>
      </c>
      <c r="F137" s="26">
        <f>ROUND(8.52171,5)</f>
        <v>8.52171</v>
      </c>
      <c r="G137" s="24"/>
      <c r="H137" s="36"/>
    </row>
    <row r="138" spans="1:8" ht="12.75" customHeight="1">
      <c r="A138" s="22">
        <v>43132</v>
      </c>
      <c r="B138" s="22"/>
      <c r="C138" s="26">
        <f>ROUND(8.47,5)</f>
        <v>8.47</v>
      </c>
      <c r="D138" s="26">
        <f>F138</f>
        <v>8.54842</v>
      </c>
      <c r="E138" s="26">
        <f>F138</f>
        <v>8.54842</v>
      </c>
      <c r="F138" s="26">
        <f>ROUND(8.54842,5)</f>
        <v>8.54842</v>
      </c>
      <c r="G138" s="24"/>
      <c r="H138" s="36"/>
    </row>
    <row r="139" spans="1:8" ht="12.75" customHeight="1">
      <c r="A139" s="22">
        <v>43223</v>
      </c>
      <c r="B139" s="22"/>
      <c r="C139" s="26">
        <f>ROUND(8.47,5)</f>
        <v>8.47</v>
      </c>
      <c r="D139" s="26">
        <f>F139</f>
        <v>8.57754</v>
      </c>
      <c r="E139" s="26">
        <f>F139</f>
        <v>8.57754</v>
      </c>
      <c r="F139" s="26">
        <f>ROUND(8.57754,5)</f>
        <v>8.57754</v>
      </c>
      <c r="G139" s="24"/>
      <c r="H139" s="36"/>
    </row>
    <row r="140" spans="1:8" ht="12.75" customHeight="1">
      <c r="A140" s="22">
        <v>43314</v>
      </c>
      <c r="B140" s="22"/>
      <c r="C140" s="26">
        <f>ROUND(8.47,5)</f>
        <v>8.47</v>
      </c>
      <c r="D140" s="26">
        <f>F140</f>
        <v>8.61577</v>
      </c>
      <c r="E140" s="26">
        <f>F140</f>
        <v>8.61577</v>
      </c>
      <c r="F140" s="26">
        <f>ROUND(8.61577,5)</f>
        <v>8.61577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ROUND(2.45,5)</f>
        <v>2.45</v>
      </c>
      <c r="D142" s="26">
        <f>F142</f>
        <v>296.18612</v>
      </c>
      <c r="E142" s="26">
        <f>F142</f>
        <v>296.18612</v>
      </c>
      <c r="F142" s="26">
        <f>ROUND(296.18612,5)</f>
        <v>296.18612</v>
      </c>
      <c r="G142" s="24"/>
      <c r="H142" s="36"/>
    </row>
    <row r="143" spans="1:8" ht="12.75" customHeight="1">
      <c r="A143" s="22">
        <v>43041</v>
      </c>
      <c r="B143" s="22"/>
      <c r="C143" s="26">
        <f>ROUND(2.45,5)</f>
        <v>2.45</v>
      </c>
      <c r="D143" s="26">
        <f>F143</f>
        <v>301.92372</v>
      </c>
      <c r="E143" s="26">
        <f>F143</f>
        <v>301.92372</v>
      </c>
      <c r="F143" s="26">
        <f>ROUND(301.92372,5)</f>
        <v>301.92372</v>
      </c>
      <c r="G143" s="24"/>
      <c r="H143" s="36"/>
    </row>
    <row r="144" spans="1:8" ht="12.75" customHeight="1">
      <c r="A144" s="22">
        <v>43132</v>
      </c>
      <c r="B144" s="22"/>
      <c r="C144" s="26">
        <f>ROUND(2.45,5)</f>
        <v>2.45</v>
      </c>
      <c r="D144" s="26">
        <f>F144</f>
        <v>300.88697</v>
      </c>
      <c r="E144" s="26">
        <f>F144</f>
        <v>300.88697</v>
      </c>
      <c r="F144" s="26">
        <f>ROUND(300.88697,5)</f>
        <v>300.88697</v>
      </c>
      <c r="G144" s="24"/>
      <c r="H144" s="36"/>
    </row>
    <row r="145" spans="1:8" ht="12.75" customHeight="1">
      <c r="A145" s="22">
        <v>43223</v>
      </c>
      <c r="B145" s="22"/>
      <c r="C145" s="26">
        <f>ROUND(2.45,5)</f>
        <v>2.45</v>
      </c>
      <c r="D145" s="26">
        <f>F145</f>
        <v>306.95152</v>
      </c>
      <c r="E145" s="26">
        <f>F145</f>
        <v>306.95152</v>
      </c>
      <c r="F145" s="26">
        <f>ROUND(306.95152,5)</f>
        <v>306.95152</v>
      </c>
      <c r="G145" s="24"/>
      <c r="H145" s="36"/>
    </row>
    <row r="146" spans="1:8" ht="12.75" customHeight="1">
      <c r="A146" s="22">
        <v>43314</v>
      </c>
      <c r="B146" s="22"/>
      <c r="C146" s="26">
        <f>ROUND(2.45,5)</f>
        <v>2.45</v>
      </c>
      <c r="D146" s="26">
        <f>F146</f>
        <v>312.83741</v>
      </c>
      <c r="E146" s="26">
        <f>F146</f>
        <v>312.83741</v>
      </c>
      <c r="F146" s="26">
        <f>ROUND(312.83741,5)</f>
        <v>312.83741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ROUND(2.44,5)</f>
        <v>2.44</v>
      </c>
      <c r="D148" s="26">
        <f>F148</f>
        <v>241.09755</v>
      </c>
      <c r="E148" s="26">
        <f>F148</f>
        <v>241.09755</v>
      </c>
      <c r="F148" s="26">
        <f>ROUND(241.09755,5)</f>
        <v>241.09755</v>
      </c>
      <c r="G148" s="24"/>
      <c r="H148" s="36"/>
    </row>
    <row r="149" spans="1:8" ht="12.75" customHeight="1">
      <c r="A149" s="22">
        <v>43041</v>
      </c>
      <c r="B149" s="22"/>
      <c r="C149" s="26">
        <f>ROUND(2.44,5)</f>
        <v>2.44</v>
      </c>
      <c r="D149" s="26">
        <f>F149</f>
        <v>245.76806</v>
      </c>
      <c r="E149" s="26">
        <f>F149</f>
        <v>245.76806</v>
      </c>
      <c r="F149" s="26">
        <f>ROUND(245.76806,5)</f>
        <v>245.76806</v>
      </c>
      <c r="G149" s="24"/>
      <c r="H149" s="36"/>
    </row>
    <row r="150" spans="1:8" ht="12.75" customHeight="1">
      <c r="A150" s="22">
        <v>43132</v>
      </c>
      <c r="B150" s="22"/>
      <c r="C150" s="26">
        <f>ROUND(2.44,5)</f>
        <v>2.44</v>
      </c>
      <c r="D150" s="26">
        <f>F150</f>
        <v>246.91934</v>
      </c>
      <c r="E150" s="26">
        <f>F150</f>
        <v>246.91934</v>
      </c>
      <c r="F150" s="26">
        <f>ROUND(246.91934,5)</f>
        <v>246.91934</v>
      </c>
      <c r="G150" s="24"/>
      <c r="H150" s="36"/>
    </row>
    <row r="151" spans="1:8" ht="12.75" customHeight="1">
      <c r="A151" s="22">
        <v>43223</v>
      </c>
      <c r="B151" s="22"/>
      <c r="C151" s="26">
        <f>ROUND(2.44,5)</f>
        <v>2.44</v>
      </c>
      <c r="D151" s="26">
        <f>F151</f>
        <v>251.8961</v>
      </c>
      <c r="E151" s="26">
        <f>F151</f>
        <v>251.8961</v>
      </c>
      <c r="F151" s="26">
        <f>ROUND(251.8961,5)</f>
        <v>251.8961</v>
      </c>
      <c r="G151" s="24"/>
      <c r="H151" s="36"/>
    </row>
    <row r="152" spans="1:8" ht="12.75" customHeight="1">
      <c r="A152" s="22">
        <v>43314</v>
      </c>
      <c r="B152" s="22"/>
      <c r="C152" s="26">
        <f>ROUND(2.44,5)</f>
        <v>2.44</v>
      </c>
      <c r="D152" s="26">
        <f>F152</f>
        <v>256.72749</v>
      </c>
      <c r="E152" s="26">
        <f>F152</f>
        <v>256.72749</v>
      </c>
      <c r="F152" s="26">
        <f>ROUND(256.72749,5)</f>
        <v>256.72749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ROUND(7.45,5)</f>
        <v>7.45</v>
      </c>
      <c r="D154" s="26">
        <f>F154</f>
        <v>7.22624</v>
      </c>
      <c r="E154" s="26">
        <f>F154</f>
        <v>7.22624</v>
      </c>
      <c r="F154" s="26">
        <f>ROUND(7.22624,5)</f>
        <v>7.22624</v>
      </c>
      <c r="G154" s="24"/>
      <c r="H154" s="36"/>
    </row>
    <row r="155" spans="1:8" ht="12.75" customHeight="1">
      <c r="A155" s="22">
        <v>43041</v>
      </c>
      <c r="B155" s="22"/>
      <c r="C155" s="26">
        <f>ROUND(7.45,5)</f>
        <v>7.45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ROUND(7.315,5)</f>
        <v>7.315</v>
      </c>
      <c r="D157" s="26">
        <f>F157</f>
        <v>7.27371</v>
      </c>
      <c r="E157" s="26">
        <f>F157</f>
        <v>7.27371</v>
      </c>
      <c r="F157" s="26">
        <f>ROUND(7.27371,5)</f>
        <v>7.27371</v>
      </c>
      <c r="G157" s="24"/>
      <c r="H157" s="36"/>
    </row>
    <row r="158" spans="1:8" ht="12.75" customHeight="1">
      <c r="A158" s="22">
        <v>43041</v>
      </c>
      <c r="B158" s="22"/>
      <c r="C158" s="26">
        <f>ROUND(7.315,5)</f>
        <v>7.315</v>
      </c>
      <c r="D158" s="26">
        <f>F158</f>
        <v>7.15939</v>
      </c>
      <c r="E158" s="26">
        <f>F158</f>
        <v>7.15939</v>
      </c>
      <c r="F158" s="26">
        <f>ROUND(7.15939,5)</f>
        <v>7.15939</v>
      </c>
      <c r="G158" s="24"/>
      <c r="H158" s="36"/>
    </row>
    <row r="159" spans="1:8" ht="12.75" customHeight="1">
      <c r="A159" s="22">
        <v>43132</v>
      </c>
      <c r="B159" s="22"/>
      <c r="C159" s="26">
        <f>ROUND(7.315,5)</f>
        <v>7.315</v>
      </c>
      <c r="D159" s="26">
        <f>F159</f>
        <v>6.94327</v>
      </c>
      <c r="E159" s="26">
        <f>F159</f>
        <v>6.94327</v>
      </c>
      <c r="F159" s="26">
        <f>ROUND(6.94327,5)</f>
        <v>6.94327</v>
      </c>
      <c r="G159" s="24"/>
      <c r="H159" s="36"/>
    </row>
    <row r="160" spans="1:8" ht="12.75" customHeight="1">
      <c r="A160" s="22">
        <v>43223</v>
      </c>
      <c r="B160" s="22"/>
      <c r="C160" s="26">
        <f>ROUND(7.315,5)</f>
        <v>7.315</v>
      </c>
      <c r="D160" s="26">
        <f>F160</f>
        <v>6.55904</v>
      </c>
      <c r="E160" s="26">
        <f>F160</f>
        <v>6.55904</v>
      </c>
      <c r="F160" s="26">
        <f>ROUND(6.55904,5)</f>
        <v>6.55904</v>
      </c>
      <c r="G160" s="24"/>
      <c r="H160" s="36"/>
    </row>
    <row r="161" spans="1:8" ht="12.75" customHeight="1">
      <c r="A161" s="22">
        <v>43314</v>
      </c>
      <c r="B161" s="22"/>
      <c r="C161" s="26">
        <f>ROUND(7.315,5)</f>
        <v>7.315</v>
      </c>
      <c r="D161" s="26">
        <f>F161</f>
        <v>5.74171</v>
      </c>
      <c r="E161" s="26">
        <f>F161</f>
        <v>5.74171</v>
      </c>
      <c r="F161" s="26">
        <f>ROUND(5.74171,5)</f>
        <v>5.74171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ROUND(7.375,5)</f>
        <v>7.375</v>
      </c>
      <c r="D163" s="26">
        <f>F163</f>
        <v>7.35712</v>
      </c>
      <c r="E163" s="26">
        <f>F163</f>
        <v>7.35712</v>
      </c>
      <c r="F163" s="26">
        <f>ROUND(7.35712,5)</f>
        <v>7.35712</v>
      </c>
      <c r="G163" s="24"/>
      <c r="H163" s="36"/>
    </row>
    <row r="164" spans="1:8" ht="12.75" customHeight="1">
      <c r="A164" s="22">
        <v>43041</v>
      </c>
      <c r="B164" s="22"/>
      <c r="C164" s="26">
        <f>ROUND(7.375,5)</f>
        <v>7.375</v>
      </c>
      <c r="D164" s="26">
        <f>F164</f>
        <v>7.30211</v>
      </c>
      <c r="E164" s="26">
        <f>F164</f>
        <v>7.30211</v>
      </c>
      <c r="F164" s="26">
        <f>ROUND(7.30211,5)</f>
        <v>7.30211</v>
      </c>
      <c r="G164" s="24"/>
      <c r="H164" s="36"/>
    </row>
    <row r="165" spans="1:8" ht="12.75" customHeight="1">
      <c r="A165" s="22">
        <v>43132</v>
      </c>
      <c r="B165" s="22"/>
      <c r="C165" s="26">
        <f>ROUND(7.375,5)</f>
        <v>7.375</v>
      </c>
      <c r="D165" s="26">
        <f>F165</f>
        <v>7.21635</v>
      </c>
      <c r="E165" s="26">
        <f>F165</f>
        <v>7.21635</v>
      </c>
      <c r="F165" s="26">
        <f>ROUND(7.21635,5)</f>
        <v>7.21635</v>
      </c>
      <c r="G165" s="24"/>
      <c r="H165" s="36"/>
    </row>
    <row r="166" spans="1:8" ht="12.75" customHeight="1">
      <c r="A166" s="22">
        <v>43223</v>
      </c>
      <c r="B166" s="22"/>
      <c r="C166" s="26">
        <f>ROUND(7.375,5)</f>
        <v>7.375</v>
      </c>
      <c r="D166" s="26">
        <f>F166</f>
        <v>7.11978</v>
      </c>
      <c r="E166" s="26">
        <f>F166</f>
        <v>7.11978</v>
      </c>
      <c r="F166" s="26">
        <f>ROUND(7.11978,5)</f>
        <v>7.11978</v>
      </c>
      <c r="G166" s="24"/>
      <c r="H166" s="36"/>
    </row>
    <row r="167" spans="1:8" ht="12.75" customHeight="1">
      <c r="A167" s="22">
        <v>43314</v>
      </c>
      <c r="B167" s="22"/>
      <c r="C167" s="26">
        <f>ROUND(7.375,5)</f>
        <v>7.375</v>
      </c>
      <c r="D167" s="26">
        <f>F167</f>
        <v>7.01685</v>
      </c>
      <c r="E167" s="26">
        <f>F167</f>
        <v>7.01685</v>
      </c>
      <c r="F167" s="26">
        <f>ROUND(7.01685,5)</f>
        <v>7.01685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ROUND(7.485,5)</f>
        <v>7.485</v>
      </c>
      <c r="D169" s="26">
        <f>F169</f>
        <v>7.47648</v>
      </c>
      <c r="E169" s="26">
        <f>F169</f>
        <v>7.47648</v>
      </c>
      <c r="F169" s="26">
        <f>ROUND(7.47648,5)</f>
        <v>7.47648</v>
      </c>
      <c r="G169" s="24"/>
      <c r="H169" s="36"/>
    </row>
    <row r="170" spans="1:8" ht="12.75" customHeight="1">
      <c r="A170" s="22">
        <v>43041</v>
      </c>
      <c r="B170" s="22"/>
      <c r="C170" s="26">
        <f>ROUND(7.485,5)</f>
        <v>7.485</v>
      </c>
      <c r="D170" s="26">
        <f>F170</f>
        <v>7.45423</v>
      </c>
      <c r="E170" s="26">
        <f>F170</f>
        <v>7.45423</v>
      </c>
      <c r="F170" s="26">
        <f>ROUND(7.45423,5)</f>
        <v>7.45423</v>
      </c>
      <c r="G170" s="24"/>
      <c r="H170" s="36"/>
    </row>
    <row r="171" spans="1:8" ht="12.75" customHeight="1">
      <c r="A171" s="22">
        <v>43132</v>
      </c>
      <c r="B171" s="22"/>
      <c r="C171" s="26">
        <f>ROUND(7.485,5)</f>
        <v>7.485</v>
      </c>
      <c r="D171" s="26">
        <f>F171</f>
        <v>7.41786</v>
      </c>
      <c r="E171" s="26">
        <f>F171</f>
        <v>7.41786</v>
      </c>
      <c r="F171" s="26">
        <f>ROUND(7.41786,5)</f>
        <v>7.41786</v>
      </c>
      <c r="G171" s="24"/>
      <c r="H171" s="36"/>
    </row>
    <row r="172" spans="1:8" ht="12.75" customHeight="1">
      <c r="A172" s="22">
        <v>43223</v>
      </c>
      <c r="B172" s="22"/>
      <c r="C172" s="26">
        <f>ROUND(7.485,5)</f>
        <v>7.485</v>
      </c>
      <c r="D172" s="26">
        <f>F172</f>
        <v>7.37286</v>
      </c>
      <c r="E172" s="26">
        <f>F172</f>
        <v>7.37286</v>
      </c>
      <c r="F172" s="26">
        <f>ROUND(7.37286,5)</f>
        <v>7.37286</v>
      </c>
      <c r="G172" s="24"/>
      <c r="H172" s="36"/>
    </row>
    <row r="173" spans="1:8" ht="12.75" customHeight="1">
      <c r="A173" s="22">
        <v>43314</v>
      </c>
      <c r="B173" s="22"/>
      <c r="C173" s="26">
        <f>ROUND(7.485,5)</f>
        <v>7.485</v>
      </c>
      <c r="D173" s="26">
        <f>F173</f>
        <v>7.33619</v>
      </c>
      <c r="E173" s="26">
        <f>F173</f>
        <v>7.33619</v>
      </c>
      <c r="F173" s="26">
        <f>ROUND(7.33619,5)</f>
        <v>7.33619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ROUND(9.33,5)</f>
        <v>9.33</v>
      </c>
      <c r="D175" s="26">
        <f>F175</f>
        <v>9.35861</v>
      </c>
      <c r="E175" s="26">
        <f>F175</f>
        <v>9.35861</v>
      </c>
      <c r="F175" s="26">
        <f>ROUND(9.35861,5)</f>
        <v>9.35861</v>
      </c>
      <c r="G175" s="24"/>
      <c r="H175" s="36"/>
    </row>
    <row r="176" spans="1:8" ht="12.75" customHeight="1">
      <c r="A176" s="22">
        <v>43041</v>
      </c>
      <c r="B176" s="22"/>
      <c r="C176" s="26">
        <f>ROUND(9.33,5)</f>
        <v>9.33</v>
      </c>
      <c r="D176" s="26">
        <f>F176</f>
        <v>9.40083</v>
      </c>
      <c r="E176" s="26">
        <f>F176</f>
        <v>9.40083</v>
      </c>
      <c r="F176" s="26">
        <f>ROUND(9.40083,5)</f>
        <v>9.40083</v>
      </c>
      <c r="G176" s="24"/>
      <c r="H176" s="36"/>
    </row>
    <row r="177" spans="1:8" ht="12.75" customHeight="1">
      <c r="A177" s="22">
        <v>43132</v>
      </c>
      <c r="B177" s="22"/>
      <c r="C177" s="26">
        <f>ROUND(9.33,5)</f>
        <v>9.33</v>
      </c>
      <c r="D177" s="26">
        <f>F177</f>
        <v>9.44128</v>
      </c>
      <c r="E177" s="26">
        <f>F177</f>
        <v>9.44128</v>
      </c>
      <c r="F177" s="26">
        <f>ROUND(9.44128,5)</f>
        <v>9.44128</v>
      </c>
      <c r="G177" s="24"/>
      <c r="H177" s="36"/>
    </row>
    <row r="178" spans="1:8" ht="12.75" customHeight="1">
      <c r="A178" s="22">
        <v>43223</v>
      </c>
      <c r="B178" s="22"/>
      <c r="C178" s="26">
        <f>ROUND(9.33,5)</f>
        <v>9.33</v>
      </c>
      <c r="D178" s="26">
        <f>F178</f>
        <v>9.48252</v>
      </c>
      <c r="E178" s="26">
        <f>F178</f>
        <v>9.48252</v>
      </c>
      <c r="F178" s="26">
        <f>ROUND(9.48252,5)</f>
        <v>9.48252</v>
      </c>
      <c r="G178" s="24"/>
      <c r="H178" s="36"/>
    </row>
    <row r="179" spans="1:8" ht="12.75" customHeight="1">
      <c r="A179" s="22">
        <v>43314</v>
      </c>
      <c r="B179" s="22"/>
      <c r="C179" s="26">
        <f>ROUND(9.33,5)</f>
        <v>9.33</v>
      </c>
      <c r="D179" s="26">
        <f>F179</f>
        <v>9.52919</v>
      </c>
      <c r="E179" s="26">
        <f>F179</f>
        <v>9.52919</v>
      </c>
      <c r="F179" s="26">
        <f>ROUND(9.52919,5)</f>
        <v>9.52919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ROUND(2.43,5)</f>
        <v>2.43</v>
      </c>
      <c r="D181" s="26">
        <f>F181</f>
        <v>186.36257</v>
      </c>
      <c r="E181" s="26">
        <f>F181</f>
        <v>186.36257</v>
      </c>
      <c r="F181" s="26">
        <f>ROUND(186.36257,5)</f>
        <v>186.36257</v>
      </c>
      <c r="G181" s="24"/>
      <c r="H181" s="36"/>
    </row>
    <row r="182" spans="1:8" ht="12.75" customHeight="1">
      <c r="A182" s="22">
        <v>43041</v>
      </c>
      <c r="B182" s="22"/>
      <c r="C182" s="26">
        <f>ROUND(2.43,5)</f>
        <v>2.43</v>
      </c>
      <c r="D182" s="26">
        <f>F182</f>
        <v>187.57248</v>
      </c>
      <c r="E182" s="26">
        <f>F182</f>
        <v>187.57248</v>
      </c>
      <c r="F182" s="26">
        <f>ROUND(187.57248,5)</f>
        <v>187.57248</v>
      </c>
      <c r="G182" s="24"/>
      <c r="H182" s="36"/>
    </row>
    <row r="183" spans="1:8" ht="12.75" customHeight="1">
      <c r="A183" s="22">
        <v>43132</v>
      </c>
      <c r="B183" s="22"/>
      <c r="C183" s="26">
        <f>ROUND(2.43,5)</f>
        <v>2.43</v>
      </c>
      <c r="D183" s="26">
        <f>F183</f>
        <v>191.31079</v>
      </c>
      <c r="E183" s="26">
        <f>F183</f>
        <v>191.31079</v>
      </c>
      <c r="F183" s="26">
        <f>ROUND(191.31079,5)</f>
        <v>191.31079</v>
      </c>
      <c r="G183" s="24"/>
      <c r="H183" s="36"/>
    </row>
    <row r="184" spans="1:8" ht="12.75" customHeight="1">
      <c r="A184" s="22">
        <v>43223</v>
      </c>
      <c r="B184" s="22"/>
      <c r="C184" s="26">
        <f>ROUND(2.43,5)</f>
        <v>2.43</v>
      </c>
      <c r="D184" s="26">
        <f>F184</f>
        <v>192.71713</v>
      </c>
      <c r="E184" s="26">
        <f>F184</f>
        <v>192.71713</v>
      </c>
      <c r="F184" s="26">
        <f>ROUND(192.71713,5)</f>
        <v>192.71713</v>
      </c>
      <c r="G184" s="24"/>
      <c r="H184" s="36"/>
    </row>
    <row r="185" spans="1:8" ht="12.75" customHeight="1">
      <c r="A185" s="22">
        <v>43314</v>
      </c>
      <c r="B185" s="22"/>
      <c r="C185" s="26">
        <f>ROUND(2.43,5)</f>
        <v>2.43</v>
      </c>
      <c r="D185" s="26">
        <f>F185</f>
        <v>196.4119</v>
      </c>
      <c r="E185" s="26">
        <f>F185</f>
        <v>196.4119</v>
      </c>
      <c r="F185" s="26">
        <f>ROUND(196.4119,5)</f>
        <v>196.4119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ROUND(2.46,5)</f>
        <v>2.46</v>
      </c>
      <c r="D190" s="26">
        <f>F190</f>
        <v>148.51474</v>
      </c>
      <c r="E190" s="26">
        <f>F190</f>
        <v>148.51474</v>
      </c>
      <c r="F190" s="26">
        <f>ROUND(148.51474,5)</f>
        <v>148.51474</v>
      </c>
      <c r="G190" s="24"/>
      <c r="H190" s="36"/>
    </row>
    <row r="191" spans="1:8" ht="12.75" customHeight="1">
      <c r="A191" s="22">
        <v>43041</v>
      </c>
      <c r="B191" s="22"/>
      <c r="C191" s="26">
        <f>ROUND(2.46,5)</f>
        <v>2.46</v>
      </c>
      <c r="D191" s="26">
        <f>F191</f>
        <v>151.39166</v>
      </c>
      <c r="E191" s="26">
        <f>F191</f>
        <v>151.39166</v>
      </c>
      <c r="F191" s="26">
        <f>ROUND(151.39166,5)</f>
        <v>151.39166</v>
      </c>
      <c r="G191" s="24"/>
      <c r="H191" s="36"/>
    </row>
    <row r="192" spans="1:8" ht="12.75" customHeight="1">
      <c r="A192" s="22">
        <v>43132</v>
      </c>
      <c r="B192" s="22"/>
      <c r="C192" s="26">
        <f>ROUND(2.46,5)</f>
        <v>2.46</v>
      </c>
      <c r="D192" s="26">
        <f>F192</f>
        <v>152.34861</v>
      </c>
      <c r="E192" s="26">
        <f>F192</f>
        <v>152.34861</v>
      </c>
      <c r="F192" s="26">
        <f>ROUND(152.34861,5)</f>
        <v>152.34861</v>
      </c>
      <c r="G192" s="24"/>
      <c r="H192" s="36"/>
    </row>
    <row r="193" spans="1:8" ht="12.75" customHeight="1">
      <c r="A193" s="22">
        <v>43223</v>
      </c>
      <c r="B193" s="22"/>
      <c r="C193" s="26">
        <f>ROUND(2.46,5)</f>
        <v>2.46</v>
      </c>
      <c r="D193" s="26">
        <f>F193</f>
        <v>155.41926</v>
      </c>
      <c r="E193" s="26">
        <f>F193</f>
        <v>155.41926</v>
      </c>
      <c r="F193" s="26">
        <f>ROUND(155.41926,5)</f>
        <v>155.41926</v>
      </c>
      <c r="G193" s="24"/>
      <c r="H193" s="36"/>
    </row>
    <row r="194" spans="1:8" ht="12.75" customHeight="1">
      <c r="A194" s="22">
        <v>43314</v>
      </c>
      <c r="B194" s="22"/>
      <c r="C194" s="26">
        <f>ROUND(2.46,5)</f>
        <v>2.46</v>
      </c>
      <c r="D194" s="26">
        <f>F194</f>
        <v>158.39963</v>
      </c>
      <c r="E194" s="26">
        <f>F194</f>
        <v>158.39963</v>
      </c>
      <c r="F194" s="26">
        <f>ROUND(158.39963,5)</f>
        <v>158.39963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ROUND(9.035,5)</f>
        <v>9.035</v>
      </c>
      <c r="D196" s="26">
        <f>F196</f>
        <v>9.06167</v>
      </c>
      <c r="E196" s="26">
        <f>F196</f>
        <v>9.06167</v>
      </c>
      <c r="F196" s="26">
        <f>ROUND(9.06167,5)</f>
        <v>9.06167</v>
      </c>
      <c r="G196" s="24"/>
      <c r="H196" s="36"/>
    </row>
    <row r="197" spans="1:8" ht="12.75" customHeight="1">
      <c r="A197" s="22">
        <v>43041</v>
      </c>
      <c r="B197" s="22"/>
      <c r="C197" s="26">
        <f>ROUND(9.035,5)</f>
        <v>9.035</v>
      </c>
      <c r="D197" s="26">
        <f>F197</f>
        <v>9.103</v>
      </c>
      <c r="E197" s="26">
        <f>F197</f>
        <v>9.103</v>
      </c>
      <c r="F197" s="26">
        <f>ROUND(9.103,5)</f>
        <v>9.103</v>
      </c>
      <c r="G197" s="24"/>
      <c r="H197" s="36"/>
    </row>
    <row r="198" spans="1:8" ht="12.75" customHeight="1">
      <c r="A198" s="22">
        <v>43132</v>
      </c>
      <c r="B198" s="22"/>
      <c r="C198" s="26">
        <f>ROUND(9.035,5)</f>
        <v>9.035</v>
      </c>
      <c r="D198" s="26">
        <f>F198</f>
        <v>9.14322</v>
      </c>
      <c r="E198" s="26">
        <f>F198</f>
        <v>9.14322</v>
      </c>
      <c r="F198" s="26">
        <f>ROUND(9.14322,5)</f>
        <v>9.14322</v>
      </c>
      <c r="G198" s="24"/>
      <c r="H198" s="36"/>
    </row>
    <row r="199" spans="1:8" ht="12.75" customHeight="1">
      <c r="A199" s="22">
        <v>43223</v>
      </c>
      <c r="B199" s="22"/>
      <c r="C199" s="26">
        <f>ROUND(9.035,5)</f>
        <v>9.035</v>
      </c>
      <c r="D199" s="26">
        <f>F199</f>
        <v>9.18101</v>
      </c>
      <c r="E199" s="26">
        <f>F199</f>
        <v>9.18101</v>
      </c>
      <c r="F199" s="26">
        <f>ROUND(9.18101,5)</f>
        <v>9.18101</v>
      </c>
      <c r="G199" s="24"/>
      <c r="H199" s="36"/>
    </row>
    <row r="200" spans="1:8" ht="12.75" customHeight="1">
      <c r="A200" s="22">
        <v>43314</v>
      </c>
      <c r="B200" s="22"/>
      <c r="C200" s="26">
        <f>ROUND(9.035,5)</f>
        <v>9.035</v>
      </c>
      <c r="D200" s="26">
        <f>F200</f>
        <v>9.2255</v>
      </c>
      <c r="E200" s="26">
        <f>F200</f>
        <v>9.2255</v>
      </c>
      <c r="F200" s="26">
        <f>ROUND(9.2255,5)</f>
        <v>9.2255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ROUND(9.515,5)</f>
        <v>9.515</v>
      </c>
      <c r="D202" s="26">
        <f>F202</f>
        <v>9.54465</v>
      </c>
      <c r="E202" s="26">
        <f>F202</f>
        <v>9.54465</v>
      </c>
      <c r="F202" s="26">
        <f>ROUND(9.54465,5)</f>
        <v>9.54465</v>
      </c>
      <c r="G202" s="24"/>
      <c r="H202" s="36"/>
    </row>
    <row r="203" spans="1:8" ht="12.75" customHeight="1">
      <c r="A203" s="22">
        <v>43041</v>
      </c>
      <c r="B203" s="22"/>
      <c r="C203" s="26">
        <f>ROUND(9.515,5)</f>
        <v>9.515</v>
      </c>
      <c r="D203" s="26">
        <f>F203</f>
        <v>9.59026</v>
      </c>
      <c r="E203" s="26">
        <f>F203</f>
        <v>9.59026</v>
      </c>
      <c r="F203" s="26">
        <f>ROUND(9.59026,5)</f>
        <v>9.59026</v>
      </c>
      <c r="G203" s="24"/>
      <c r="H203" s="36"/>
    </row>
    <row r="204" spans="1:8" ht="12.75" customHeight="1">
      <c r="A204" s="22">
        <v>43132</v>
      </c>
      <c r="B204" s="22"/>
      <c r="C204" s="26">
        <f>ROUND(9.515,5)</f>
        <v>9.515</v>
      </c>
      <c r="D204" s="26">
        <f>F204</f>
        <v>9.63515</v>
      </c>
      <c r="E204" s="26">
        <f>F204</f>
        <v>9.63515</v>
      </c>
      <c r="F204" s="26">
        <f>ROUND(9.63515,5)</f>
        <v>9.63515</v>
      </c>
      <c r="G204" s="24"/>
      <c r="H204" s="36"/>
    </row>
    <row r="205" spans="1:8" ht="12.75" customHeight="1">
      <c r="A205" s="22">
        <v>43223</v>
      </c>
      <c r="B205" s="22"/>
      <c r="C205" s="26">
        <f>ROUND(9.515,5)</f>
        <v>9.515</v>
      </c>
      <c r="D205" s="26">
        <f>F205</f>
        <v>9.67775</v>
      </c>
      <c r="E205" s="26">
        <f>F205</f>
        <v>9.67775</v>
      </c>
      <c r="F205" s="26">
        <f>ROUND(9.67775,5)</f>
        <v>9.67775</v>
      </c>
      <c r="G205" s="24"/>
      <c r="H205" s="36"/>
    </row>
    <row r="206" spans="1:8" ht="12.75" customHeight="1">
      <c r="A206" s="22">
        <v>43314</v>
      </c>
      <c r="B206" s="22"/>
      <c r="C206" s="26">
        <f>ROUND(9.515,5)</f>
        <v>9.515</v>
      </c>
      <c r="D206" s="26">
        <f>F206</f>
        <v>9.72583</v>
      </c>
      <c r="E206" s="26">
        <f>F206</f>
        <v>9.72583</v>
      </c>
      <c r="F206" s="26">
        <f>ROUND(9.72583,5)</f>
        <v>9.72583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ROUND(9.625,5)</f>
        <v>9.625</v>
      </c>
      <c r="D208" s="26">
        <f>F208</f>
        <v>9.65675</v>
      </c>
      <c r="E208" s="26">
        <f>F208</f>
        <v>9.65675</v>
      </c>
      <c r="F208" s="26">
        <f>ROUND(9.65675,5)</f>
        <v>9.65675</v>
      </c>
      <c r="G208" s="24"/>
      <c r="H208" s="36"/>
    </row>
    <row r="209" spans="1:8" ht="12.75" customHeight="1">
      <c r="A209" s="22">
        <v>43041</v>
      </c>
      <c r="B209" s="22"/>
      <c r="C209" s="26">
        <f>ROUND(9.625,5)</f>
        <v>9.625</v>
      </c>
      <c r="D209" s="26">
        <f>F209</f>
        <v>9.70555</v>
      </c>
      <c r="E209" s="26">
        <f>F209</f>
        <v>9.70555</v>
      </c>
      <c r="F209" s="26">
        <f>ROUND(9.70555,5)</f>
        <v>9.70555</v>
      </c>
      <c r="G209" s="24"/>
      <c r="H209" s="36"/>
    </row>
    <row r="210" spans="1:8" ht="12.75" customHeight="1">
      <c r="A210" s="22">
        <v>43132</v>
      </c>
      <c r="B210" s="22"/>
      <c r="C210" s="26">
        <f>ROUND(9.625,5)</f>
        <v>9.625</v>
      </c>
      <c r="D210" s="26">
        <f>F210</f>
        <v>9.75379</v>
      </c>
      <c r="E210" s="26">
        <f>F210</f>
        <v>9.75379</v>
      </c>
      <c r="F210" s="26">
        <f>ROUND(9.75379,5)</f>
        <v>9.75379</v>
      </c>
      <c r="G210" s="24"/>
      <c r="H210" s="36"/>
    </row>
    <row r="211" spans="1:8" ht="12.75" customHeight="1">
      <c r="A211" s="22">
        <v>43223</v>
      </c>
      <c r="B211" s="22"/>
      <c r="C211" s="26">
        <f>ROUND(9.625,5)</f>
        <v>9.625</v>
      </c>
      <c r="D211" s="26">
        <f>F211</f>
        <v>9.79971</v>
      </c>
      <c r="E211" s="26">
        <f>F211</f>
        <v>9.79971</v>
      </c>
      <c r="F211" s="26">
        <f>ROUND(9.79971,5)</f>
        <v>9.79971</v>
      </c>
      <c r="G211" s="24"/>
      <c r="H211" s="36"/>
    </row>
    <row r="212" spans="1:8" ht="12.75" customHeight="1">
      <c r="A212" s="22">
        <v>43314</v>
      </c>
      <c r="B212" s="22"/>
      <c r="C212" s="26">
        <f>ROUND(9.625,5)</f>
        <v>9.625</v>
      </c>
      <c r="D212" s="26">
        <f>F212</f>
        <v>9.85132</v>
      </c>
      <c r="E212" s="26">
        <f>F212</f>
        <v>9.85132</v>
      </c>
      <c r="F212" s="26">
        <f>ROUND(9.85132,5)</f>
        <v>9.85132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5">
        <f>ROUND(14.4122385277778,4)</f>
        <v>14.4122</v>
      </c>
      <c r="D214" s="25">
        <f>F214</f>
        <v>14.4822</v>
      </c>
      <c r="E214" s="25">
        <f>F214</f>
        <v>14.4822</v>
      </c>
      <c r="F214" s="25">
        <f>ROUND(14.4822,4)</f>
        <v>14.4822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5">
        <f>ROUND(16.4811777222222,4)</f>
        <v>16.4812</v>
      </c>
      <c r="D216" s="25">
        <f>F216</f>
        <v>16.5542</v>
      </c>
      <c r="E216" s="25">
        <f>F216</f>
        <v>16.5542</v>
      </c>
      <c r="F216" s="25">
        <f>ROUND(16.5542,4)</f>
        <v>16.5542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42892</v>
      </c>
      <c r="B218" s="22"/>
      <c r="C218" s="25">
        <f>ROUND(12.7883333333333,4)</f>
        <v>12.7883</v>
      </c>
      <c r="D218" s="25">
        <f>F218</f>
        <v>12.786</v>
      </c>
      <c r="E218" s="25">
        <f>F218</f>
        <v>12.786</v>
      </c>
      <c r="F218" s="25">
        <f>ROUND(12.786,4)</f>
        <v>12.786</v>
      </c>
      <c r="G218" s="24"/>
      <c r="H218" s="36"/>
    </row>
    <row r="219" spans="1:8" ht="12.75" customHeight="1">
      <c r="A219" s="22">
        <v>42893</v>
      </c>
      <c r="B219" s="22"/>
      <c r="C219" s="25">
        <f>ROUND(12.7883333333333,4)</f>
        <v>12.7883</v>
      </c>
      <c r="D219" s="25">
        <f>F219</f>
        <v>12.7906</v>
      </c>
      <c r="E219" s="25">
        <f>F219</f>
        <v>12.7906</v>
      </c>
      <c r="F219" s="25">
        <f>ROUND(12.7906,4)</f>
        <v>12.7906</v>
      </c>
      <c r="G219" s="24"/>
      <c r="H219" s="36"/>
    </row>
    <row r="220" spans="1:8" ht="12.75" customHeight="1">
      <c r="A220" s="22">
        <v>42895</v>
      </c>
      <c r="B220" s="22"/>
      <c r="C220" s="25">
        <f>ROUND(12.7883333333333,4)</f>
        <v>12.7883</v>
      </c>
      <c r="D220" s="25">
        <f>F220</f>
        <v>12.7906</v>
      </c>
      <c r="E220" s="25">
        <f>F220</f>
        <v>12.7906</v>
      </c>
      <c r="F220" s="25">
        <f>ROUND(12.7906,4)</f>
        <v>12.7906</v>
      </c>
      <c r="G220" s="24"/>
      <c r="H220" s="36"/>
    </row>
    <row r="221" spans="1:8" ht="12.75" customHeight="1">
      <c r="A221" s="22">
        <v>42898</v>
      </c>
      <c r="B221" s="22"/>
      <c r="C221" s="25">
        <f>ROUND(12.7883333333333,4)</f>
        <v>12.7883</v>
      </c>
      <c r="D221" s="25">
        <f>F221</f>
        <v>12.7973</v>
      </c>
      <c r="E221" s="25">
        <f>F221</f>
        <v>12.7973</v>
      </c>
      <c r="F221" s="25">
        <f>ROUND(12.7973,4)</f>
        <v>12.7973</v>
      </c>
      <c r="G221" s="24"/>
      <c r="H221" s="36"/>
    </row>
    <row r="222" spans="1:8" ht="12.75" customHeight="1">
      <c r="A222" s="22">
        <v>42914</v>
      </c>
      <c r="B222" s="22"/>
      <c r="C222" s="25">
        <f>ROUND(12.7883333333333,4)</f>
        <v>12.7883</v>
      </c>
      <c r="D222" s="25">
        <f>F222</f>
        <v>12.8326</v>
      </c>
      <c r="E222" s="25">
        <f>F222</f>
        <v>12.8326</v>
      </c>
      <c r="F222" s="25">
        <f>ROUND(12.8326,4)</f>
        <v>12.8326</v>
      </c>
      <c r="G222" s="24"/>
      <c r="H222" s="36"/>
    </row>
    <row r="223" spans="1:8" ht="12.75" customHeight="1">
      <c r="A223" s="22">
        <v>42916</v>
      </c>
      <c r="B223" s="22"/>
      <c r="C223" s="25">
        <f>ROUND(12.7883333333333,4)</f>
        <v>12.7883</v>
      </c>
      <c r="D223" s="25">
        <f>F223</f>
        <v>12.8369</v>
      </c>
      <c r="E223" s="25">
        <f>F223</f>
        <v>12.8369</v>
      </c>
      <c r="F223" s="25">
        <f>ROUND(12.8369,4)</f>
        <v>12.8369</v>
      </c>
      <c r="G223" s="24"/>
      <c r="H223" s="36"/>
    </row>
    <row r="224" spans="1:8" ht="12.75" customHeight="1">
      <c r="A224" s="22">
        <v>42921</v>
      </c>
      <c r="B224" s="22"/>
      <c r="C224" s="25">
        <f>ROUND(12.7883333333333,4)</f>
        <v>12.7883</v>
      </c>
      <c r="D224" s="25">
        <f>F224</f>
        <v>12.8479</v>
      </c>
      <c r="E224" s="25">
        <f>F224</f>
        <v>12.8479</v>
      </c>
      <c r="F224" s="25">
        <f>ROUND(12.8479,4)</f>
        <v>12.8479</v>
      </c>
      <c r="G224" s="24"/>
      <c r="H224" s="36"/>
    </row>
    <row r="225" spans="1:8" ht="12.75" customHeight="1">
      <c r="A225" s="22">
        <v>42923</v>
      </c>
      <c r="B225" s="22"/>
      <c r="C225" s="25">
        <f>ROUND(12.7883333333333,4)</f>
        <v>12.7883</v>
      </c>
      <c r="D225" s="25">
        <f>F225</f>
        <v>12.8523</v>
      </c>
      <c r="E225" s="25">
        <f>F225</f>
        <v>12.8523</v>
      </c>
      <c r="F225" s="25">
        <f>ROUND(12.8523,4)</f>
        <v>12.8523</v>
      </c>
      <c r="G225" s="24"/>
      <c r="H225" s="36"/>
    </row>
    <row r="226" spans="1:8" ht="12.75" customHeight="1">
      <c r="A226" s="22">
        <v>42926</v>
      </c>
      <c r="B226" s="22"/>
      <c r="C226" s="25">
        <f>ROUND(12.7883333333333,4)</f>
        <v>12.7883</v>
      </c>
      <c r="D226" s="25">
        <f>F226</f>
        <v>12.8588</v>
      </c>
      <c r="E226" s="25">
        <f>F226</f>
        <v>12.8588</v>
      </c>
      <c r="F226" s="25">
        <f>ROUND(12.8588,4)</f>
        <v>12.8588</v>
      </c>
      <c r="G226" s="24"/>
      <c r="H226" s="36"/>
    </row>
    <row r="227" spans="1:8" ht="12.75" customHeight="1">
      <c r="A227" s="22">
        <v>42928</v>
      </c>
      <c r="B227" s="22"/>
      <c r="C227" s="25">
        <f>ROUND(12.7883333333333,4)</f>
        <v>12.7883</v>
      </c>
      <c r="D227" s="25">
        <f>F227</f>
        <v>12.8631</v>
      </c>
      <c r="E227" s="25">
        <f>F227</f>
        <v>12.8631</v>
      </c>
      <c r="F227" s="25">
        <f>ROUND(12.8631,4)</f>
        <v>12.8631</v>
      </c>
      <c r="G227" s="24"/>
      <c r="H227" s="36"/>
    </row>
    <row r="228" spans="1:8" ht="12.75" customHeight="1">
      <c r="A228" s="22">
        <v>42930</v>
      </c>
      <c r="B228" s="22"/>
      <c r="C228" s="25">
        <f>ROUND(12.7883333333333,4)</f>
        <v>12.7883</v>
      </c>
      <c r="D228" s="25">
        <f>F228</f>
        <v>12.8674</v>
      </c>
      <c r="E228" s="25">
        <f>F228</f>
        <v>12.8674</v>
      </c>
      <c r="F228" s="25">
        <f>ROUND(12.8674,4)</f>
        <v>12.8674</v>
      </c>
      <c r="G228" s="24"/>
      <c r="H228" s="36"/>
    </row>
    <row r="229" spans="1:8" ht="12.75" customHeight="1">
      <c r="A229" s="22">
        <v>42933</v>
      </c>
      <c r="B229" s="22"/>
      <c r="C229" s="25">
        <f>ROUND(12.7883333333333,4)</f>
        <v>12.7883</v>
      </c>
      <c r="D229" s="25">
        <f>F229</f>
        <v>12.8739</v>
      </c>
      <c r="E229" s="25">
        <f>F229</f>
        <v>12.8739</v>
      </c>
      <c r="F229" s="25">
        <f>ROUND(12.8739,4)</f>
        <v>12.8739</v>
      </c>
      <c r="G229" s="24"/>
      <c r="H229" s="36"/>
    </row>
    <row r="230" spans="1:8" ht="12.75" customHeight="1">
      <c r="A230" s="22">
        <v>42937</v>
      </c>
      <c r="B230" s="22"/>
      <c r="C230" s="25">
        <f>ROUND(12.7883333333333,4)</f>
        <v>12.7883</v>
      </c>
      <c r="D230" s="25">
        <f>F230</f>
        <v>12.8825</v>
      </c>
      <c r="E230" s="25">
        <f>F230</f>
        <v>12.8825</v>
      </c>
      <c r="F230" s="25">
        <f>ROUND(12.8825,4)</f>
        <v>12.8825</v>
      </c>
      <c r="G230" s="24"/>
      <c r="H230" s="36"/>
    </row>
    <row r="231" spans="1:8" ht="12.75" customHeight="1">
      <c r="A231" s="22">
        <v>42941</v>
      </c>
      <c r="B231" s="22"/>
      <c r="C231" s="25">
        <f>ROUND(12.7883333333333,4)</f>
        <v>12.7883</v>
      </c>
      <c r="D231" s="25">
        <f>F231</f>
        <v>12.891</v>
      </c>
      <c r="E231" s="25">
        <f>F231</f>
        <v>12.891</v>
      </c>
      <c r="F231" s="25">
        <f>ROUND(12.891,4)</f>
        <v>12.891</v>
      </c>
      <c r="G231" s="24"/>
      <c r="H231" s="36"/>
    </row>
    <row r="232" spans="1:8" ht="12.75" customHeight="1">
      <c r="A232" s="22">
        <v>42943</v>
      </c>
      <c r="B232" s="22"/>
      <c r="C232" s="25">
        <f>ROUND(12.7883333333333,4)</f>
        <v>12.7883</v>
      </c>
      <c r="D232" s="25">
        <f>F232</f>
        <v>12.8953</v>
      </c>
      <c r="E232" s="25">
        <f>F232</f>
        <v>12.8953</v>
      </c>
      <c r="F232" s="25">
        <f>ROUND(12.8953,4)</f>
        <v>12.8953</v>
      </c>
      <c r="G232" s="24"/>
      <c r="H232" s="36"/>
    </row>
    <row r="233" spans="1:8" ht="12.75" customHeight="1">
      <c r="A233" s="22">
        <v>42947</v>
      </c>
      <c r="B233" s="22"/>
      <c r="C233" s="25">
        <f>ROUND(12.7883333333333,4)</f>
        <v>12.7883</v>
      </c>
      <c r="D233" s="25">
        <f>F233</f>
        <v>12.9039</v>
      </c>
      <c r="E233" s="25">
        <f>F233</f>
        <v>12.9039</v>
      </c>
      <c r="F233" s="25">
        <f>ROUND(12.9039,4)</f>
        <v>12.9039</v>
      </c>
      <c r="G233" s="24"/>
      <c r="H233" s="36"/>
    </row>
    <row r="234" spans="1:8" ht="12.75" customHeight="1">
      <c r="A234" s="22">
        <v>42951</v>
      </c>
      <c r="B234" s="22"/>
      <c r="C234" s="25">
        <f>ROUND(12.7883333333333,4)</f>
        <v>12.7883</v>
      </c>
      <c r="D234" s="25">
        <f>F234</f>
        <v>12.9125</v>
      </c>
      <c r="E234" s="25">
        <f>F234</f>
        <v>12.9125</v>
      </c>
      <c r="F234" s="25">
        <f>ROUND(12.9125,4)</f>
        <v>12.9125</v>
      </c>
      <c r="G234" s="24"/>
      <c r="H234" s="36"/>
    </row>
    <row r="235" spans="1:8" ht="12.75" customHeight="1">
      <c r="A235" s="22">
        <v>42958</v>
      </c>
      <c r="B235" s="22"/>
      <c r="C235" s="25">
        <f>ROUND(12.7883333333333,4)</f>
        <v>12.7883</v>
      </c>
      <c r="D235" s="25">
        <f>F235</f>
        <v>12.9274</v>
      </c>
      <c r="E235" s="25">
        <f>F235</f>
        <v>12.9274</v>
      </c>
      <c r="F235" s="25">
        <f>ROUND(12.9274,4)</f>
        <v>12.9274</v>
      </c>
      <c r="G235" s="24"/>
      <c r="H235" s="36"/>
    </row>
    <row r="236" spans="1:8" ht="12.75" customHeight="1">
      <c r="A236" s="22">
        <v>42964</v>
      </c>
      <c r="B236" s="22"/>
      <c r="C236" s="25">
        <f>ROUND(12.7883333333333,4)</f>
        <v>12.7883</v>
      </c>
      <c r="D236" s="25">
        <f>F236</f>
        <v>12.94</v>
      </c>
      <c r="E236" s="25">
        <f>F236</f>
        <v>12.94</v>
      </c>
      <c r="F236" s="25">
        <f>ROUND(12.94,4)</f>
        <v>12.94</v>
      </c>
      <c r="G236" s="24"/>
      <c r="H236" s="36"/>
    </row>
    <row r="237" spans="1:8" ht="12.75" customHeight="1">
      <c r="A237" s="22">
        <v>42976</v>
      </c>
      <c r="B237" s="22"/>
      <c r="C237" s="25">
        <f>ROUND(12.7883333333333,4)</f>
        <v>12.7883</v>
      </c>
      <c r="D237" s="25">
        <f>F237</f>
        <v>12.9653</v>
      </c>
      <c r="E237" s="25">
        <f>F237</f>
        <v>12.9653</v>
      </c>
      <c r="F237" s="25">
        <f>ROUND(12.9653,4)</f>
        <v>12.9653</v>
      </c>
      <c r="G237" s="24"/>
      <c r="H237" s="36"/>
    </row>
    <row r="238" spans="1:8" ht="12.75" customHeight="1">
      <c r="A238" s="22">
        <v>43005</v>
      </c>
      <c r="B238" s="22"/>
      <c r="C238" s="25">
        <f>ROUND(12.7883333333333,4)</f>
        <v>12.7883</v>
      </c>
      <c r="D238" s="25">
        <f>F238</f>
        <v>13.0261</v>
      </c>
      <c r="E238" s="25">
        <f>F238</f>
        <v>13.0261</v>
      </c>
      <c r="F238" s="25">
        <f>ROUND(13.0261,4)</f>
        <v>13.0261</v>
      </c>
      <c r="G238" s="24"/>
      <c r="H238" s="36"/>
    </row>
    <row r="239" spans="1:8" ht="12.75" customHeight="1">
      <c r="A239" s="22">
        <v>43006</v>
      </c>
      <c r="B239" s="22"/>
      <c r="C239" s="25">
        <f>ROUND(12.7883333333333,4)</f>
        <v>12.7883</v>
      </c>
      <c r="D239" s="25">
        <f>F239</f>
        <v>13.0282</v>
      </c>
      <c r="E239" s="25">
        <f>F239</f>
        <v>13.0282</v>
      </c>
      <c r="F239" s="25">
        <f>ROUND(13.0282,4)</f>
        <v>13.0282</v>
      </c>
      <c r="G239" s="24"/>
      <c r="H239" s="36"/>
    </row>
    <row r="240" spans="1:8" ht="12.75" customHeight="1">
      <c r="A240" s="22">
        <v>43031</v>
      </c>
      <c r="B240" s="22"/>
      <c r="C240" s="25">
        <f>ROUND(12.7883333333333,4)</f>
        <v>12.7883</v>
      </c>
      <c r="D240" s="25">
        <f>F240</f>
        <v>13.0806</v>
      </c>
      <c r="E240" s="25">
        <f>F240</f>
        <v>13.0806</v>
      </c>
      <c r="F240" s="25">
        <f>ROUND(13.0806,4)</f>
        <v>13.0806</v>
      </c>
      <c r="G240" s="24"/>
      <c r="H240" s="36"/>
    </row>
    <row r="241" spans="1:8" ht="12.75" customHeight="1">
      <c r="A241" s="22">
        <v>43035</v>
      </c>
      <c r="B241" s="22"/>
      <c r="C241" s="25">
        <f>ROUND(12.7883333333333,4)</f>
        <v>12.7883</v>
      </c>
      <c r="D241" s="25">
        <f>F241</f>
        <v>13.089</v>
      </c>
      <c r="E241" s="25">
        <f>F241</f>
        <v>13.089</v>
      </c>
      <c r="F241" s="25">
        <f>ROUND(13.089,4)</f>
        <v>13.089</v>
      </c>
      <c r="G241" s="24"/>
      <c r="H241" s="36"/>
    </row>
    <row r="242" spans="1:8" ht="12.75" customHeight="1">
      <c r="A242" s="22">
        <v>43052</v>
      </c>
      <c r="B242" s="22"/>
      <c r="C242" s="25">
        <f>ROUND(12.7883333333333,4)</f>
        <v>12.7883</v>
      </c>
      <c r="D242" s="25">
        <f>F242</f>
        <v>13.1247</v>
      </c>
      <c r="E242" s="25">
        <f>F242</f>
        <v>13.1247</v>
      </c>
      <c r="F242" s="25">
        <f>ROUND(13.1247,4)</f>
        <v>13.1247</v>
      </c>
      <c r="G242" s="24"/>
      <c r="H242" s="36"/>
    </row>
    <row r="243" spans="1:8" ht="12.75" customHeight="1">
      <c r="A243" s="22">
        <v>43067</v>
      </c>
      <c r="B243" s="22"/>
      <c r="C243" s="25">
        <f>ROUND(12.7883333333333,4)</f>
        <v>12.7883</v>
      </c>
      <c r="D243" s="25">
        <f>F243</f>
        <v>13.1561</v>
      </c>
      <c r="E243" s="25">
        <f>F243</f>
        <v>13.1561</v>
      </c>
      <c r="F243" s="25">
        <f>ROUND(13.1561,4)</f>
        <v>13.1561</v>
      </c>
      <c r="G243" s="24"/>
      <c r="H243" s="36"/>
    </row>
    <row r="244" spans="1:8" ht="12.75" customHeight="1">
      <c r="A244" s="22">
        <v>43091</v>
      </c>
      <c r="B244" s="22"/>
      <c r="C244" s="25">
        <f>ROUND(12.7883333333333,4)</f>
        <v>12.7883</v>
      </c>
      <c r="D244" s="25">
        <f>F244</f>
        <v>13.2058</v>
      </c>
      <c r="E244" s="25">
        <f>F244</f>
        <v>13.2058</v>
      </c>
      <c r="F244" s="25">
        <f>ROUND(13.2058,4)</f>
        <v>13.2058</v>
      </c>
      <c r="G244" s="24"/>
      <c r="H244" s="36"/>
    </row>
    <row r="245" spans="1:8" ht="12.75" customHeight="1">
      <c r="A245" s="22">
        <v>43102</v>
      </c>
      <c r="B245" s="22"/>
      <c r="C245" s="25">
        <f>ROUND(12.7883333333333,4)</f>
        <v>12.7883</v>
      </c>
      <c r="D245" s="25">
        <f>F245</f>
        <v>13.2285</v>
      </c>
      <c r="E245" s="25">
        <f>F245</f>
        <v>13.2285</v>
      </c>
      <c r="F245" s="25">
        <f>ROUND(13.2285,4)</f>
        <v>13.2285</v>
      </c>
      <c r="G245" s="24"/>
      <c r="H245" s="36"/>
    </row>
    <row r="246" spans="1:8" ht="12.75" customHeight="1">
      <c r="A246" s="22">
        <v>43144</v>
      </c>
      <c r="B246" s="22"/>
      <c r="C246" s="25">
        <f>ROUND(12.7883333333333,4)</f>
        <v>12.7883</v>
      </c>
      <c r="D246" s="25">
        <f>F246</f>
        <v>13.3148</v>
      </c>
      <c r="E246" s="25">
        <f>F246</f>
        <v>13.3148</v>
      </c>
      <c r="F246" s="25">
        <f>ROUND(13.3148,4)</f>
        <v>13.3148</v>
      </c>
      <c r="G246" s="24"/>
      <c r="H246" s="36"/>
    </row>
    <row r="247" spans="1:8" ht="12.75" customHeight="1">
      <c r="A247" s="22">
        <v>43146</v>
      </c>
      <c r="B247" s="22"/>
      <c r="C247" s="25">
        <f>ROUND(12.7883333333333,4)</f>
        <v>12.7883</v>
      </c>
      <c r="D247" s="25">
        <f>F247</f>
        <v>13.319</v>
      </c>
      <c r="E247" s="25">
        <f>F247</f>
        <v>13.319</v>
      </c>
      <c r="F247" s="25">
        <f>ROUND(13.319,4)</f>
        <v>13.319</v>
      </c>
      <c r="G247" s="24"/>
      <c r="H247" s="36"/>
    </row>
    <row r="248" spans="1:8" ht="12.75" customHeight="1">
      <c r="A248" s="22">
        <v>43215</v>
      </c>
      <c r="B248" s="22"/>
      <c r="C248" s="25">
        <f>ROUND(12.7883333333333,4)</f>
        <v>12.7883</v>
      </c>
      <c r="D248" s="25">
        <f>F248</f>
        <v>13.4594</v>
      </c>
      <c r="E248" s="25">
        <f>F248</f>
        <v>13.4594</v>
      </c>
      <c r="F248" s="25">
        <f>ROUND(13.4594,4)</f>
        <v>13.4594</v>
      </c>
      <c r="G248" s="24"/>
      <c r="H248" s="36"/>
    </row>
    <row r="249" spans="1:8" ht="12.75" customHeight="1">
      <c r="A249" s="22">
        <v>43231</v>
      </c>
      <c r="B249" s="22"/>
      <c r="C249" s="25">
        <f>ROUND(12.7883333333333,4)</f>
        <v>12.7883</v>
      </c>
      <c r="D249" s="25">
        <f>F249</f>
        <v>13.4918</v>
      </c>
      <c r="E249" s="25">
        <f>F249</f>
        <v>13.4918</v>
      </c>
      <c r="F249" s="25">
        <f>ROUND(13.4918,4)</f>
        <v>13.4918</v>
      </c>
      <c r="G249" s="24"/>
      <c r="H249" s="36"/>
    </row>
    <row r="250" spans="1:8" ht="12.75" customHeight="1">
      <c r="A250" s="22">
        <v>43235</v>
      </c>
      <c r="B250" s="22"/>
      <c r="C250" s="25">
        <f>ROUND(12.7883333333333,4)</f>
        <v>12.7883</v>
      </c>
      <c r="D250" s="25">
        <f>F250</f>
        <v>13.4999</v>
      </c>
      <c r="E250" s="25">
        <f>F250</f>
        <v>13.4999</v>
      </c>
      <c r="F250" s="25">
        <f>ROUND(13.4999,4)</f>
        <v>13.4999</v>
      </c>
      <c r="G250" s="24"/>
      <c r="H250" s="36"/>
    </row>
    <row r="251" spans="1:8" ht="12.75" customHeight="1">
      <c r="A251" s="22">
        <v>43325</v>
      </c>
      <c r="B251" s="22"/>
      <c r="C251" s="25">
        <f>ROUND(12.7883333333333,4)</f>
        <v>12.7883</v>
      </c>
      <c r="D251" s="25">
        <f>F251</f>
        <v>13.6909</v>
      </c>
      <c r="E251" s="25">
        <f>F251</f>
        <v>13.6909</v>
      </c>
      <c r="F251" s="25">
        <f>ROUND(13.6909,4)</f>
        <v>13.6909</v>
      </c>
      <c r="G251" s="24"/>
      <c r="H251" s="36"/>
    </row>
    <row r="252" spans="1:8" ht="12.75" customHeight="1">
      <c r="A252" s="22">
        <v>43417</v>
      </c>
      <c r="B252" s="22"/>
      <c r="C252" s="25">
        <f>ROUND(12.7883333333333,4)</f>
        <v>12.7883</v>
      </c>
      <c r="D252" s="25">
        <f>F252</f>
        <v>13.8892</v>
      </c>
      <c r="E252" s="25">
        <f>F252</f>
        <v>13.8892</v>
      </c>
      <c r="F252" s="25">
        <f>ROUND(13.8892,4)</f>
        <v>13.8892</v>
      </c>
      <c r="G252" s="24"/>
      <c r="H252" s="36"/>
    </row>
    <row r="253" spans="1:8" ht="12.75" customHeight="1">
      <c r="A253" s="22">
        <v>43509</v>
      </c>
      <c r="B253" s="22"/>
      <c r="C253" s="25">
        <f>ROUND(12.7883333333333,4)</f>
        <v>12.7883</v>
      </c>
      <c r="D253" s="25">
        <f>F253</f>
        <v>14.0876</v>
      </c>
      <c r="E253" s="25">
        <f>F253</f>
        <v>14.0876</v>
      </c>
      <c r="F253" s="25">
        <f>ROUND(14.0876,4)</f>
        <v>14.0876</v>
      </c>
      <c r="G253" s="24"/>
      <c r="H253" s="36"/>
    </row>
    <row r="254" spans="1:8" ht="12.75" customHeight="1">
      <c r="A254" s="22" t="s">
        <v>62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42905</v>
      </c>
      <c r="B255" s="22"/>
      <c r="C255" s="25">
        <f>ROUND(1.12698333333333,4)</f>
        <v>1.127</v>
      </c>
      <c r="D255" s="25">
        <f>F255</f>
        <v>1.1275</v>
      </c>
      <c r="E255" s="25">
        <f>F255</f>
        <v>1.1275</v>
      </c>
      <c r="F255" s="25">
        <f>ROUND(1.1275,4)</f>
        <v>1.1275</v>
      </c>
      <c r="G255" s="24"/>
      <c r="H255" s="36"/>
    </row>
    <row r="256" spans="1:8" ht="12.75" customHeight="1">
      <c r="A256" s="22">
        <v>42996</v>
      </c>
      <c r="B256" s="22"/>
      <c r="C256" s="25">
        <f>ROUND(1.12698333333333,4)</f>
        <v>1.127</v>
      </c>
      <c r="D256" s="25">
        <f>F256</f>
        <v>1.133</v>
      </c>
      <c r="E256" s="25">
        <f>F256</f>
        <v>1.133</v>
      </c>
      <c r="F256" s="25">
        <f>ROUND(1.133,4)</f>
        <v>1.133</v>
      </c>
      <c r="G256" s="24"/>
      <c r="H256" s="36"/>
    </row>
    <row r="257" spans="1:8" ht="12.75" customHeight="1">
      <c r="A257" s="22">
        <v>43087</v>
      </c>
      <c r="B257" s="22"/>
      <c r="C257" s="25">
        <f>ROUND(1.12698333333333,4)</f>
        <v>1.127</v>
      </c>
      <c r="D257" s="25">
        <f>F257</f>
        <v>1.1387</v>
      </c>
      <c r="E257" s="25">
        <f>F257</f>
        <v>1.1387</v>
      </c>
      <c r="F257" s="25">
        <f>ROUND(1.1387,4)</f>
        <v>1.1387</v>
      </c>
      <c r="G257" s="24"/>
      <c r="H257" s="36"/>
    </row>
    <row r="258" spans="1:8" ht="12.75" customHeight="1">
      <c r="A258" s="22">
        <v>43178</v>
      </c>
      <c r="B258" s="22"/>
      <c r="C258" s="25">
        <f>ROUND(1.12698333333333,4)</f>
        <v>1.127</v>
      </c>
      <c r="D258" s="25">
        <f>F258</f>
        <v>1.1445</v>
      </c>
      <c r="E258" s="25">
        <f>F258</f>
        <v>1.1445</v>
      </c>
      <c r="F258" s="25">
        <f>ROUND(1.1445,4)</f>
        <v>1.1445</v>
      </c>
      <c r="G258" s="24"/>
      <c r="H258" s="36"/>
    </row>
    <row r="259" spans="1:8" ht="12.75" customHeight="1">
      <c r="A259" s="22" t="s">
        <v>63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42905</v>
      </c>
      <c r="B260" s="22"/>
      <c r="C260" s="25">
        <f>ROUND(1.28876666666667,4)</f>
        <v>1.2888</v>
      </c>
      <c r="D260" s="25">
        <f>F260</f>
        <v>1.2891</v>
      </c>
      <c r="E260" s="25">
        <f>F260</f>
        <v>1.2891</v>
      </c>
      <c r="F260" s="25">
        <f>ROUND(1.2891,4)</f>
        <v>1.2891</v>
      </c>
      <c r="G260" s="24"/>
      <c r="H260" s="36"/>
    </row>
    <row r="261" spans="1:8" ht="12.75" customHeight="1">
      <c r="A261" s="22">
        <v>42996</v>
      </c>
      <c r="B261" s="22"/>
      <c r="C261" s="25">
        <f>ROUND(1.28876666666667,4)</f>
        <v>1.2888</v>
      </c>
      <c r="D261" s="25">
        <f>F261</f>
        <v>1.2928</v>
      </c>
      <c r="E261" s="25">
        <f>F261</f>
        <v>1.2928</v>
      </c>
      <c r="F261" s="25">
        <f>ROUND(1.2928,4)</f>
        <v>1.2928</v>
      </c>
      <c r="G261" s="24"/>
      <c r="H261" s="36"/>
    </row>
    <row r="262" spans="1:8" ht="12.75" customHeight="1">
      <c r="A262" s="22">
        <v>43087</v>
      </c>
      <c r="B262" s="22"/>
      <c r="C262" s="25">
        <f>ROUND(1.28876666666667,4)</f>
        <v>1.2888</v>
      </c>
      <c r="D262" s="25">
        <f>F262</f>
        <v>1.2965</v>
      </c>
      <c r="E262" s="25">
        <f>F262</f>
        <v>1.2965</v>
      </c>
      <c r="F262" s="25">
        <f>ROUND(1.2965,4)</f>
        <v>1.2965</v>
      </c>
      <c r="G262" s="24"/>
      <c r="H262" s="36"/>
    </row>
    <row r="263" spans="1:8" ht="12.75" customHeight="1">
      <c r="A263" s="22">
        <v>43178</v>
      </c>
      <c r="B263" s="22"/>
      <c r="C263" s="25">
        <f>ROUND(1.28876666666667,4)</f>
        <v>1.2888</v>
      </c>
      <c r="D263" s="25">
        <f>F263</f>
        <v>1.3004</v>
      </c>
      <c r="E263" s="25">
        <f>F263</f>
        <v>1.3004</v>
      </c>
      <c r="F263" s="25">
        <f>ROUND(1.3004,4)</f>
        <v>1.3004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42905</v>
      </c>
      <c r="B265" s="22"/>
      <c r="C265" s="25">
        <f>ROUND(9.61320330555556,4)</f>
        <v>9.6132</v>
      </c>
      <c r="D265" s="25">
        <f>F265</f>
        <v>9.6297</v>
      </c>
      <c r="E265" s="25">
        <f>F265</f>
        <v>9.6297</v>
      </c>
      <c r="F265" s="25">
        <f>ROUND(9.6297,4)</f>
        <v>9.6297</v>
      </c>
      <c r="G265" s="24"/>
      <c r="H265" s="36"/>
    </row>
    <row r="266" spans="1:8" ht="12.75" customHeight="1">
      <c r="A266" s="22">
        <v>42996</v>
      </c>
      <c r="B266" s="22"/>
      <c r="C266" s="25">
        <f>ROUND(9.61320330555556,4)</f>
        <v>9.6132</v>
      </c>
      <c r="D266" s="25">
        <f>F266</f>
        <v>9.7638</v>
      </c>
      <c r="E266" s="25">
        <f>F266</f>
        <v>9.7638</v>
      </c>
      <c r="F266" s="25">
        <f>ROUND(9.7638,4)</f>
        <v>9.7638</v>
      </c>
      <c r="G266" s="24"/>
      <c r="H266" s="36"/>
    </row>
    <row r="267" spans="1:8" ht="12.75" customHeight="1">
      <c r="A267" s="22">
        <v>43087</v>
      </c>
      <c r="B267" s="22"/>
      <c r="C267" s="25">
        <f>ROUND(9.61320330555556,4)</f>
        <v>9.6132</v>
      </c>
      <c r="D267" s="25">
        <f>F267</f>
        <v>9.8957</v>
      </c>
      <c r="E267" s="25">
        <f>F267</f>
        <v>9.8957</v>
      </c>
      <c r="F267" s="25">
        <f>ROUND(9.8957,4)</f>
        <v>9.8957</v>
      </c>
      <c r="G267" s="24"/>
      <c r="H267" s="36"/>
    </row>
    <row r="268" spans="1:8" ht="12.75" customHeight="1">
      <c r="A268" s="22">
        <v>43178</v>
      </c>
      <c r="B268" s="22"/>
      <c r="C268" s="25">
        <f>ROUND(9.61320330555556,4)</f>
        <v>9.6132</v>
      </c>
      <c r="D268" s="25">
        <f>F268</f>
        <v>10.0265</v>
      </c>
      <c r="E268" s="25">
        <f>F268</f>
        <v>10.0265</v>
      </c>
      <c r="F268" s="25">
        <f>ROUND(10.0265,4)</f>
        <v>10.0265</v>
      </c>
      <c r="G268" s="24"/>
      <c r="H268" s="36"/>
    </row>
    <row r="269" spans="1:8" ht="12.75" customHeight="1">
      <c r="A269" s="22">
        <v>43269</v>
      </c>
      <c r="B269" s="22"/>
      <c r="C269" s="25">
        <f>ROUND(9.61320330555556,4)</f>
        <v>9.6132</v>
      </c>
      <c r="D269" s="25">
        <f>F269</f>
        <v>10.1569</v>
      </c>
      <c r="E269" s="25">
        <f>F269</f>
        <v>10.1569</v>
      </c>
      <c r="F269" s="25">
        <f>ROUND(10.1569,4)</f>
        <v>10.1569</v>
      </c>
      <c r="G269" s="24"/>
      <c r="H269" s="36"/>
    </row>
    <row r="270" spans="1:8" ht="12.75" customHeight="1">
      <c r="A270" s="22">
        <v>43360</v>
      </c>
      <c r="B270" s="22"/>
      <c r="C270" s="25">
        <f>ROUND(9.61320330555556,4)</f>
        <v>9.6132</v>
      </c>
      <c r="D270" s="25">
        <f>F270</f>
        <v>10.2964</v>
      </c>
      <c r="E270" s="25">
        <f>F270</f>
        <v>10.2964</v>
      </c>
      <c r="F270" s="25">
        <f>ROUND(10.2964,4)</f>
        <v>10.2964</v>
      </c>
      <c r="G270" s="24"/>
      <c r="H270" s="36"/>
    </row>
    <row r="271" spans="1:8" ht="12.75" customHeight="1">
      <c r="A271" s="22">
        <v>43448</v>
      </c>
      <c r="B271" s="22"/>
      <c r="C271" s="25">
        <f>ROUND(9.61320330555556,4)</f>
        <v>9.6132</v>
      </c>
      <c r="D271" s="25">
        <f>F271</f>
        <v>10.4307</v>
      </c>
      <c r="E271" s="25">
        <f>F271</f>
        <v>10.4307</v>
      </c>
      <c r="F271" s="25">
        <f>ROUND(10.4307,4)</f>
        <v>10.4307</v>
      </c>
      <c r="G271" s="24"/>
      <c r="H271" s="36"/>
    </row>
    <row r="272" spans="1:8" ht="12.75" customHeight="1">
      <c r="A272" s="22" t="s">
        <v>65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42905</v>
      </c>
      <c r="B273" s="22"/>
      <c r="C273" s="25">
        <f>ROUND(3.48161861461254,4)</f>
        <v>3.4816</v>
      </c>
      <c r="D273" s="25">
        <f>F273</f>
        <v>3.7995</v>
      </c>
      <c r="E273" s="25">
        <f>F273</f>
        <v>3.7995</v>
      </c>
      <c r="F273" s="25">
        <f>ROUND(3.7995,4)</f>
        <v>3.7995</v>
      </c>
      <c r="G273" s="24"/>
      <c r="H273" s="36"/>
    </row>
    <row r="274" spans="1:8" ht="12.75" customHeight="1">
      <c r="A274" s="22">
        <v>42996</v>
      </c>
      <c r="B274" s="22"/>
      <c r="C274" s="25">
        <f>ROUND(3.48161861461254,4)</f>
        <v>3.4816</v>
      </c>
      <c r="D274" s="25">
        <f>F274</f>
        <v>3.8547</v>
      </c>
      <c r="E274" s="25">
        <f>F274</f>
        <v>3.8547</v>
      </c>
      <c r="F274" s="25">
        <f>ROUND(3.8547,4)</f>
        <v>3.8547</v>
      </c>
      <c r="G274" s="24"/>
      <c r="H274" s="36"/>
    </row>
    <row r="275" spans="1:8" ht="12.75" customHeight="1">
      <c r="A275" s="22">
        <v>43087</v>
      </c>
      <c r="B275" s="22"/>
      <c r="C275" s="25">
        <f>ROUND(3.48161861461254,4)</f>
        <v>3.4816</v>
      </c>
      <c r="D275" s="25">
        <f>F275</f>
        <v>3.9066</v>
      </c>
      <c r="E275" s="25">
        <f>F275</f>
        <v>3.9066</v>
      </c>
      <c r="F275" s="25">
        <f>ROUND(3.9066,4)</f>
        <v>3.9066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42905</v>
      </c>
      <c r="B277" s="22"/>
      <c r="C277" s="25">
        <f>ROUND(1.25773258333333,4)</f>
        <v>1.2577</v>
      </c>
      <c r="D277" s="25">
        <f>F277</f>
        <v>1.2595</v>
      </c>
      <c r="E277" s="25">
        <f>F277</f>
        <v>1.2595</v>
      </c>
      <c r="F277" s="25">
        <f>ROUND(1.2595,4)</f>
        <v>1.2595</v>
      </c>
      <c r="G277" s="24"/>
      <c r="H277" s="36"/>
    </row>
    <row r="278" spans="1:8" ht="12.75" customHeight="1">
      <c r="A278" s="22">
        <v>42996</v>
      </c>
      <c r="B278" s="22"/>
      <c r="C278" s="25">
        <f>ROUND(1.25773258333333,4)</f>
        <v>1.2577</v>
      </c>
      <c r="D278" s="25">
        <f>F278</f>
        <v>1.2745</v>
      </c>
      <c r="E278" s="25">
        <f>F278</f>
        <v>1.2745</v>
      </c>
      <c r="F278" s="25">
        <f>ROUND(1.2745,4)</f>
        <v>1.2745</v>
      </c>
      <c r="G278" s="24"/>
      <c r="H278" s="36"/>
    </row>
    <row r="279" spans="1:8" ht="12.75" customHeight="1">
      <c r="A279" s="22">
        <v>43087</v>
      </c>
      <c r="B279" s="22"/>
      <c r="C279" s="25">
        <f>ROUND(1.25773258333333,4)</f>
        <v>1.2577</v>
      </c>
      <c r="D279" s="25">
        <f>F279</f>
        <v>1.2889</v>
      </c>
      <c r="E279" s="25">
        <f>F279</f>
        <v>1.2889</v>
      </c>
      <c r="F279" s="25">
        <f>ROUND(1.2889,4)</f>
        <v>1.2889</v>
      </c>
      <c r="G279" s="24"/>
      <c r="H279" s="36"/>
    </row>
    <row r="280" spans="1:8" ht="12.75" customHeight="1">
      <c r="A280" s="22">
        <v>43178</v>
      </c>
      <c r="B280" s="22"/>
      <c r="C280" s="25">
        <f>ROUND(1.25773258333333,4)</f>
        <v>1.2577</v>
      </c>
      <c r="D280" s="25">
        <f>F280</f>
        <v>1.3056</v>
      </c>
      <c r="E280" s="25">
        <f>F280</f>
        <v>1.3056</v>
      </c>
      <c r="F280" s="25">
        <f>ROUND(1.3056,4)</f>
        <v>1.3056</v>
      </c>
      <c r="G280" s="24"/>
      <c r="H280" s="36"/>
    </row>
    <row r="281" spans="1:8" ht="12.75" customHeight="1">
      <c r="A281" s="22" t="s">
        <v>67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42905</v>
      </c>
      <c r="B282" s="22"/>
      <c r="C282" s="25">
        <f>ROUND(9.49428956778896,4)</f>
        <v>9.4943</v>
      </c>
      <c r="D282" s="25">
        <f>F282</f>
        <v>9.5142</v>
      </c>
      <c r="E282" s="25">
        <f>F282</f>
        <v>9.5142</v>
      </c>
      <c r="F282" s="25">
        <f>ROUND(9.5142,4)</f>
        <v>9.5142</v>
      </c>
      <c r="G282" s="24"/>
      <c r="H282" s="36"/>
    </row>
    <row r="283" spans="1:8" ht="12.75" customHeight="1">
      <c r="A283" s="22">
        <v>42996</v>
      </c>
      <c r="B283" s="22"/>
      <c r="C283" s="25">
        <f>ROUND(9.49428956778896,4)</f>
        <v>9.4943</v>
      </c>
      <c r="D283" s="25">
        <f>F283</f>
        <v>9.675</v>
      </c>
      <c r="E283" s="25">
        <f>F283</f>
        <v>9.675</v>
      </c>
      <c r="F283" s="25">
        <f>ROUND(9.675,4)</f>
        <v>9.675</v>
      </c>
      <c r="G283" s="24"/>
      <c r="H283" s="36"/>
    </row>
    <row r="284" spans="1:8" ht="12.75" customHeight="1">
      <c r="A284" s="22">
        <v>43087</v>
      </c>
      <c r="B284" s="22"/>
      <c r="C284" s="25">
        <f>ROUND(9.49428956778896,4)</f>
        <v>9.4943</v>
      </c>
      <c r="D284" s="25">
        <f>F284</f>
        <v>9.8331</v>
      </c>
      <c r="E284" s="25">
        <f>F284</f>
        <v>9.8331</v>
      </c>
      <c r="F284" s="25">
        <f>ROUND(9.8331,4)</f>
        <v>9.8331</v>
      </c>
      <c r="G284" s="24"/>
      <c r="H284" s="36"/>
    </row>
    <row r="285" spans="1:8" ht="12.75" customHeight="1">
      <c r="A285" s="22">
        <v>43178</v>
      </c>
      <c r="B285" s="22"/>
      <c r="C285" s="25">
        <f>ROUND(9.49428956778896,4)</f>
        <v>9.4943</v>
      </c>
      <c r="D285" s="25">
        <f>F285</f>
        <v>9.9892</v>
      </c>
      <c r="E285" s="25">
        <f>F285</f>
        <v>9.9892</v>
      </c>
      <c r="F285" s="25">
        <f>ROUND(9.9892,4)</f>
        <v>9.9892</v>
      </c>
      <c r="G285" s="24"/>
      <c r="H285" s="36"/>
    </row>
    <row r="286" spans="1:8" ht="12.75" customHeight="1">
      <c r="A286" s="22" t="s">
        <v>68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42905</v>
      </c>
      <c r="B287" s="22"/>
      <c r="C287" s="25">
        <f>ROUND(1.89517512720388,4)</f>
        <v>1.8952</v>
      </c>
      <c r="D287" s="25">
        <f>F287</f>
        <v>1.8925</v>
      </c>
      <c r="E287" s="25">
        <f>F287</f>
        <v>1.8925</v>
      </c>
      <c r="F287" s="25">
        <f>ROUND(1.8925,4)</f>
        <v>1.8925</v>
      </c>
      <c r="G287" s="24"/>
      <c r="H287" s="36"/>
    </row>
    <row r="288" spans="1:8" ht="12.75" customHeight="1">
      <c r="A288" s="22">
        <v>42996</v>
      </c>
      <c r="B288" s="22"/>
      <c r="C288" s="25">
        <f>ROUND(1.89517512720388,4)</f>
        <v>1.8952</v>
      </c>
      <c r="D288" s="25">
        <f>F288</f>
        <v>1.9052</v>
      </c>
      <c r="E288" s="25">
        <f>F288</f>
        <v>1.9052</v>
      </c>
      <c r="F288" s="25">
        <f>ROUND(1.9052,4)</f>
        <v>1.9052</v>
      </c>
      <c r="G288" s="24"/>
      <c r="H288" s="36"/>
    </row>
    <row r="289" spans="1:8" ht="12.75" customHeight="1">
      <c r="A289" s="22">
        <v>43087</v>
      </c>
      <c r="B289" s="22"/>
      <c r="C289" s="25">
        <f>ROUND(1.89517512720388,4)</f>
        <v>1.8952</v>
      </c>
      <c r="D289" s="25">
        <f>F289</f>
        <v>1.9209</v>
      </c>
      <c r="E289" s="25">
        <f>F289</f>
        <v>1.9209</v>
      </c>
      <c r="F289" s="25">
        <f>ROUND(1.9209,4)</f>
        <v>1.9209</v>
      </c>
      <c r="G289" s="24"/>
      <c r="H289" s="36"/>
    </row>
    <row r="290" spans="1:8" ht="12.75" customHeight="1">
      <c r="A290" s="22">
        <v>43178</v>
      </c>
      <c r="B290" s="22"/>
      <c r="C290" s="25">
        <f>ROUND(1.89517512720388,4)</f>
        <v>1.8952</v>
      </c>
      <c r="D290" s="25">
        <f>F290</f>
        <v>1.9359</v>
      </c>
      <c r="E290" s="25">
        <f>F290</f>
        <v>1.9359</v>
      </c>
      <c r="F290" s="25">
        <f>ROUND(1.9359,4)</f>
        <v>1.9359</v>
      </c>
      <c r="G290" s="24"/>
      <c r="H290" s="36"/>
    </row>
    <row r="291" spans="1:8" ht="12.75" customHeight="1">
      <c r="A291" s="22" t="s">
        <v>69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42905</v>
      </c>
      <c r="B292" s="22"/>
      <c r="C292" s="25">
        <f>ROUND(1.93695126445835,4)</f>
        <v>1.937</v>
      </c>
      <c r="D292" s="25">
        <f>F292</f>
        <v>1.9486</v>
      </c>
      <c r="E292" s="25">
        <f>F292</f>
        <v>1.9486</v>
      </c>
      <c r="F292" s="25">
        <f>ROUND(1.9486,4)</f>
        <v>1.9486</v>
      </c>
      <c r="G292" s="24"/>
      <c r="H292" s="36"/>
    </row>
    <row r="293" spans="1:8" ht="12.75" customHeight="1">
      <c r="A293" s="22">
        <v>42996</v>
      </c>
      <c r="B293" s="22"/>
      <c r="C293" s="25">
        <f>ROUND(1.93695126445835,4)</f>
        <v>1.937</v>
      </c>
      <c r="D293" s="25">
        <f>F293</f>
        <v>1.9884</v>
      </c>
      <c r="E293" s="25">
        <f>F293</f>
        <v>1.9884</v>
      </c>
      <c r="F293" s="25">
        <f>ROUND(1.9884,4)</f>
        <v>1.9884</v>
      </c>
      <c r="G293" s="24"/>
      <c r="H293" s="36"/>
    </row>
    <row r="294" spans="1:8" ht="12.75" customHeight="1">
      <c r="A294" s="22">
        <v>43087</v>
      </c>
      <c r="B294" s="22"/>
      <c r="C294" s="25">
        <f>ROUND(1.93695126445835,4)</f>
        <v>1.937</v>
      </c>
      <c r="D294" s="25">
        <f>F294</f>
        <v>2.0286</v>
      </c>
      <c r="E294" s="25">
        <f>F294</f>
        <v>2.0286</v>
      </c>
      <c r="F294" s="25">
        <f>ROUND(2.0286,4)</f>
        <v>2.0286</v>
      </c>
      <c r="G294" s="24"/>
      <c r="H294" s="36"/>
    </row>
    <row r="295" spans="1:8" ht="12.75" customHeight="1">
      <c r="A295" s="22">
        <v>43178</v>
      </c>
      <c r="B295" s="22"/>
      <c r="C295" s="25">
        <f>ROUND(1.93695126445835,4)</f>
        <v>1.937</v>
      </c>
      <c r="D295" s="25">
        <f>F295</f>
        <v>2.0686</v>
      </c>
      <c r="E295" s="25">
        <f>F295</f>
        <v>2.0686</v>
      </c>
      <c r="F295" s="25">
        <f>ROUND(2.0686,4)</f>
        <v>2.0686</v>
      </c>
      <c r="G295" s="24"/>
      <c r="H295" s="36"/>
    </row>
    <row r="296" spans="1:8" ht="12.75" customHeight="1">
      <c r="A296" s="22" t="s">
        <v>70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42905</v>
      </c>
      <c r="B297" s="22"/>
      <c r="C297" s="25">
        <f>ROUND(14.4122385277778,4)</f>
        <v>14.4122</v>
      </c>
      <c r="D297" s="25">
        <f>F297</f>
        <v>14.4471</v>
      </c>
      <c r="E297" s="25">
        <f>F297</f>
        <v>14.4471</v>
      </c>
      <c r="F297" s="25">
        <f>ROUND(14.4471,4)</f>
        <v>14.4471</v>
      </c>
      <c r="G297" s="24"/>
      <c r="H297" s="36"/>
    </row>
    <row r="298" spans="1:8" ht="12.75" customHeight="1">
      <c r="A298" s="22">
        <v>42996</v>
      </c>
      <c r="B298" s="22"/>
      <c r="C298" s="25">
        <f>ROUND(14.4122385277778,4)</f>
        <v>14.4122</v>
      </c>
      <c r="D298" s="25">
        <f>F298</f>
        <v>14.7374</v>
      </c>
      <c r="E298" s="25">
        <f>F298</f>
        <v>14.7374</v>
      </c>
      <c r="F298" s="25">
        <f>ROUND(14.7374,4)</f>
        <v>14.7374</v>
      </c>
      <c r="G298" s="24"/>
      <c r="H298" s="36"/>
    </row>
    <row r="299" spans="1:8" ht="12.75" customHeight="1">
      <c r="A299" s="22">
        <v>43087</v>
      </c>
      <c r="B299" s="22"/>
      <c r="C299" s="25">
        <f>ROUND(14.4122385277778,4)</f>
        <v>14.4122</v>
      </c>
      <c r="D299" s="25">
        <f>F299</f>
        <v>15.0275</v>
      </c>
      <c r="E299" s="25">
        <f>F299</f>
        <v>15.0275</v>
      </c>
      <c r="F299" s="25">
        <f>ROUND(15.0275,4)</f>
        <v>15.0275</v>
      </c>
      <c r="G299" s="24"/>
      <c r="H299" s="36"/>
    </row>
    <row r="300" spans="1:8" ht="12.75" customHeight="1">
      <c r="A300" s="22">
        <v>43178</v>
      </c>
      <c r="B300" s="22"/>
      <c r="C300" s="25">
        <f>ROUND(14.4122385277778,4)</f>
        <v>14.4122</v>
      </c>
      <c r="D300" s="25">
        <f>F300</f>
        <v>15.3191</v>
      </c>
      <c r="E300" s="25">
        <f>F300</f>
        <v>15.3191</v>
      </c>
      <c r="F300" s="25">
        <f>ROUND(15.3191,4)</f>
        <v>15.3191</v>
      </c>
      <c r="G300" s="24"/>
      <c r="H300" s="36"/>
    </row>
    <row r="301" spans="1:8" ht="12.75" customHeight="1">
      <c r="A301" s="22">
        <v>43269</v>
      </c>
      <c r="B301" s="22"/>
      <c r="C301" s="25">
        <f>ROUND(14.4122385277778,4)</f>
        <v>14.4122</v>
      </c>
      <c r="D301" s="25">
        <f>F301</f>
        <v>15.6069</v>
      </c>
      <c r="E301" s="25">
        <f>F301</f>
        <v>15.6069</v>
      </c>
      <c r="F301" s="25">
        <f>ROUND(15.6069,4)</f>
        <v>15.6069</v>
      </c>
      <c r="G301" s="24"/>
      <c r="H301" s="36"/>
    </row>
    <row r="302" spans="1:8" ht="12.75" customHeight="1">
      <c r="A302" s="22">
        <v>43360</v>
      </c>
      <c r="B302" s="22"/>
      <c r="C302" s="25">
        <f>ROUND(14.4122385277778,4)</f>
        <v>14.4122</v>
      </c>
      <c r="D302" s="25">
        <f>F302</f>
        <v>15.8807</v>
      </c>
      <c r="E302" s="25">
        <f>F302</f>
        <v>15.8807</v>
      </c>
      <c r="F302" s="25">
        <f>ROUND(15.8807,4)</f>
        <v>15.8807</v>
      </c>
      <c r="G302" s="24"/>
      <c r="H302" s="36"/>
    </row>
    <row r="303" spans="1:8" ht="12.75" customHeight="1">
      <c r="A303" s="22">
        <v>43448</v>
      </c>
      <c r="B303" s="22"/>
      <c r="C303" s="25">
        <f>ROUND(14.4122385277778,4)</f>
        <v>14.4122</v>
      </c>
      <c r="D303" s="25">
        <f>F303</f>
        <v>16.2238</v>
      </c>
      <c r="E303" s="25">
        <f>F303</f>
        <v>16.2238</v>
      </c>
      <c r="F303" s="25">
        <f>ROUND(16.2238,4)</f>
        <v>16.2238</v>
      </c>
      <c r="G303" s="24"/>
      <c r="H303" s="36"/>
    </row>
    <row r="304" spans="1:8" ht="12.75" customHeight="1">
      <c r="A304" s="22" t="s">
        <v>71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42905</v>
      </c>
      <c r="B305" s="22"/>
      <c r="C305" s="25">
        <f>ROUND(13.2741678776555,4)</f>
        <v>13.2742</v>
      </c>
      <c r="D305" s="25">
        <f>F305</f>
        <v>13.308</v>
      </c>
      <c r="E305" s="25">
        <f>F305</f>
        <v>13.308</v>
      </c>
      <c r="F305" s="25">
        <f>ROUND(13.308,4)</f>
        <v>13.308</v>
      </c>
      <c r="G305" s="24"/>
      <c r="H305" s="36"/>
    </row>
    <row r="306" spans="1:8" ht="12.75" customHeight="1">
      <c r="A306" s="22">
        <v>42996</v>
      </c>
      <c r="B306" s="22"/>
      <c r="C306" s="25">
        <f>ROUND(13.2741678776555,4)</f>
        <v>13.2742</v>
      </c>
      <c r="D306" s="25">
        <f>F306</f>
        <v>13.5895</v>
      </c>
      <c r="E306" s="25">
        <f>F306</f>
        <v>13.5895</v>
      </c>
      <c r="F306" s="25">
        <f>ROUND(13.5895,4)</f>
        <v>13.5895</v>
      </c>
      <c r="G306" s="24"/>
      <c r="H306" s="36"/>
    </row>
    <row r="307" spans="1:8" ht="12.75" customHeight="1">
      <c r="A307" s="22">
        <v>43087</v>
      </c>
      <c r="B307" s="22"/>
      <c r="C307" s="25">
        <f>ROUND(13.2741678776555,4)</f>
        <v>13.2742</v>
      </c>
      <c r="D307" s="25">
        <f>F307</f>
        <v>13.8738</v>
      </c>
      <c r="E307" s="25">
        <f>F307</f>
        <v>13.8738</v>
      </c>
      <c r="F307" s="25">
        <f>ROUND(13.8738,4)</f>
        <v>13.8738</v>
      </c>
      <c r="G307" s="24"/>
      <c r="H307" s="36"/>
    </row>
    <row r="308" spans="1:8" ht="12.75" customHeight="1">
      <c r="A308" s="22">
        <v>43178</v>
      </c>
      <c r="B308" s="22"/>
      <c r="C308" s="25">
        <f>ROUND(13.2741678776555,4)</f>
        <v>13.2742</v>
      </c>
      <c r="D308" s="25">
        <f>F308</f>
        <v>14.1601</v>
      </c>
      <c r="E308" s="25">
        <f>F308</f>
        <v>14.1601</v>
      </c>
      <c r="F308" s="25">
        <f>ROUND(14.1601,4)</f>
        <v>14.1601</v>
      </c>
      <c r="G308" s="24"/>
      <c r="H308" s="36"/>
    </row>
    <row r="309" spans="1:8" ht="12.75" customHeight="1">
      <c r="A309" s="22">
        <v>43269</v>
      </c>
      <c r="B309" s="22"/>
      <c r="C309" s="25">
        <f>ROUND(13.2741678776555,4)</f>
        <v>13.2742</v>
      </c>
      <c r="D309" s="25">
        <f>F309</f>
        <v>14.4439</v>
      </c>
      <c r="E309" s="25">
        <f>F309</f>
        <v>14.4439</v>
      </c>
      <c r="F309" s="25">
        <f>ROUND(14.4439,4)</f>
        <v>14.4439</v>
      </c>
      <c r="G309" s="24"/>
      <c r="H309" s="36"/>
    </row>
    <row r="310" spans="1:8" ht="12.75" customHeight="1">
      <c r="A310" s="22" t="s">
        <v>72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42905</v>
      </c>
      <c r="B311" s="22"/>
      <c r="C311" s="25">
        <f>ROUND(16.4811777222222,4)</f>
        <v>16.4812</v>
      </c>
      <c r="D311" s="25">
        <f>F311</f>
        <v>16.5176</v>
      </c>
      <c r="E311" s="25">
        <f>F311</f>
        <v>16.5176</v>
      </c>
      <c r="F311" s="25">
        <f>ROUND(16.5176,4)</f>
        <v>16.5176</v>
      </c>
      <c r="G311" s="24"/>
      <c r="H311" s="36"/>
    </row>
    <row r="312" spans="1:8" ht="12.75" customHeight="1">
      <c r="A312" s="22">
        <v>42996</v>
      </c>
      <c r="B312" s="22"/>
      <c r="C312" s="25">
        <f>ROUND(16.4811777222222,4)</f>
        <v>16.4812</v>
      </c>
      <c r="D312" s="25">
        <f>F312</f>
        <v>16.8156</v>
      </c>
      <c r="E312" s="25">
        <f>F312</f>
        <v>16.8156</v>
      </c>
      <c r="F312" s="25">
        <f>ROUND(16.8156,4)</f>
        <v>16.8156</v>
      </c>
      <c r="G312" s="24"/>
      <c r="H312" s="36"/>
    </row>
    <row r="313" spans="1:8" ht="12.75" customHeight="1">
      <c r="A313" s="22">
        <v>43087</v>
      </c>
      <c r="B313" s="22"/>
      <c r="C313" s="25">
        <f>ROUND(16.4811777222222,4)</f>
        <v>16.4812</v>
      </c>
      <c r="D313" s="25">
        <f>F313</f>
        <v>17.1106</v>
      </c>
      <c r="E313" s="25">
        <f>F313</f>
        <v>17.1106</v>
      </c>
      <c r="F313" s="25">
        <f>ROUND(17.1106,4)</f>
        <v>17.1106</v>
      </c>
      <c r="G313" s="24"/>
      <c r="H313" s="36"/>
    </row>
    <row r="314" spans="1:8" ht="12.75" customHeight="1">
      <c r="A314" s="22">
        <v>43178</v>
      </c>
      <c r="B314" s="22"/>
      <c r="C314" s="25">
        <f>ROUND(16.4811777222222,4)</f>
        <v>16.4812</v>
      </c>
      <c r="D314" s="25">
        <f>F314</f>
        <v>17.405</v>
      </c>
      <c r="E314" s="25">
        <f>F314</f>
        <v>17.405</v>
      </c>
      <c r="F314" s="25">
        <f>ROUND(17.405,4)</f>
        <v>17.405</v>
      </c>
      <c r="G314" s="24"/>
      <c r="H314" s="36"/>
    </row>
    <row r="315" spans="1:8" ht="12.75" customHeight="1">
      <c r="A315" s="22">
        <v>43269</v>
      </c>
      <c r="B315" s="22"/>
      <c r="C315" s="25">
        <f>ROUND(16.4811777222222,4)</f>
        <v>16.4812</v>
      </c>
      <c r="D315" s="25">
        <f>F315</f>
        <v>17.6987</v>
      </c>
      <c r="E315" s="25">
        <f>F315</f>
        <v>17.6987</v>
      </c>
      <c r="F315" s="25">
        <f>ROUND(17.6987,4)</f>
        <v>17.6987</v>
      </c>
      <c r="G315" s="24"/>
      <c r="H315" s="36"/>
    </row>
    <row r="316" spans="1:8" ht="12.75" customHeight="1">
      <c r="A316" s="22">
        <v>43360</v>
      </c>
      <c r="B316" s="22"/>
      <c r="C316" s="25">
        <f>ROUND(16.4811777222222,4)</f>
        <v>16.4812</v>
      </c>
      <c r="D316" s="25">
        <f>F316</f>
        <v>18.0096</v>
      </c>
      <c r="E316" s="25">
        <f>F316</f>
        <v>18.0096</v>
      </c>
      <c r="F316" s="25">
        <f>ROUND(18.0096,4)</f>
        <v>18.0096</v>
      </c>
      <c r="G316" s="24"/>
      <c r="H316" s="36"/>
    </row>
    <row r="317" spans="1:8" ht="12.75" customHeight="1">
      <c r="A317" s="22">
        <v>43448</v>
      </c>
      <c r="B317" s="22"/>
      <c r="C317" s="25">
        <f>ROUND(16.4811777222222,4)</f>
        <v>16.4812</v>
      </c>
      <c r="D317" s="25">
        <f>F317</f>
        <v>18.0631</v>
      </c>
      <c r="E317" s="25">
        <f>F317</f>
        <v>18.0631</v>
      </c>
      <c r="F317" s="25">
        <f>ROUND(18.0631,4)</f>
        <v>18.0631</v>
      </c>
      <c r="G317" s="24"/>
      <c r="H317" s="36"/>
    </row>
    <row r="318" spans="1:8" ht="12.75" customHeight="1">
      <c r="A318" s="22" t="s">
        <v>73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42905</v>
      </c>
      <c r="B319" s="22"/>
      <c r="C319" s="25">
        <f>ROUND(1.64072890873245,4)</f>
        <v>1.6407</v>
      </c>
      <c r="D319" s="25">
        <f>F319</f>
        <v>1.6443</v>
      </c>
      <c r="E319" s="25">
        <f>F319</f>
        <v>1.6443</v>
      </c>
      <c r="F319" s="25">
        <f>ROUND(1.6443,4)</f>
        <v>1.6443</v>
      </c>
      <c r="G319" s="24"/>
      <c r="H319" s="36"/>
    </row>
    <row r="320" spans="1:8" ht="12.75" customHeight="1">
      <c r="A320" s="22">
        <v>42996</v>
      </c>
      <c r="B320" s="22"/>
      <c r="C320" s="25">
        <f>ROUND(1.64072890873245,4)</f>
        <v>1.6407</v>
      </c>
      <c r="D320" s="25">
        <f>F320</f>
        <v>1.6729</v>
      </c>
      <c r="E320" s="25">
        <f>F320</f>
        <v>1.6729</v>
      </c>
      <c r="F320" s="25">
        <f>ROUND(1.6729,4)</f>
        <v>1.6729</v>
      </c>
      <c r="G320" s="24"/>
      <c r="H320" s="36"/>
    </row>
    <row r="321" spans="1:8" ht="12.75" customHeight="1">
      <c r="A321" s="22">
        <v>43087</v>
      </c>
      <c r="B321" s="22"/>
      <c r="C321" s="25">
        <f>ROUND(1.64072890873245,4)</f>
        <v>1.6407</v>
      </c>
      <c r="D321" s="25">
        <f>F321</f>
        <v>1.7007</v>
      </c>
      <c r="E321" s="25">
        <f>F321</f>
        <v>1.7007</v>
      </c>
      <c r="F321" s="25">
        <f>ROUND(1.7007,4)</f>
        <v>1.7007</v>
      </c>
      <c r="G321" s="24"/>
      <c r="H321" s="36"/>
    </row>
    <row r="322" spans="1:8" ht="12.75" customHeight="1">
      <c r="A322" s="22">
        <v>43178</v>
      </c>
      <c r="B322" s="22"/>
      <c r="C322" s="25">
        <f>ROUND(1.64072890873245,4)</f>
        <v>1.6407</v>
      </c>
      <c r="D322" s="25">
        <f>F322</f>
        <v>1.7273</v>
      </c>
      <c r="E322" s="25">
        <f>F322</f>
        <v>1.7273</v>
      </c>
      <c r="F322" s="25">
        <f>ROUND(1.7273,4)</f>
        <v>1.7273</v>
      </c>
      <c r="G322" s="24"/>
      <c r="H322" s="36"/>
    </row>
    <row r="323" spans="1:8" ht="12.75" customHeight="1">
      <c r="A323" s="22" t="s">
        <v>74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42905</v>
      </c>
      <c r="B324" s="22"/>
      <c r="C324" s="28">
        <f>ROUND(0.116905871956608,6)</f>
        <v>0.116906</v>
      </c>
      <c r="D324" s="28">
        <f>F324</f>
        <v>0.117172</v>
      </c>
      <c r="E324" s="28">
        <f>F324</f>
        <v>0.117172</v>
      </c>
      <c r="F324" s="28">
        <f>ROUND(0.117172,6)</f>
        <v>0.117172</v>
      </c>
      <c r="G324" s="24"/>
      <c r="H324" s="36"/>
    </row>
    <row r="325" spans="1:8" ht="12.75" customHeight="1">
      <c r="A325" s="22">
        <v>42996</v>
      </c>
      <c r="B325" s="22"/>
      <c r="C325" s="28">
        <f>ROUND(0.116905871956608,6)</f>
        <v>0.116906</v>
      </c>
      <c r="D325" s="28">
        <f>F325</f>
        <v>0.119443</v>
      </c>
      <c r="E325" s="28">
        <f>F325</f>
        <v>0.119443</v>
      </c>
      <c r="F325" s="28">
        <f>ROUND(0.119443,6)</f>
        <v>0.119443</v>
      </c>
      <c r="G325" s="24"/>
      <c r="H325" s="36"/>
    </row>
    <row r="326" spans="1:8" ht="12.75" customHeight="1">
      <c r="A326" s="22">
        <v>43087</v>
      </c>
      <c r="B326" s="22"/>
      <c r="C326" s="28">
        <f>ROUND(0.116905871956608,6)</f>
        <v>0.116906</v>
      </c>
      <c r="D326" s="28">
        <f>F326</f>
        <v>0.12174</v>
      </c>
      <c r="E326" s="28">
        <f>F326</f>
        <v>0.12174</v>
      </c>
      <c r="F326" s="28">
        <f>ROUND(0.12174,6)</f>
        <v>0.12174</v>
      </c>
      <c r="G326" s="24"/>
      <c r="H326" s="36"/>
    </row>
    <row r="327" spans="1:8" ht="12.75" customHeight="1">
      <c r="A327" s="22">
        <v>43178</v>
      </c>
      <c r="B327" s="22"/>
      <c r="C327" s="28">
        <f>ROUND(0.116905871956608,6)</f>
        <v>0.116906</v>
      </c>
      <c r="D327" s="28">
        <f>F327</f>
        <v>0.124065</v>
      </c>
      <c r="E327" s="28">
        <f>F327</f>
        <v>0.124065</v>
      </c>
      <c r="F327" s="28">
        <f>ROUND(0.124065,6)</f>
        <v>0.124065</v>
      </c>
      <c r="G327" s="24"/>
      <c r="H327" s="36"/>
    </row>
    <row r="328" spans="1:8" ht="12.75" customHeight="1">
      <c r="A328" s="22">
        <v>43269</v>
      </c>
      <c r="B328" s="22"/>
      <c r="C328" s="28">
        <f>ROUND(0.116905871956608,6)</f>
        <v>0.116906</v>
      </c>
      <c r="D328" s="28">
        <f>F328</f>
        <v>0.126403</v>
      </c>
      <c r="E328" s="28">
        <f>F328</f>
        <v>0.126403</v>
      </c>
      <c r="F328" s="28">
        <f>ROUND(0.126403,6)</f>
        <v>0.126403</v>
      </c>
      <c r="G328" s="24"/>
      <c r="H328" s="36"/>
    </row>
    <row r="329" spans="1:8" ht="12.75" customHeight="1">
      <c r="A329" s="22" t="s">
        <v>75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42905</v>
      </c>
      <c r="B330" s="22"/>
      <c r="C330" s="25">
        <f>ROUND(0.123690234387594,4)</f>
        <v>0.1237</v>
      </c>
      <c r="D330" s="25">
        <f>F330</f>
        <v>0.1237</v>
      </c>
      <c r="E330" s="25">
        <f>F330</f>
        <v>0.1237</v>
      </c>
      <c r="F330" s="25">
        <f>ROUND(0.1237,4)</f>
        <v>0.1237</v>
      </c>
      <c r="G330" s="24"/>
      <c r="H330" s="36"/>
    </row>
    <row r="331" spans="1:8" ht="12.75" customHeight="1">
      <c r="A331" s="22">
        <v>42996</v>
      </c>
      <c r="B331" s="22"/>
      <c r="C331" s="25">
        <f>ROUND(0.123690234387594,4)</f>
        <v>0.1237</v>
      </c>
      <c r="D331" s="25">
        <f>F331</f>
        <v>0.1236</v>
      </c>
      <c r="E331" s="25">
        <f>F331</f>
        <v>0.1236</v>
      </c>
      <c r="F331" s="25">
        <f>ROUND(0.1236,4)</f>
        <v>0.1236</v>
      </c>
      <c r="G331" s="24"/>
      <c r="H331" s="36"/>
    </row>
    <row r="332" spans="1:8" ht="12.75" customHeight="1">
      <c r="A332" s="22">
        <v>43087</v>
      </c>
      <c r="B332" s="22"/>
      <c r="C332" s="25">
        <f>ROUND(0.123690234387594,4)</f>
        <v>0.1237</v>
      </c>
      <c r="D332" s="25">
        <f>F332</f>
        <v>0.1233</v>
      </c>
      <c r="E332" s="25">
        <f>F332</f>
        <v>0.1233</v>
      </c>
      <c r="F332" s="25">
        <f>ROUND(0.1233,4)</f>
        <v>0.1233</v>
      </c>
      <c r="G332" s="24"/>
      <c r="H332" s="36"/>
    </row>
    <row r="333" spans="1:8" ht="12.75" customHeight="1">
      <c r="A333" s="22">
        <v>43178</v>
      </c>
      <c r="B333" s="22"/>
      <c r="C333" s="25">
        <f>ROUND(0.123690234387594,4)</f>
        <v>0.1237</v>
      </c>
      <c r="D333" s="25">
        <f>F333</f>
        <v>0.123</v>
      </c>
      <c r="E333" s="25">
        <f>F333</f>
        <v>0.123</v>
      </c>
      <c r="F333" s="25">
        <f>ROUND(0.123,4)</f>
        <v>0.123</v>
      </c>
      <c r="G333" s="24"/>
      <c r="H333" s="36"/>
    </row>
    <row r="334" spans="1:8" ht="12.75" customHeight="1">
      <c r="A334" s="22">
        <v>43269</v>
      </c>
      <c r="B334" s="22"/>
      <c r="C334" s="25">
        <f>ROUND(0.123690234387594,4)</f>
        <v>0.1237</v>
      </c>
      <c r="D334" s="25">
        <f>F334</f>
        <v>0.1219</v>
      </c>
      <c r="E334" s="25">
        <f>F334</f>
        <v>0.1219</v>
      </c>
      <c r="F334" s="25">
        <f>ROUND(0.1219,4)</f>
        <v>0.1219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42905</v>
      </c>
      <c r="B336" s="22"/>
      <c r="C336" s="25">
        <f>ROUND(1.50825382223323,4)</f>
        <v>1.5083</v>
      </c>
      <c r="D336" s="25">
        <f>F336</f>
        <v>1.513</v>
      </c>
      <c r="E336" s="25">
        <f>F336</f>
        <v>1.513</v>
      </c>
      <c r="F336" s="25">
        <f>ROUND(1.513,4)</f>
        <v>1.513</v>
      </c>
      <c r="G336" s="24"/>
      <c r="H336" s="36"/>
    </row>
    <row r="337" spans="1:8" ht="12.75" customHeight="1">
      <c r="A337" s="22">
        <v>42996</v>
      </c>
      <c r="B337" s="22"/>
      <c r="C337" s="25">
        <f>ROUND(1.50825382223323,4)</f>
        <v>1.5083</v>
      </c>
      <c r="D337" s="25">
        <f>F337</f>
        <v>1.5386</v>
      </c>
      <c r="E337" s="25">
        <f>F337</f>
        <v>1.5386</v>
      </c>
      <c r="F337" s="25">
        <f>ROUND(1.5386,4)</f>
        <v>1.5386</v>
      </c>
      <c r="G337" s="24"/>
      <c r="H337" s="36"/>
    </row>
    <row r="338" spans="1:8" ht="12.75" customHeight="1">
      <c r="A338" s="22">
        <v>43087</v>
      </c>
      <c r="B338" s="22"/>
      <c r="C338" s="25">
        <f>ROUND(1.50825382223323,4)</f>
        <v>1.5083</v>
      </c>
      <c r="D338" s="25">
        <f>F338</f>
        <v>1.5639</v>
      </c>
      <c r="E338" s="25">
        <f>F338</f>
        <v>1.5639</v>
      </c>
      <c r="F338" s="25">
        <f>ROUND(1.5639,4)</f>
        <v>1.5639</v>
      </c>
      <c r="G338" s="24"/>
      <c r="H338" s="36"/>
    </row>
    <row r="339" spans="1:8" ht="12.75" customHeight="1">
      <c r="A339" s="22">
        <v>43178</v>
      </c>
      <c r="B339" s="22"/>
      <c r="C339" s="25">
        <f>ROUND(1.50825382223323,4)</f>
        <v>1.5083</v>
      </c>
      <c r="D339" s="25">
        <f>F339</f>
        <v>1.5888</v>
      </c>
      <c r="E339" s="25">
        <f>F339</f>
        <v>1.5888</v>
      </c>
      <c r="F339" s="25">
        <f>ROUND(1.5888,4)</f>
        <v>1.5888</v>
      </c>
      <c r="G339" s="24"/>
      <c r="H339" s="36"/>
    </row>
    <row r="340" spans="1:8" ht="12.75" customHeight="1">
      <c r="A340" s="22" t="s">
        <v>77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42905</v>
      </c>
      <c r="B341" s="22"/>
      <c r="C341" s="25">
        <f>ROUND(0.0892261001517451,4)</f>
        <v>0.0892</v>
      </c>
      <c r="D341" s="25">
        <f>F341</f>
        <v>0.0391</v>
      </c>
      <c r="E341" s="25">
        <f>F341</f>
        <v>0.0391</v>
      </c>
      <c r="F341" s="25">
        <f>ROUND(0.0391,4)</f>
        <v>0.0391</v>
      </c>
      <c r="G341" s="24"/>
      <c r="H341" s="36"/>
    </row>
    <row r="342" spans="1:8" ht="12.75" customHeight="1">
      <c r="A342" s="22">
        <v>42996</v>
      </c>
      <c r="B342" s="22"/>
      <c r="C342" s="25">
        <f>ROUND(0.0892261001517451,4)</f>
        <v>0.0892</v>
      </c>
      <c r="D342" s="25">
        <f>F342</f>
        <v>0.0383</v>
      </c>
      <c r="E342" s="25">
        <f>F342</f>
        <v>0.0383</v>
      </c>
      <c r="F342" s="25">
        <f>ROUND(0.0383,4)</f>
        <v>0.0383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5">
        <f>ROUND(9.21079708333333,4)</f>
        <v>9.2108</v>
      </c>
      <c r="D344" s="25">
        <f>F344</f>
        <v>9.2262</v>
      </c>
      <c r="E344" s="25">
        <f>F344</f>
        <v>9.2262</v>
      </c>
      <c r="F344" s="25">
        <f>ROUND(9.2262,4)</f>
        <v>9.2262</v>
      </c>
      <c r="G344" s="24"/>
      <c r="H344" s="36"/>
    </row>
    <row r="345" spans="1:8" ht="12.75" customHeight="1">
      <c r="A345" s="22">
        <v>42996</v>
      </c>
      <c r="B345" s="22"/>
      <c r="C345" s="25">
        <f>ROUND(9.21079708333333,4)</f>
        <v>9.2108</v>
      </c>
      <c r="D345" s="25">
        <f>F345</f>
        <v>9.3493</v>
      </c>
      <c r="E345" s="25">
        <f>F345</f>
        <v>9.3493</v>
      </c>
      <c r="F345" s="25">
        <f>ROUND(9.3493,4)</f>
        <v>9.3493</v>
      </c>
      <c r="G345" s="24"/>
      <c r="H345" s="36"/>
    </row>
    <row r="346" spans="1:8" ht="12.75" customHeight="1">
      <c r="A346" s="22">
        <v>43087</v>
      </c>
      <c r="B346" s="22"/>
      <c r="C346" s="25">
        <f>ROUND(9.21079708333333,4)</f>
        <v>9.2108</v>
      </c>
      <c r="D346" s="25">
        <f>F346</f>
        <v>9.4698</v>
      </c>
      <c r="E346" s="25">
        <f>F346</f>
        <v>9.4698</v>
      </c>
      <c r="F346" s="25">
        <f>ROUND(9.4698,4)</f>
        <v>9.4698</v>
      </c>
      <c r="G346" s="24"/>
      <c r="H346" s="36"/>
    </row>
    <row r="347" spans="1:8" ht="12.75" customHeight="1">
      <c r="A347" s="22">
        <v>43178</v>
      </c>
      <c r="B347" s="22"/>
      <c r="C347" s="25">
        <f>ROUND(9.21079708333333,4)</f>
        <v>9.2108</v>
      </c>
      <c r="D347" s="25">
        <f>F347</f>
        <v>9.5868</v>
      </c>
      <c r="E347" s="25">
        <f>F347</f>
        <v>9.5868</v>
      </c>
      <c r="F347" s="25">
        <f>ROUND(9.5868,4)</f>
        <v>9.5868</v>
      </c>
      <c r="G347" s="24"/>
      <c r="H347" s="36"/>
    </row>
    <row r="348" spans="1:8" ht="12.75" customHeight="1">
      <c r="A348" s="22" t="s">
        <v>79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42905</v>
      </c>
      <c r="B349" s="22"/>
      <c r="C349" s="25">
        <f>ROUND(9.26892319586383,4)</f>
        <v>9.2689</v>
      </c>
      <c r="D349" s="25">
        <f>F349</f>
        <v>9.2876</v>
      </c>
      <c r="E349" s="25">
        <f>F349</f>
        <v>9.2876</v>
      </c>
      <c r="F349" s="25">
        <f>ROUND(9.2876,4)</f>
        <v>9.2876</v>
      </c>
      <c r="G349" s="24"/>
      <c r="H349" s="36"/>
    </row>
    <row r="350" spans="1:8" ht="12.75" customHeight="1">
      <c r="A350" s="22">
        <v>42996</v>
      </c>
      <c r="B350" s="22"/>
      <c r="C350" s="25">
        <f>ROUND(9.26892319586383,4)</f>
        <v>9.2689</v>
      </c>
      <c r="D350" s="25">
        <f>F350</f>
        <v>9.4385</v>
      </c>
      <c r="E350" s="25">
        <f>F350</f>
        <v>9.4385</v>
      </c>
      <c r="F350" s="25">
        <f>ROUND(9.4385,4)</f>
        <v>9.4385</v>
      </c>
      <c r="G350" s="24"/>
      <c r="H350" s="36"/>
    </row>
    <row r="351" spans="1:8" ht="12.75" customHeight="1">
      <c r="A351" s="22">
        <v>43087</v>
      </c>
      <c r="B351" s="22"/>
      <c r="C351" s="25">
        <f>ROUND(9.26892319586383,4)</f>
        <v>9.2689</v>
      </c>
      <c r="D351" s="25">
        <f>F351</f>
        <v>9.5863</v>
      </c>
      <c r="E351" s="25">
        <f>F351</f>
        <v>9.5863</v>
      </c>
      <c r="F351" s="25">
        <f>ROUND(9.5863,4)</f>
        <v>9.5863</v>
      </c>
      <c r="G351" s="24"/>
      <c r="H351" s="36"/>
    </row>
    <row r="352" spans="1:8" ht="12.75" customHeight="1">
      <c r="A352" s="22">
        <v>43178</v>
      </c>
      <c r="B352" s="22"/>
      <c r="C352" s="25">
        <f>ROUND(9.26892319586383,4)</f>
        <v>9.2689</v>
      </c>
      <c r="D352" s="25">
        <f>F352</f>
        <v>9.7319</v>
      </c>
      <c r="E352" s="25">
        <f>F352</f>
        <v>9.7319</v>
      </c>
      <c r="F352" s="25">
        <f>ROUND(9.7319,4)</f>
        <v>9.7319</v>
      </c>
      <c r="G352" s="24"/>
      <c r="H352" s="36"/>
    </row>
    <row r="353" spans="1:8" ht="12.75" customHeight="1">
      <c r="A353" s="22" t="s">
        <v>80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5">
        <f>ROUND(3.63811366201056,4)</f>
        <v>3.6381</v>
      </c>
      <c r="D354" s="25">
        <f>F354</f>
        <v>3.6332</v>
      </c>
      <c r="E354" s="25">
        <f>F354</f>
        <v>3.6332</v>
      </c>
      <c r="F354" s="25">
        <f>ROUND(3.6332,4)</f>
        <v>3.6332</v>
      </c>
      <c r="G354" s="24"/>
      <c r="H354" s="36"/>
    </row>
    <row r="355" spans="1:8" ht="12.75" customHeight="1">
      <c r="A355" s="22">
        <v>42996</v>
      </c>
      <c r="B355" s="22"/>
      <c r="C355" s="25">
        <f>ROUND(3.63811366201056,4)</f>
        <v>3.6381</v>
      </c>
      <c r="D355" s="25">
        <f>F355</f>
        <v>3.5964</v>
      </c>
      <c r="E355" s="25">
        <f>F355</f>
        <v>3.5964</v>
      </c>
      <c r="F355" s="25">
        <f>ROUND(3.5964,4)</f>
        <v>3.5964</v>
      </c>
      <c r="G355" s="24"/>
      <c r="H355" s="36"/>
    </row>
    <row r="356" spans="1:8" ht="12.75" customHeight="1">
      <c r="A356" s="22">
        <v>43087</v>
      </c>
      <c r="B356" s="22"/>
      <c r="C356" s="25">
        <f>ROUND(3.63811366201056,4)</f>
        <v>3.6381</v>
      </c>
      <c r="D356" s="25">
        <f>F356</f>
        <v>3.5636</v>
      </c>
      <c r="E356" s="25">
        <f>F356</f>
        <v>3.5636</v>
      </c>
      <c r="F356" s="25">
        <f>ROUND(3.5636,4)</f>
        <v>3.5636</v>
      </c>
      <c r="G356" s="24"/>
      <c r="H356" s="36"/>
    </row>
    <row r="357" spans="1:8" ht="12.75" customHeight="1">
      <c r="A357" s="22">
        <v>43178</v>
      </c>
      <c r="B357" s="22"/>
      <c r="C357" s="25">
        <f>ROUND(3.63811366201056,4)</f>
        <v>3.6381</v>
      </c>
      <c r="D357" s="25">
        <f>F357</f>
        <v>3.5321</v>
      </c>
      <c r="E357" s="25">
        <f>F357</f>
        <v>3.5321</v>
      </c>
      <c r="F357" s="25">
        <f>ROUND(3.5321,4)</f>
        <v>3.5321</v>
      </c>
      <c r="G357" s="24"/>
      <c r="H357" s="36"/>
    </row>
    <row r="358" spans="1:8" ht="12.75" customHeight="1">
      <c r="A358" s="22" t="s">
        <v>81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42905</v>
      </c>
      <c r="B359" s="22"/>
      <c r="C359" s="25">
        <f>ROUND(12.7883333333333,4)</f>
        <v>12.7883</v>
      </c>
      <c r="D359" s="25">
        <f>F359</f>
        <v>12.8129</v>
      </c>
      <c r="E359" s="25">
        <f>F359</f>
        <v>12.8129</v>
      </c>
      <c r="F359" s="25">
        <f>ROUND(12.8129,4)</f>
        <v>12.8129</v>
      </c>
      <c r="G359" s="24"/>
      <c r="H359" s="36"/>
    </row>
    <row r="360" spans="1:8" ht="12.75" customHeight="1">
      <c r="A360" s="22">
        <v>42996</v>
      </c>
      <c r="B360" s="22"/>
      <c r="C360" s="25">
        <f>ROUND(12.7883333333333,4)</f>
        <v>12.7883</v>
      </c>
      <c r="D360" s="25">
        <f>F360</f>
        <v>13.0073</v>
      </c>
      <c r="E360" s="25">
        <f>F360</f>
        <v>13.0073</v>
      </c>
      <c r="F360" s="25">
        <f>ROUND(13.0073,4)</f>
        <v>13.0073</v>
      </c>
      <c r="G360" s="24"/>
      <c r="H360" s="36"/>
    </row>
    <row r="361" spans="1:8" ht="12.75" customHeight="1">
      <c r="A361" s="22">
        <v>43087</v>
      </c>
      <c r="B361" s="22"/>
      <c r="C361" s="25">
        <f>ROUND(12.7883333333333,4)</f>
        <v>12.7883</v>
      </c>
      <c r="D361" s="25">
        <f>F361</f>
        <v>13.1976</v>
      </c>
      <c r="E361" s="25">
        <f>F361</f>
        <v>13.1976</v>
      </c>
      <c r="F361" s="25">
        <f>ROUND(13.1976,4)</f>
        <v>13.1976</v>
      </c>
      <c r="G361" s="24"/>
      <c r="H361" s="36"/>
    </row>
    <row r="362" spans="1:8" ht="12.75" customHeight="1">
      <c r="A362" s="22">
        <v>43178</v>
      </c>
      <c r="B362" s="22"/>
      <c r="C362" s="25">
        <f>ROUND(12.7883333333333,4)</f>
        <v>12.7883</v>
      </c>
      <c r="D362" s="25">
        <f>F362</f>
        <v>13.3844</v>
      </c>
      <c r="E362" s="25">
        <f>F362</f>
        <v>13.3844</v>
      </c>
      <c r="F362" s="25">
        <f>ROUND(13.3844,4)</f>
        <v>13.3844</v>
      </c>
      <c r="G362" s="24"/>
      <c r="H362" s="36"/>
    </row>
    <row r="363" spans="1:8" ht="12.75" customHeight="1">
      <c r="A363" s="22">
        <v>43269</v>
      </c>
      <c r="B363" s="22"/>
      <c r="C363" s="25">
        <f>ROUND(12.7883333333333,4)</f>
        <v>12.7883</v>
      </c>
      <c r="D363" s="25">
        <f>F363</f>
        <v>13.5701</v>
      </c>
      <c r="E363" s="25">
        <f>F363</f>
        <v>13.5701</v>
      </c>
      <c r="F363" s="25">
        <f>ROUND(13.5701,4)</f>
        <v>13.5701</v>
      </c>
      <c r="G363" s="24"/>
      <c r="H363" s="36"/>
    </row>
    <row r="364" spans="1:8" ht="12.75" customHeight="1">
      <c r="A364" s="22" t="s">
        <v>82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42905</v>
      </c>
      <c r="B365" s="22"/>
      <c r="C365" s="25">
        <f>ROUND(12.7883333333333,4)</f>
        <v>12.7883</v>
      </c>
      <c r="D365" s="25">
        <f>F365</f>
        <v>12.8129</v>
      </c>
      <c r="E365" s="25">
        <f>F365</f>
        <v>12.8129</v>
      </c>
      <c r="F365" s="25">
        <f>ROUND(12.8129,4)</f>
        <v>12.8129</v>
      </c>
      <c r="G365" s="24"/>
      <c r="H365" s="36"/>
    </row>
    <row r="366" spans="1:8" ht="12.75" customHeight="1">
      <c r="A366" s="22">
        <v>42996</v>
      </c>
      <c r="B366" s="22"/>
      <c r="C366" s="25">
        <f>ROUND(12.7883333333333,4)</f>
        <v>12.7883</v>
      </c>
      <c r="D366" s="25">
        <f>F366</f>
        <v>13.0073</v>
      </c>
      <c r="E366" s="25">
        <f>F366</f>
        <v>13.0073</v>
      </c>
      <c r="F366" s="25">
        <f>ROUND(13.0073,4)</f>
        <v>13.0073</v>
      </c>
      <c r="G366" s="24"/>
      <c r="H366" s="36"/>
    </row>
    <row r="367" spans="1:8" ht="12.75" customHeight="1">
      <c r="A367" s="22">
        <v>43087</v>
      </c>
      <c r="B367" s="22"/>
      <c r="C367" s="25">
        <f>ROUND(12.7883333333333,4)</f>
        <v>12.7883</v>
      </c>
      <c r="D367" s="25">
        <f>F367</f>
        <v>13.1976</v>
      </c>
      <c r="E367" s="25">
        <f>F367</f>
        <v>13.1976</v>
      </c>
      <c r="F367" s="25">
        <f>ROUND(13.1976,4)</f>
        <v>13.1976</v>
      </c>
      <c r="G367" s="24"/>
      <c r="H367" s="36"/>
    </row>
    <row r="368" spans="1:8" ht="12.75" customHeight="1">
      <c r="A368" s="22">
        <v>43175</v>
      </c>
      <c r="B368" s="22"/>
      <c r="C368" s="25">
        <f>ROUND(12.7883333333333,4)</f>
        <v>12.7883</v>
      </c>
      <c r="D368" s="25">
        <f>F368</f>
        <v>17.5004</v>
      </c>
      <c r="E368" s="25">
        <f>F368</f>
        <v>17.5004</v>
      </c>
      <c r="F368" s="25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5">
        <f>ROUND(12.7883333333333,4)</f>
        <v>12.7883</v>
      </c>
      <c r="D369" s="25">
        <f>F369</f>
        <v>13.3844</v>
      </c>
      <c r="E369" s="25">
        <f>F369</f>
        <v>13.3844</v>
      </c>
      <c r="F369" s="25">
        <f>ROUND(13.3844,4)</f>
        <v>13.3844</v>
      </c>
      <c r="G369" s="24"/>
      <c r="H369" s="36"/>
    </row>
    <row r="370" spans="1:8" ht="12.75" customHeight="1">
      <c r="A370" s="22">
        <v>43269</v>
      </c>
      <c r="B370" s="22"/>
      <c r="C370" s="25">
        <f>ROUND(12.7883333333333,4)</f>
        <v>12.7883</v>
      </c>
      <c r="D370" s="25">
        <f>F370</f>
        <v>13.5701</v>
      </c>
      <c r="E370" s="25">
        <f>F370</f>
        <v>13.5701</v>
      </c>
      <c r="F370" s="25">
        <f>ROUND(13.5701,4)</f>
        <v>13.5701</v>
      </c>
      <c r="G370" s="24"/>
      <c r="H370" s="36"/>
    </row>
    <row r="371" spans="1:8" ht="12.75" customHeight="1">
      <c r="A371" s="22">
        <v>43360</v>
      </c>
      <c r="B371" s="22"/>
      <c r="C371" s="25">
        <f>ROUND(12.7883333333333,4)</f>
        <v>12.7883</v>
      </c>
      <c r="D371" s="25">
        <f>F371</f>
        <v>13.7663</v>
      </c>
      <c r="E371" s="25">
        <f>F371</f>
        <v>13.7663</v>
      </c>
      <c r="F371" s="25">
        <f>ROUND(13.7663,4)</f>
        <v>13.7663</v>
      </c>
      <c r="G371" s="24"/>
      <c r="H371" s="36"/>
    </row>
    <row r="372" spans="1:8" ht="12.75" customHeight="1">
      <c r="A372" s="22">
        <v>43448</v>
      </c>
      <c r="B372" s="22"/>
      <c r="C372" s="25">
        <f>ROUND(12.7883333333333,4)</f>
        <v>12.7883</v>
      </c>
      <c r="D372" s="25">
        <f>F372</f>
        <v>13.9561</v>
      </c>
      <c r="E372" s="25">
        <f>F372</f>
        <v>13.9561</v>
      </c>
      <c r="F372" s="25">
        <f>ROUND(13.9561,4)</f>
        <v>13.9561</v>
      </c>
      <c r="G372" s="24"/>
      <c r="H372" s="36"/>
    </row>
    <row r="373" spans="1:8" ht="12.75" customHeight="1">
      <c r="A373" s="22">
        <v>43542</v>
      </c>
      <c r="B373" s="22"/>
      <c r="C373" s="25">
        <f>ROUND(12.7883333333333,4)</f>
        <v>12.7883</v>
      </c>
      <c r="D373" s="25">
        <f>F373</f>
        <v>14.1587</v>
      </c>
      <c r="E373" s="25">
        <f>F373</f>
        <v>14.1587</v>
      </c>
      <c r="F373" s="25">
        <f>ROUND(14.1587,4)</f>
        <v>14.1587</v>
      </c>
      <c r="G373" s="24"/>
      <c r="H373" s="36"/>
    </row>
    <row r="374" spans="1:8" ht="12.75" customHeight="1">
      <c r="A374" s="22">
        <v>43630</v>
      </c>
      <c r="B374" s="22"/>
      <c r="C374" s="25">
        <f>ROUND(12.7883333333333,4)</f>
        <v>12.7883</v>
      </c>
      <c r="D374" s="25">
        <f>F374</f>
        <v>14.3493</v>
      </c>
      <c r="E374" s="25">
        <f>F374</f>
        <v>14.3493</v>
      </c>
      <c r="F374" s="25">
        <f>ROUND(14.3493,4)</f>
        <v>14.3493</v>
      </c>
      <c r="G374" s="24"/>
      <c r="H374" s="36"/>
    </row>
    <row r="375" spans="1:8" ht="12.75" customHeight="1">
      <c r="A375" s="22">
        <v>43724</v>
      </c>
      <c r="B375" s="22"/>
      <c r="C375" s="25">
        <f>ROUND(12.7883333333333,4)</f>
        <v>12.7883</v>
      </c>
      <c r="D375" s="25">
        <f>F375</f>
        <v>14.5719</v>
      </c>
      <c r="E375" s="25">
        <f>F375</f>
        <v>14.5719</v>
      </c>
      <c r="F375" s="25">
        <f>ROUND(14.5719,4)</f>
        <v>14.5719</v>
      </c>
      <c r="G375" s="24"/>
      <c r="H375" s="36"/>
    </row>
    <row r="376" spans="1:8" ht="12.75" customHeight="1">
      <c r="A376" s="22">
        <v>43812</v>
      </c>
      <c r="B376" s="22"/>
      <c r="C376" s="25">
        <f>ROUND(12.7883333333333,4)</f>
        <v>12.7883</v>
      </c>
      <c r="D376" s="25">
        <f>F376</f>
        <v>14.7803</v>
      </c>
      <c r="E376" s="25">
        <f>F376</f>
        <v>14.7803</v>
      </c>
      <c r="F376" s="25">
        <f>ROUND(14.7803,4)</f>
        <v>14.7803</v>
      </c>
      <c r="G376" s="24"/>
      <c r="H376" s="36"/>
    </row>
    <row r="377" spans="1:8" ht="12.75" customHeight="1">
      <c r="A377" s="22">
        <v>43906</v>
      </c>
      <c r="B377" s="22"/>
      <c r="C377" s="25">
        <f>ROUND(12.7883333333333,4)</f>
        <v>12.7883</v>
      </c>
      <c r="D377" s="25">
        <f>F377</f>
        <v>15.0029</v>
      </c>
      <c r="E377" s="25">
        <f>F377</f>
        <v>15.0029</v>
      </c>
      <c r="F377" s="25">
        <f>ROUND(15.0029,4)</f>
        <v>15.0029</v>
      </c>
      <c r="G377" s="24"/>
      <c r="H377" s="36"/>
    </row>
    <row r="378" spans="1:8" ht="12.75" customHeight="1">
      <c r="A378" s="22">
        <v>43994</v>
      </c>
      <c r="B378" s="22"/>
      <c r="C378" s="25">
        <f>ROUND(12.7883333333333,4)</f>
        <v>12.7883</v>
      </c>
      <c r="D378" s="25">
        <f>F378</f>
        <v>15.2113</v>
      </c>
      <c r="E378" s="25">
        <f>F378</f>
        <v>15.2113</v>
      </c>
      <c r="F378" s="25">
        <f>ROUND(15.2113,4)</f>
        <v>15.2113</v>
      </c>
      <c r="G378" s="24"/>
      <c r="H378" s="36"/>
    </row>
    <row r="379" spans="1:8" ht="12.75" customHeight="1">
      <c r="A379" s="22" t="s">
        <v>83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42905</v>
      </c>
      <c r="B380" s="22"/>
      <c r="C380" s="25">
        <f>ROUND(1.37037433919131,4)</f>
        <v>1.3704</v>
      </c>
      <c r="D380" s="25">
        <f>F380</f>
        <v>1.367</v>
      </c>
      <c r="E380" s="25">
        <f>F380</f>
        <v>1.367</v>
      </c>
      <c r="F380" s="25">
        <f>ROUND(1.367,4)</f>
        <v>1.367</v>
      </c>
      <c r="G380" s="24"/>
      <c r="H380" s="36"/>
    </row>
    <row r="381" spans="1:8" ht="12.75" customHeight="1">
      <c r="A381" s="22">
        <v>42996</v>
      </c>
      <c r="B381" s="22"/>
      <c r="C381" s="25">
        <f>ROUND(1.37037433919131,4)</f>
        <v>1.3704</v>
      </c>
      <c r="D381" s="25">
        <f>F381</f>
        <v>1.3399</v>
      </c>
      <c r="E381" s="25">
        <f>F381</f>
        <v>1.3399</v>
      </c>
      <c r="F381" s="25">
        <f>ROUND(1.3399,4)</f>
        <v>1.3399</v>
      </c>
      <c r="G381" s="24"/>
      <c r="H381" s="36"/>
    </row>
    <row r="382" spans="1:8" ht="12.75" customHeight="1">
      <c r="A382" s="22">
        <v>43087</v>
      </c>
      <c r="B382" s="22"/>
      <c r="C382" s="25">
        <f>ROUND(1.37037433919131,4)</f>
        <v>1.3704</v>
      </c>
      <c r="D382" s="25">
        <f>F382</f>
        <v>1.3141</v>
      </c>
      <c r="E382" s="25">
        <f>F382</f>
        <v>1.3141</v>
      </c>
      <c r="F382" s="25">
        <f>ROUND(1.3141,4)</f>
        <v>1.3141</v>
      </c>
      <c r="G382" s="24"/>
      <c r="H382" s="36"/>
    </row>
    <row r="383" spans="1:8" ht="12.75" customHeight="1">
      <c r="A383" s="22">
        <v>43178</v>
      </c>
      <c r="B383" s="22"/>
      <c r="C383" s="25">
        <f>ROUND(1.37037433919131,4)</f>
        <v>1.3704</v>
      </c>
      <c r="D383" s="25">
        <f>F383</f>
        <v>1.2899</v>
      </c>
      <c r="E383" s="25">
        <f>F383</f>
        <v>1.2899</v>
      </c>
      <c r="F383" s="25">
        <f>ROUND(1.2899,4)</f>
        <v>1.2899</v>
      </c>
      <c r="G383" s="24"/>
      <c r="H383" s="36"/>
    </row>
    <row r="384" spans="1:8" ht="12.75" customHeight="1">
      <c r="A384" s="22" t="s">
        <v>84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42950</v>
      </c>
      <c r="B385" s="22"/>
      <c r="C385" s="27">
        <f>ROUND(613.993,3)</f>
        <v>613.993</v>
      </c>
      <c r="D385" s="27">
        <f>F385</f>
        <v>621.345</v>
      </c>
      <c r="E385" s="27">
        <f>F385</f>
        <v>621.345</v>
      </c>
      <c r="F385" s="27">
        <f>ROUND(621.345,3)</f>
        <v>621.345</v>
      </c>
      <c r="G385" s="24"/>
      <c r="H385" s="36"/>
    </row>
    <row r="386" spans="1:8" ht="12.75" customHeight="1">
      <c r="A386" s="22">
        <v>43041</v>
      </c>
      <c r="B386" s="22"/>
      <c r="C386" s="27">
        <f>ROUND(613.993,3)</f>
        <v>613.993</v>
      </c>
      <c r="D386" s="27">
        <f>F386</f>
        <v>633.224</v>
      </c>
      <c r="E386" s="27">
        <f>F386</f>
        <v>633.224</v>
      </c>
      <c r="F386" s="27">
        <f>ROUND(633.224,3)</f>
        <v>633.224</v>
      </c>
      <c r="G386" s="24"/>
      <c r="H386" s="36"/>
    </row>
    <row r="387" spans="1:8" ht="12.75" customHeight="1">
      <c r="A387" s="22">
        <v>43132</v>
      </c>
      <c r="B387" s="22"/>
      <c r="C387" s="27">
        <f>ROUND(613.993,3)</f>
        <v>613.993</v>
      </c>
      <c r="D387" s="27">
        <f>F387</f>
        <v>645.554</v>
      </c>
      <c r="E387" s="27">
        <f>F387</f>
        <v>645.554</v>
      </c>
      <c r="F387" s="27">
        <f>ROUND(645.554,3)</f>
        <v>645.554</v>
      </c>
      <c r="G387" s="24"/>
      <c r="H387" s="36"/>
    </row>
    <row r="388" spans="1:8" ht="12.75" customHeight="1">
      <c r="A388" s="22">
        <v>43223</v>
      </c>
      <c r="B388" s="22"/>
      <c r="C388" s="27">
        <f>ROUND(613.993,3)</f>
        <v>613.993</v>
      </c>
      <c r="D388" s="27">
        <f>F388</f>
        <v>658.142</v>
      </c>
      <c r="E388" s="27">
        <f>F388</f>
        <v>658.142</v>
      </c>
      <c r="F388" s="27">
        <f>ROUND(658.142,3)</f>
        <v>658.142</v>
      </c>
      <c r="G388" s="24"/>
      <c r="H388" s="36"/>
    </row>
    <row r="389" spans="1:8" ht="12.75" customHeight="1">
      <c r="A389" s="22" t="s">
        <v>85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42950</v>
      </c>
      <c r="B390" s="22"/>
      <c r="C390" s="27">
        <f>ROUND(541.95,3)</f>
        <v>541.95</v>
      </c>
      <c r="D390" s="27">
        <f>F390</f>
        <v>548.439</v>
      </c>
      <c r="E390" s="27">
        <f>F390</f>
        <v>548.439</v>
      </c>
      <c r="F390" s="27">
        <f>ROUND(548.439,3)</f>
        <v>548.439</v>
      </c>
      <c r="G390" s="24"/>
      <c r="H390" s="36"/>
    </row>
    <row r="391" spans="1:8" ht="12.75" customHeight="1">
      <c r="A391" s="22">
        <v>43041</v>
      </c>
      <c r="B391" s="22"/>
      <c r="C391" s="27">
        <f>ROUND(541.95,3)</f>
        <v>541.95</v>
      </c>
      <c r="D391" s="27">
        <f>F391</f>
        <v>558.924</v>
      </c>
      <c r="E391" s="27">
        <f>F391</f>
        <v>558.924</v>
      </c>
      <c r="F391" s="27">
        <f>ROUND(558.924,3)</f>
        <v>558.924</v>
      </c>
      <c r="G391" s="24"/>
      <c r="H391" s="36"/>
    </row>
    <row r="392" spans="1:8" ht="12.75" customHeight="1">
      <c r="A392" s="22">
        <v>43132</v>
      </c>
      <c r="B392" s="22"/>
      <c r="C392" s="27">
        <f>ROUND(541.95,3)</f>
        <v>541.95</v>
      </c>
      <c r="D392" s="27">
        <f>F392</f>
        <v>569.808</v>
      </c>
      <c r="E392" s="27">
        <f>F392</f>
        <v>569.808</v>
      </c>
      <c r="F392" s="27">
        <f>ROUND(569.808,3)</f>
        <v>569.808</v>
      </c>
      <c r="G392" s="24"/>
      <c r="H392" s="36"/>
    </row>
    <row r="393" spans="1:8" ht="12.75" customHeight="1">
      <c r="A393" s="22">
        <v>43223</v>
      </c>
      <c r="B393" s="22"/>
      <c r="C393" s="27">
        <f>ROUND(541.95,3)</f>
        <v>541.95</v>
      </c>
      <c r="D393" s="27">
        <f>F393</f>
        <v>580.918</v>
      </c>
      <c r="E393" s="27">
        <f>F393</f>
        <v>580.918</v>
      </c>
      <c r="F393" s="27">
        <f>ROUND(580.918,3)</f>
        <v>580.918</v>
      </c>
      <c r="G393" s="24"/>
      <c r="H393" s="36"/>
    </row>
    <row r="394" spans="1:8" ht="12.75" customHeight="1">
      <c r="A394" s="22" t="s">
        <v>86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42950</v>
      </c>
      <c r="B395" s="22"/>
      <c r="C395" s="27">
        <f>ROUND(625.812,3)</f>
        <v>625.812</v>
      </c>
      <c r="D395" s="27">
        <f>F395</f>
        <v>633.305</v>
      </c>
      <c r="E395" s="27">
        <f>F395</f>
        <v>633.305</v>
      </c>
      <c r="F395" s="27">
        <f>ROUND(633.305,3)</f>
        <v>633.305</v>
      </c>
      <c r="G395" s="24"/>
      <c r="H395" s="36"/>
    </row>
    <row r="396" spans="1:8" ht="12.75" customHeight="1">
      <c r="A396" s="22">
        <v>43041</v>
      </c>
      <c r="B396" s="22"/>
      <c r="C396" s="27">
        <f>ROUND(625.812,3)</f>
        <v>625.812</v>
      </c>
      <c r="D396" s="27">
        <f>F396</f>
        <v>645.413</v>
      </c>
      <c r="E396" s="27">
        <f>F396</f>
        <v>645.413</v>
      </c>
      <c r="F396" s="27">
        <f>ROUND(645.413,3)</f>
        <v>645.413</v>
      </c>
      <c r="G396" s="24"/>
      <c r="H396" s="36"/>
    </row>
    <row r="397" spans="1:8" ht="12.75" customHeight="1">
      <c r="A397" s="22">
        <v>43132</v>
      </c>
      <c r="B397" s="22"/>
      <c r="C397" s="27">
        <f>ROUND(625.812,3)</f>
        <v>625.812</v>
      </c>
      <c r="D397" s="27">
        <f>F397</f>
        <v>657.98</v>
      </c>
      <c r="E397" s="27">
        <f>F397</f>
        <v>657.98</v>
      </c>
      <c r="F397" s="27">
        <f>ROUND(657.98,3)</f>
        <v>657.98</v>
      </c>
      <c r="G397" s="24"/>
      <c r="H397" s="36"/>
    </row>
    <row r="398" spans="1:8" ht="12.75" customHeight="1">
      <c r="A398" s="22">
        <v>43223</v>
      </c>
      <c r="B398" s="22"/>
      <c r="C398" s="27">
        <f>ROUND(625.812,3)</f>
        <v>625.812</v>
      </c>
      <c r="D398" s="27">
        <f>F398</f>
        <v>670.81</v>
      </c>
      <c r="E398" s="27">
        <f>F398</f>
        <v>670.81</v>
      </c>
      <c r="F398" s="27">
        <f>ROUND(670.81,3)</f>
        <v>670.81</v>
      </c>
      <c r="G398" s="24"/>
      <c r="H398" s="36"/>
    </row>
    <row r="399" spans="1:8" ht="12.75" customHeight="1">
      <c r="A399" s="22" t="s">
        <v>87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42950</v>
      </c>
      <c r="B400" s="22"/>
      <c r="C400" s="27">
        <f>ROUND(563.915,3)</f>
        <v>563.915</v>
      </c>
      <c r="D400" s="27">
        <f>F400</f>
        <v>570.667</v>
      </c>
      <c r="E400" s="27">
        <f>F400</f>
        <v>570.667</v>
      </c>
      <c r="F400" s="27">
        <f>ROUND(570.667,3)</f>
        <v>570.667</v>
      </c>
      <c r="G400" s="24"/>
      <c r="H400" s="36"/>
    </row>
    <row r="401" spans="1:8" ht="12.75" customHeight="1">
      <c r="A401" s="22">
        <v>43041</v>
      </c>
      <c r="B401" s="22"/>
      <c r="C401" s="27">
        <f>ROUND(563.915,3)</f>
        <v>563.915</v>
      </c>
      <c r="D401" s="27">
        <f>F401</f>
        <v>581.577</v>
      </c>
      <c r="E401" s="27">
        <f>F401</f>
        <v>581.577</v>
      </c>
      <c r="F401" s="27">
        <f>ROUND(581.577,3)</f>
        <v>581.577</v>
      </c>
      <c r="G401" s="24"/>
      <c r="H401" s="36"/>
    </row>
    <row r="402" spans="1:8" ht="12.75" customHeight="1">
      <c r="A402" s="22">
        <v>43132</v>
      </c>
      <c r="B402" s="22"/>
      <c r="C402" s="27">
        <f>ROUND(563.915,3)</f>
        <v>563.915</v>
      </c>
      <c r="D402" s="27">
        <f>F402</f>
        <v>592.902</v>
      </c>
      <c r="E402" s="27">
        <f>F402</f>
        <v>592.902</v>
      </c>
      <c r="F402" s="27">
        <f>ROUND(592.902,3)</f>
        <v>592.902</v>
      </c>
      <c r="G402" s="24"/>
      <c r="H402" s="36"/>
    </row>
    <row r="403" spans="1:8" ht="12.75" customHeight="1">
      <c r="A403" s="22">
        <v>43223</v>
      </c>
      <c r="B403" s="22"/>
      <c r="C403" s="27">
        <f>ROUND(563.915,3)</f>
        <v>563.915</v>
      </c>
      <c r="D403" s="27">
        <f>F403</f>
        <v>604.463</v>
      </c>
      <c r="E403" s="27">
        <f>F403</f>
        <v>604.463</v>
      </c>
      <c r="F403" s="27">
        <f>ROUND(604.463,3)</f>
        <v>604.463</v>
      </c>
      <c r="G403" s="24"/>
      <c r="H403" s="36"/>
    </row>
    <row r="404" spans="1:8" ht="12.75" customHeight="1">
      <c r="A404" s="22" t="s">
        <v>88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42950</v>
      </c>
      <c r="B405" s="22"/>
      <c r="C405" s="27">
        <f>ROUND(246.784112543904,3)</f>
        <v>246.784</v>
      </c>
      <c r="D405" s="27">
        <f>F405</f>
        <v>249.771</v>
      </c>
      <c r="E405" s="27">
        <f>F405</f>
        <v>249.771</v>
      </c>
      <c r="F405" s="27">
        <f>ROUND(249.771,3)</f>
        <v>249.771</v>
      </c>
      <c r="G405" s="24"/>
      <c r="H405" s="36"/>
    </row>
    <row r="406" spans="1:8" ht="12.75" customHeight="1">
      <c r="A406" s="22">
        <v>43041</v>
      </c>
      <c r="B406" s="22"/>
      <c r="C406" s="27">
        <f>ROUND(246.784112543904,3)</f>
        <v>246.784</v>
      </c>
      <c r="D406" s="27">
        <f>F406</f>
        <v>254.609</v>
      </c>
      <c r="E406" s="27">
        <f>F406</f>
        <v>254.609</v>
      </c>
      <c r="F406" s="27">
        <f>ROUND(254.609,3)</f>
        <v>254.609</v>
      </c>
      <c r="G406" s="24"/>
      <c r="H406" s="36"/>
    </row>
    <row r="407" spans="1:8" ht="12.75" customHeight="1">
      <c r="A407" s="22">
        <v>43132</v>
      </c>
      <c r="B407" s="22"/>
      <c r="C407" s="27">
        <f>ROUND(246.784112543904,3)</f>
        <v>246.784</v>
      </c>
      <c r="D407" s="27">
        <f>F407</f>
        <v>259.683</v>
      </c>
      <c r="E407" s="27">
        <f>F407</f>
        <v>259.683</v>
      </c>
      <c r="F407" s="27">
        <f>ROUND(259.683,3)</f>
        <v>259.683</v>
      </c>
      <c r="G407" s="24"/>
      <c r="H407" s="36"/>
    </row>
    <row r="408" spans="1:8" ht="12.75" customHeight="1">
      <c r="A408" s="22">
        <v>43223</v>
      </c>
      <c r="B408" s="22"/>
      <c r="C408" s="27">
        <f>ROUND(246.784112543904,3)</f>
        <v>246.784</v>
      </c>
      <c r="D408" s="27">
        <f>F408</f>
        <v>264.917</v>
      </c>
      <c r="E408" s="27">
        <f>F408</f>
        <v>264.917</v>
      </c>
      <c r="F408" s="27">
        <f>ROUND(264.917,3)</f>
        <v>264.917</v>
      </c>
      <c r="G408" s="24"/>
      <c r="H408" s="36"/>
    </row>
    <row r="409" spans="1:8" ht="12.75" customHeight="1">
      <c r="A409" s="22" t="s">
        <v>89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42950</v>
      </c>
      <c r="B410" s="22"/>
      <c r="C410" s="27">
        <f>ROUND(675.731,3)</f>
        <v>675.731</v>
      </c>
      <c r="D410" s="27">
        <f>F410</f>
        <v>695.694</v>
      </c>
      <c r="E410" s="27">
        <f>F410</f>
        <v>695.694</v>
      </c>
      <c r="F410" s="27">
        <f>ROUND(695.694,3)</f>
        <v>695.694</v>
      </c>
      <c r="G410" s="24"/>
      <c r="H410" s="36"/>
    </row>
    <row r="411" spans="1:8" ht="12.75" customHeight="1">
      <c r="A411" s="22">
        <v>43041</v>
      </c>
      <c r="B411" s="22"/>
      <c r="C411" s="27">
        <f>ROUND(675.731,3)</f>
        <v>675.731</v>
      </c>
      <c r="D411" s="27">
        <f>F411</f>
        <v>709.665</v>
      </c>
      <c r="E411" s="27">
        <f>F411</f>
        <v>709.665</v>
      </c>
      <c r="F411" s="27">
        <f>ROUND(709.665,3)</f>
        <v>709.665</v>
      </c>
      <c r="G411" s="24"/>
      <c r="H411" s="36"/>
    </row>
    <row r="412" spans="1:8" ht="12.75" customHeight="1">
      <c r="A412" s="22">
        <v>43132</v>
      </c>
      <c r="B412" s="22"/>
      <c r="C412" s="27">
        <f>ROUND(675.731,3)</f>
        <v>675.731</v>
      </c>
      <c r="D412" s="27">
        <f>F412</f>
        <v>724.173</v>
      </c>
      <c r="E412" s="27">
        <f>F412</f>
        <v>724.173</v>
      </c>
      <c r="F412" s="27">
        <f>ROUND(724.173,3)</f>
        <v>724.173</v>
      </c>
      <c r="G412" s="24"/>
      <c r="H412" s="36"/>
    </row>
    <row r="413" spans="1:8" ht="12.75" customHeight="1">
      <c r="A413" s="22" t="s">
        <v>90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42905</v>
      </c>
      <c r="B414" s="22"/>
      <c r="C414" s="24">
        <f>ROUND(22103.85,2)</f>
        <v>22103.85</v>
      </c>
      <c r="D414" s="24">
        <f>F414</f>
        <v>22184.83</v>
      </c>
      <c r="E414" s="24">
        <f>F414</f>
        <v>22184.83</v>
      </c>
      <c r="F414" s="24">
        <f>ROUND(22184.83,2)</f>
        <v>22184.83</v>
      </c>
      <c r="G414" s="24"/>
      <c r="H414" s="36"/>
    </row>
    <row r="415" spans="1:8" ht="12.75" customHeight="1">
      <c r="A415" s="22">
        <v>42996</v>
      </c>
      <c r="B415" s="22"/>
      <c r="C415" s="24">
        <f>ROUND(22103.85,2)</f>
        <v>22103.85</v>
      </c>
      <c r="D415" s="24">
        <f>F415</f>
        <v>22530.65</v>
      </c>
      <c r="E415" s="24">
        <f>F415</f>
        <v>22530.65</v>
      </c>
      <c r="F415" s="24">
        <f>ROUND(22530.65,2)</f>
        <v>22530.65</v>
      </c>
      <c r="G415" s="24"/>
      <c r="H415" s="36"/>
    </row>
    <row r="416" spans="1:8" ht="12.75" customHeight="1">
      <c r="A416" s="22">
        <v>43087</v>
      </c>
      <c r="B416" s="22"/>
      <c r="C416" s="24">
        <f>ROUND(22103.85,2)</f>
        <v>22103.85</v>
      </c>
      <c r="D416" s="24">
        <f>F416</f>
        <v>22884.34</v>
      </c>
      <c r="E416" s="24">
        <f>F416</f>
        <v>22884.34</v>
      </c>
      <c r="F416" s="24">
        <f>ROUND(22884.34,2)</f>
        <v>22884.34</v>
      </c>
      <c r="G416" s="24"/>
      <c r="H416" s="36"/>
    </row>
    <row r="417" spans="1:8" ht="12.75" customHeight="1">
      <c r="A417" s="22" t="s">
        <v>91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42907</v>
      </c>
      <c r="B418" s="22"/>
      <c r="C418" s="27">
        <f>ROUND(7.333,3)</f>
        <v>7.333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42935</v>
      </c>
      <c r="B419" s="22"/>
      <c r="C419" s="27">
        <f>ROUND(7.333,3)</f>
        <v>7.333</v>
      </c>
      <c r="D419" s="27">
        <f>ROUND(7.34,3)</f>
        <v>7.34</v>
      </c>
      <c r="E419" s="27">
        <f>ROUND(7.24,3)</f>
        <v>7.24</v>
      </c>
      <c r="F419" s="27">
        <f>ROUND(7.29,3)</f>
        <v>7.29</v>
      </c>
      <c r="G419" s="24"/>
      <c r="H419" s="36"/>
    </row>
    <row r="420" spans="1:8" ht="12.75" customHeight="1">
      <c r="A420" s="22">
        <v>42963</v>
      </c>
      <c r="B420" s="22"/>
      <c r="C420" s="27">
        <f>ROUND(7.333,3)</f>
        <v>7.333</v>
      </c>
      <c r="D420" s="27">
        <f>ROUND(7.31,3)</f>
        <v>7.31</v>
      </c>
      <c r="E420" s="27">
        <f>ROUND(7.21,3)</f>
        <v>7.21</v>
      </c>
      <c r="F420" s="27">
        <f>ROUND(7.26,3)</f>
        <v>7.26</v>
      </c>
      <c r="G420" s="24"/>
      <c r="H420" s="36"/>
    </row>
    <row r="421" spans="1:8" ht="12.75" customHeight="1">
      <c r="A421" s="22">
        <v>42998</v>
      </c>
      <c r="B421" s="22"/>
      <c r="C421" s="27">
        <f>ROUND(7.333,3)</f>
        <v>7.333</v>
      </c>
      <c r="D421" s="27">
        <f>ROUND(7.26,3)</f>
        <v>7.26</v>
      </c>
      <c r="E421" s="27">
        <f>ROUND(7.16,3)</f>
        <v>7.16</v>
      </c>
      <c r="F421" s="27">
        <f>ROUND(7.21,3)</f>
        <v>7.21</v>
      </c>
      <c r="G421" s="24"/>
      <c r="H421" s="36"/>
    </row>
    <row r="422" spans="1:8" ht="12.75" customHeight="1">
      <c r="A422" s="22">
        <v>43026</v>
      </c>
      <c r="B422" s="22"/>
      <c r="C422" s="27">
        <f>ROUND(7.333,3)</f>
        <v>7.333</v>
      </c>
      <c r="D422" s="27">
        <f>ROUND(7.22,3)</f>
        <v>7.22</v>
      </c>
      <c r="E422" s="27">
        <f>ROUND(7.12,3)</f>
        <v>7.12</v>
      </c>
      <c r="F422" s="27">
        <f>ROUND(7.17,3)</f>
        <v>7.17</v>
      </c>
      <c r="G422" s="24"/>
      <c r="H422" s="36"/>
    </row>
    <row r="423" spans="1:8" ht="12.75" customHeight="1">
      <c r="A423" s="22">
        <v>43054</v>
      </c>
      <c r="B423" s="22"/>
      <c r="C423" s="27">
        <f>ROUND(7.333,3)</f>
        <v>7.333</v>
      </c>
      <c r="D423" s="27">
        <f>ROUND(7.18,3)</f>
        <v>7.18</v>
      </c>
      <c r="E423" s="27">
        <f>ROUND(7.08,3)</f>
        <v>7.08</v>
      </c>
      <c r="F423" s="27">
        <f>ROUND(7.13,3)</f>
        <v>7.13</v>
      </c>
      <c r="G423" s="24"/>
      <c r="H423" s="36"/>
    </row>
    <row r="424" spans="1:8" ht="12.75" customHeight="1">
      <c r="A424" s="22">
        <v>43089</v>
      </c>
      <c r="B424" s="22"/>
      <c r="C424" s="27">
        <f>ROUND(7.333,3)</f>
        <v>7.333</v>
      </c>
      <c r="D424" s="27">
        <f>ROUND(7.14,3)</f>
        <v>7.14</v>
      </c>
      <c r="E424" s="27">
        <f>ROUND(7.04,3)</f>
        <v>7.04</v>
      </c>
      <c r="F424" s="27">
        <f>ROUND(7.09,3)</f>
        <v>7.09</v>
      </c>
      <c r="G424" s="24"/>
      <c r="H424" s="36"/>
    </row>
    <row r="425" spans="1:8" ht="12.75" customHeight="1">
      <c r="A425" s="22">
        <v>43179</v>
      </c>
      <c r="B425" s="22"/>
      <c r="C425" s="27">
        <f>ROUND(7.333,3)</f>
        <v>7.333</v>
      </c>
      <c r="D425" s="27">
        <f>ROUND(7.06,3)</f>
        <v>7.06</v>
      </c>
      <c r="E425" s="27">
        <f>ROUND(6.96,3)</f>
        <v>6.96</v>
      </c>
      <c r="F425" s="27">
        <f>ROUND(7.01,3)</f>
        <v>7.01</v>
      </c>
      <c r="G425" s="24"/>
      <c r="H425" s="36"/>
    </row>
    <row r="426" spans="1:8" ht="12.75" customHeight="1">
      <c r="A426" s="22">
        <v>43269</v>
      </c>
      <c r="B426" s="22"/>
      <c r="C426" s="27">
        <f>ROUND(7.333,3)</f>
        <v>7.333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ROUND(7.333,3)</f>
        <v>7.333</v>
      </c>
      <c r="D427" s="27">
        <f>ROUND(7.04,3)</f>
        <v>7.04</v>
      </c>
      <c r="E427" s="27">
        <f>ROUND(6.94,3)</f>
        <v>6.94</v>
      </c>
      <c r="F427" s="27">
        <f>ROUND(6.99,3)</f>
        <v>6.99</v>
      </c>
      <c r="G427" s="24"/>
      <c r="H427" s="36"/>
    </row>
    <row r="428" spans="1:8" ht="12.75" customHeight="1">
      <c r="A428" s="22">
        <v>43362</v>
      </c>
      <c r="B428" s="22"/>
      <c r="C428" s="27">
        <f>ROUND(7.333,3)</f>
        <v>7.333</v>
      </c>
      <c r="D428" s="27">
        <f>ROUND(7.09,3)</f>
        <v>7.09</v>
      </c>
      <c r="E428" s="27">
        <f>ROUND(6.99,3)</f>
        <v>6.99</v>
      </c>
      <c r="F428" s="27">
        <f>ROUND(7.04,3)</f>
        <v>7.04</v>
      </c>
      <c r="G428" s="24"/>
      <c r="H428" s="36"/>
    </row>
    <row r="429" spans="1:8" ht="12.75" customHeight="1">
      <c r="A429" s="22">
        <v>43453</v>
      </c>
      <c r="B429" s="22"/>
      <c r="C429" s="27">
        <f>ROUND(7.333,3)</f>
        <v>7.333</v>
      </c>
      <c r="D429" s="27">
        <f>ROUND(7.14,3)</f>
        <v>7.14</v>
      </c>
      <c r="E429" s="27">
        <f>ROUND(7.04,3)</f>
        <v>7.04</v>
      </c>
      <c r="F429" s="27">
        <f>ROUND(7.09,3)</f>
        <v>7.09</v>
      </c>
      <c r="G429" s="24"/>
      <c r="H429" s="36"/>
    </row>
    <row r="430" spans="1:8" ht="12.75" customHeight="1">
      <c r="A430" s="22">
        <v>43544</v>
      </c>
      <c r="B430" s="22"/>
      <c r="C430" s="27">
        <f>ROUND(7.333,3)</f>
        <v>7.333</v>
      </c>
      <c r="D430" s="27">
        <f>ROUND(7.19,3)</f>
        <v>7.19</v>
      </c>
      <c r="E430" s="27">
        <f>ROUND(7.09,3)</f>
        <v>7.09</v>
      </c>
      <c r="F430" s="27">
        <f>ROUND(7.14,3)</f>
        <v>7.14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42950</v>
      </c>
      <c r="B432" s="22"/>
      <c r="C432" s="27">
        <f>ROUND(562.377,3)</f>
        <v>562.377</v>
      </c>
      <c r="D432" s="27">
        <f>F432</f>
        <v>569.111</v>
      </c>
      <c r="E432" s="27">
        <f>F432</f>
        <v>569.111</v>
      </c>
      <c r="F432" s="27">
        <f>ROUND(569.111,3)</f>
        <v>569.111</v>
      </c>
      <c r="G432" s="24"/>
      <c r="H432" s="36"/>
    </row>
    <row r="433" spans="1:8" ht="12.75" customHeight="1">
      <c r="A433" s="22">
        <v>43041</v>
      </c>
      <c r="B433" s="22"/>
      <c r="C433" s="27">
        <f>ROUND(562.377,3)</f>
        <v>562.377</v>
      </c>
      <c r="D433" s="27">
        <f>F433</f>
        <v>579.991</v>
      </c>
      <c r="E433" s="27">
        <f>F433</f>
        <v>579.991</v>
      </c>
      <c r="F433" s="27">
        <f>ROUND(579.991,3)</f>
        <v>579.991</v>
      </c>
      <c r="G433" s="24"/>
      <c r="H433" s="36"/>
    </row>
    <row r="434" spans="1:8" ht="12.75" customHeight="1">
      <c r="A434" s="22">
        <v>43132</v>
      </c>
      <c r="B434" s="22"/>
      <c r="C434" s="27">
        <f>ROUND(562.377,3)</f>
        <v>562.377</v>
      </c>
      <c r="D434" s="27">
        <f>F434</f>
        <v>591.285</v>
      </c>
      <c r="E434" s="27">
        <f>F434</f>
        <v>591.285</v>
      </c>
      <c r="F434" s="27">
        <f>ROUND(591.285,3)</f>
        <v>591.285</v>
      </c>
      <c r="G434" s="24"/>
      <c r="H434" s="36"/>
    </row>
    <row r="435" spans="1:8" ht="12.75" customHeight="1">
      <c r="A435" s="22">
        <v>43223</v>
      </c>
      <c r="B435" s="22"/>
      <c r="C435" s="27">
        <f>ROUND(562.377,3)</f>
        <v>562.377</v>
      </c>
      <c r="D435" s="27">
        <f>F435</f>
        <v>602.814</v>
      </c>
      <c r="E435" s="27">
        <f>F435</f>
        <v>602.814</v>
      </c>
      <c r="F435" s="27">
        <f>ROUND(602.814,3)</f>
        <v>602.814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6">
        <f>ROUND(99.876823003838,5)</f>
        <v>99.87682</v>
      </c>
      <c r="D437" s="26">
        <f>F437</f>
        <v>99.60697</v>
      </c>
      <c r="E437" s="26">
        <f>F437</f>
        <v>99.60697</v>
      </c>
      <c r="F437" s="26">
        <f>ROUND(99.606970998259,5)</f>
        <v>99.60697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6">
        <f>ROUND(99.876823003838,5)</f>
        <v>99.87682</v>
      </c>
      <c r="D439" s="26">
        <f>F439</f>
        <v>99.61378</v>
      </c>
      <c r="E439" s="26">
        <f>F439</f>
        <v>99.61378</v>
      </c>
      <c r="F439" s="26">
        <f>ROUND(99.6137832822472,5)</f>
        <v>99.61378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6">
        <f>ROUND(99.876823003838,5)</f>
        <v>99.87682</v>
      </c>
      <c r="D441" s="26">
        <f>F441</f>
        <v>99.80948</v>
      </c>
      <c r="E441" s="26">
        <f>F441</f>
        <v>99.80948</v>
      </c>
      <c r="F441" s="26">
        <f>ROUND(99.8094829963955,5)</f>
        <v>99.80948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43174</v>
      </c>
      <c r="B443" s="22"/>
      <c r="C443" s="26">
        <f>ROUND(99.876823003838,5)</f>
        <v>99.87682</v>
      </c>
      <c r="D443" s="26">
        <f>F443</f>
        <v>99.74231</v>
      </c>
      <c r="E443" s="26">
        <f>F443</f>
        <v>99.74231</v>
      </c>
      <c r="F443" s="26">
        <f>ROUND(99.7423088682603,5)</f>
        <v>99.74231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43272</v>
      </c>
      <c r="B445" s="22"/>
      <c r="C445" s="26">
        <f>ROUND(99.876823003838,5)</f>
        <v>99.87682</v>
      </c>
      <c r="D445" s="26">
        <f>F445</f>
        <v>99.87682</v>
      </c>
      <c r="E445" s="26">
        <f>F445</f>
        <v>99.87682</v>
      </c>
      <c r="F445" s="26">
        <f>ROUND(99.876823003838,5)</f>
        <v>99.87682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43087</v>
      </c>
      <c r="B447" s="22"/>
      <c r="C447" s="26">
        <f>ROUND(99.5781866186993,5)</f>
        <v>99.57819</v>
      </c>
      <c r="D447" s="26">
        <f>F447</f>
        <v>99.8397</v>
      </c>
      <c r="E447" s="26">
        <f>F447</f>
        <v>99.8397</v>
      </c>
      <c r="F447" s="26">
        <f>ROUND(99.8396990916871,5)</f>
        <v>99.8397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43175</v>
      </c>
      <c r="B449" s="22"/>
      <c r="C449" s="26">
        <f>ROUND(99.5781866186993,5)</f>
        <v>99.57819</v>
      </c>
      <c r="D449" s="26">
        <f>F449</f>
        <v>99.0223</v>
      </c>
      <c r="E449" s="26">
        <f>F449</f>
        <v>99.0223</v>
      </c>
      <c r="F449" s="26">
        <f>ROUND(99.022303229766,5)</f>
        <v>99.0223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43266</v>
      </c>
      <c r="B451" s="22"/>
      <c r="C451" s="26">
        <f>ROUND(99.5781866186993,5)</f>
        <v>99.57819</v>
      </c>
      <c r="D451" s="26">
        <f>F451</f>
        <v>98.56305</v>
      </c>
      <c r="E451" s="26">
        <f>F451</f>
        <v>98.56305</v>
      </c>
      <c r="F451" s="26">
        <f>ROUND(98.5630520876216,5)</f>
        <v>98.56305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43364</v>
      </c>
      <c r="B453" s="22"/>
      <c r="C453" s="26">
        <f>ROUND(99.5781866186993,5)</f>
        <v>99.57819</v>
      </c>
      <c r="D453" s="26">
        <f>F453</f>
        <v>98.47276</v>
      </c>
      <c r="E453" s="26">
        <f>F453</f>
        <v>98.47276</v>
      </c>
      <c r="F453" s="26">
        <f>ROUND(98.4727602822731,5)</f>
        <v>98.47276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43455</v>
      </c>
      <c r="B455" s="22"/>
      <c r="C455" s="24">
        <f>ROUND(99.5781866186993,2)</f>
        <v>99.58</v>
      </c>
      <c r="D455" s="24">
        <f>F455</f>
        <v>98.83</v>
      </c>
      <c r="E455" s="24">
        <f>F455</f>
        <v>98.83</v>
      </c>
      <c r="F455" s="24">
        <f>ROUND(98.8291539521579,2)</f>
        <v>98.83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43539</v>
      </c>
      <c r="B457" s="22"/>
      <c r="C457" s="26">
        <f>ROUND(99.5781866186993,5)</f>
        <v>99.57819</v>
      </c>
      <c r="D457" s="26">
        <f>F457</f>
        <v>99.2007</v>
      </c>
      <c r="E457" s="26">
        <f>F457</f>
        <v>99.2007</v>
      </c>
      <c r="F457" s="26">
        <f>ROUND(99.2007036609267,5)</f>
        <v>99.2007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43637</v>
      </c>
      <c r="B459" s="22"/>
      <c r="C459" s="26">
        <f>ROUND(99.5781866186993,5)</f>
        <v>99.57819</v>
      </c>
      <c r="D459" s="26">
        <f>F459</f>
        <v>99.57819</v>
      </c>
      <c r="E459" s="26">
        <f>F459</f>
        <v>99.57819</v>
      </c>
      <c r="F459" s="26">
        <f>ROUND(99.5781866186993,5)</f>
        <v>99.57819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44182</v>
      </c>
      <c r="B461" s="22"/>
      <c r="C461" s="26">
        <f>ROUND(98.1718071924052,5)</f>
        <v>98.17181</v>
      </c>
      <c r="D461" s="26">
        <f>F461</f>
        <v>96.14704</v>
      </c>
      <c r="E461" s="26">
        <f>F461</f>
        <v>96.14704</v>
      </c>
      <c r="F461" s="26">
        <f>ROUND(96.1470392202841,5)</f>
        <v>96.14704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44271</v>
      </c>
      <c r="B463" s="22"/>
      <c r="C463" s="26">
        <f>ROUND(98.1718071924052,5)</f>
        <v>98.17181</v>
      </c>
      <c r="D463" s="26">
        <f>F463</f>
        <v>95.37095</v>
      </c>
      <c r="E463" s="26">
        <f>F463</f>
        <v>95.37095</v>
      </c>
      <c r="F463" s="26">
        <f>ROUND(95.3709534892965,5)</f>
        <v>95.37095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44362</v>
      </c>
      <c r="B465" s="22"/>
      <c r="C465" s="26">
        <f>ROUND(98.1718071924052,5)</f>
        <v>98.17181</v>
      </c>
      <c r="D465" s="26">
        <f>F465</f>
        <v>94.5619</v>
      </c>
      <c r="E465" s="26">
        <f>F465</f>
        <v>94.5619</v>
      </c>
      <c r="F465" s="26">
        <f>ROUND(94.5619041691291,5)</f>
        <v>94.5619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44460</v>
      </c>
      <c r="B467" s="22"/>
      <c r="C467" s="26">
        <f>ROUND(98.1718071924052,5)</f>
        <v>98.17181</v>
      </c>
      <c r="D467" s="26">
        <f>F467</f>
        <v>94.72197</v>
      </c>
      <c r="E467" s="26">
        <f>F467</f>
        <v>94.72197</v>
      </c>
      <c r="F467" s="26">
        <f>ROUND(94.7219674027687,5)</f>
        <v>94.72197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44551</v>
      </c>
      <c r="B469" s="22"/>
      <c r="C469" s="26">
        <f>ROUND(98.1718071924052,5)</f>
        <v>98.17181</v>
      </c>
      <c r="D469" s="26">
        <f>F469</f>
        <v>96.88798</v>
      </c>
      <c r="E469" s="26">
        <f>F469</f>
        <v>96.88798</v>
      </c>
      <c r="F469" s="26">
        <f>ROUND(96.8879772000473,5)</f>
        <v>96.88798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44635</v>
      </c>
      <c r="B471" s="22"/>
      <c r="C471" s="26">
        <f>ROUND(98.1718071924052,5)</f>
        <v>98.17181</v>
      </c>
      <c r="D471" s="26">
        <f>F471</f>
        <v>96.9988</v>
      </c>
      <c r="E471" s="26">
        <f>F471</f>
        <v>96.9988</v>
      </c>
      <c r="F471" s="26">
        <f>ROUND(96.9988001928856,5)</f>
        <v>96.9988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44733</v>
      </c>
      <c r="B473" s="22"/>
      <c r="C473" s="26">
        <f>ROUND(98.1718071924052,5)</f>
        <v>98.17181</v>
      </c>
      <c r="D473" s="26">
        <f>F473</f>
        <v>98.17181</v>
      </c>
      <c r="E473" s="26">
        <f>F473</f>
        <v>98.17181</v>
      </c>
      <c r="F473" s="26">
        <f>ROUND(98.1718071924052,5)</f>
        <v>98.17181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ROUND(96.8497508402367,5)</f>
        <v>96.84975</v>
      </c>
      <c r="D475" s="26">
        <f>F475</f>
        <v>94.65238</v>
      </c>
      <c r="E475" s="26">
        <f>F475</f>
        <v>94.65238</v>
      </c>
      <c r="F475" s="26">
        <f>ROUND(94.6523837775714,5)</f>
        <v>94.65238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46097</v>
      </c>
      <c r="B477" s="22"/>
      <c r="C477" s="26">
        <f>ROUND(96.8497508402367,5)</f>
        <v>96.84975</v>
      </c>
      <c r="D477" s="26">
        <f>F477</f>
        <v>91.62312</v>
      </c>
      <c r="E477" s="26">
        <f>F477</f>
        <v>91.62312</v>
      </c>
      <c r="F477" s="26">
        <f>ROUND(91.6231186237523,5)</f>
        <v>91.62312</v>
      </c>
      <c r="G477" s="24"/>
      <c r="H477" s="36"/>
    </row>
    <row r="478" spans="1:8" ht="12.75" customHeight="1">
      <c r="A478" s="22" t="s">
        <v>114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46188</v>
      </c>
      <c r="B479" s="22"/>
      <c r="C479" s="26">
        <f>ROUND(96.8497508402367,5)</f>
        <v>96.84975</v>
      </c>
      <c r="D479" s="26">
        <f>F479</f>
        <v>90.34156</v>
      </c>
      <c r="E479" s="26">
        <f>F479</f>
        <v>90.34156</v>
      </c>
      <c r="F479" s="26">
        <f>ROUND(90.3415606875132,5)</f>
        <v>90.34156</v>
      </c>
      <c r="G479" s="24"/>
      <c r="H479" s="36"/>
    </row>
    <row r="480" spans="1:8" ht="12.75" customHeight="1">
      <c r="A480" s="22" t="s">
        <v>115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46286</v>
      </c>
      <c r="B481" s="22"/>
      <c r="C481" s="26">
        <f>ROUND(96.8497508402367,5)</f>
        <v>96.84975</v>
      </c>
      <c r="D481" s="26">
        <f>F481</f>
        <v>92.47654</v>
      </c>
      <c r="E481" s="26">
        <f>F481</f>
        <v>92.47654</v>
      </c>
      <c r="F481" s="26">
        <f>ROUND(92.4765422726806,5)</f>
        <v>92.47654</v>
      </c>
      <c r="G481" s="24"/>
      <c r="H481" s="36"/>
    </row>
    <row r="482" spans="1:8" ht="12.75" customHeight="1">
      <c r="A482" s="22" t="s">
        <v>116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46377</v>
      </c>
      <c r="B483" s="22"/>
      <c r="C483" s="26">
        <f>ROUND(96.8497508402367,5)</f>
        <v>96.84975</v>
      </c>
      <c r="D483" s="26">
        <f>F483</f>
        <v>96.23557</v>
      </c>
      <c r="E483" s="26">
        <f>F483</f>
        <v>96.23557</v>
      </c>
      <c r="F483" s="26">
        <f>ROUND(96.2355670701804,5)</f>
        <v>96.23557</v>
      </c>
      <c r="G483" s="24"/>
      <c r="H483" s="36"/>
    </row>
    <row r="484" spans="1:8" ht="12.75" customHeight="1">
      <c r="A484" s="22" t="s">
        <v>117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46461</v>
      </c>
      <c r="B485" s="22"/>
      <c r="C485" s="26">
        <f>ROUND(96.8497508402367,5)</f>
        <v>96.84975</v>
      </c>
      <c r="D485" s="26">
        <f>F485</f>
        <v>94.79547</v>
      </c>
      <c r="E485" s="26">
        <f>F485</f>
        <v>94.79547</v>
      </c>
      <c r="F485" s="26">
        <f>ROUND(94.7954686657216,5)</f>
        <v>94.79547</v>
      </c>
      <c r="G485" s="24"/>
      <c r="H485" s="36"/>
    </row>
    <row r="486" spans="1:8" ht="12.75" customHeight="1">
      <c r="A486" s="22" t="s">
        <v>118</v>
      </c>
      <c r="B486" s="22"/>
      <c r="C486" s="23"/>
      <c r="D486" s="23"/>
      <c r="E486" s="23"/>
      <c r="F486" s="23"/>
      <c r="G486" s="24"/>
      <c r="H486" s="36"/>
    </row>
    <row r="487" spans="1:8" ht="12.75" customHeight="1" thickBot="1">
      <c r="A487" s="32">
        <v>46559</v>
      </c>
      <c r="B487" s="32"/>
      <c r="C487" s="33">
        <f>ROUND(96.8497508402367,5)</f>
        <v>96.84975</v>
      </c>
      <c r="D487" s="33">
        <f>F487</f>
        <v>96.84975</v>
      </c>
      <c r="E487" s="33">
        <f>F487</f>
        <v>96.84975</v>
      </c>
      <c r="F487" s="33">
        <f>ROUND(96.8497508402367,5)</f>
        <v>96.84975</v>
      </c>
      <c r="G487" s="34"/>
      <c r="H487" s="37"/>
    </row>
  </sheetData>
  <sheetProtection/>
  <mergeCells count="486"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2017-06-06T15:50:06Z</dcterms:modified>
  <cp:category/>
  <cp:version/>
  <cp:contentType/>
  <cp:contentStatus/>
</cp:coreProperties>
</file>