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'Jerry'!$A$1:$H$496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<sst xmlns="http://schemas.openxmlformats.org/spreadsheetml/2006/main" count="122" uniqueCount="122">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</sst>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zoomScaleSheetLayoutView="75" zoomScalePageLayoutView="0" workbookViewId="0" topLeftCell="A1">
      <selection activeCell="E13" sqref="E13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42906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ROUND(2.46,5)</f>
        <v>2.46</v>
      </c>
      <c r="D6" s="26">
        <f>F6</f>
        <v>2.46</v>
      </c>
      <c r="E6" s="26">
        <f>F6</f>
        <v>2.46</v>
      </c>
      <c r="F6" s="26">
        <f>ROUND(2.46,5)</f>
        <v>2.46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ROUND(2.34,5)</f>
        <v>2.34</v>
      </c>
      <c r="D8" s="26">
        <f>F8</f>
        <v>2.34</v>
      </c>
      <c r="E8" s="26">
        <f>F8</f>
        <v>2.34</v>
      </c>
      <c r="F8" s="26">
        <f>ROUND(2.34,5)</f>
        <v>2.34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ROUND(2.39,5)</f>
        <v>2.39</v>
      </c>
      <c r="D10" s="26">
        <f>F10</f>
        <v>2.39</v>
      </c>
      <c r="E10" s="26">
        <f>F10</f>
        <v>2.39</v>
      </c>
      <c r="F10" s="26">
        <f>ROUND(2.39,5)</f>
        <v>2.39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ROUND(3.15,5)</f>
        <v>3.15</v>
      </c>
      <c r="D12" s="26">
        <f>F12</f>
        <v>3.15</v>
      </c>
      <c r="E12" s="26">
        <f>F12</f>
        <v>3.15</v>
      </c>
      <c r="F12" s="26">
        <f>ROUND(3.15,5)</f>
        <v>3.15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ROUND(10.73,5)</f>
        <v>10.73</v>
      </c>
      <c r="D14" s="26">
        <f>F14</f>
        <v>10.73</v>
      </c>
      <c r="E14" s="26">
        <f>F14</f>
        <v>10.73</v>
      </c>
      <c r="F14" s="26">
        <f>ROUND(10.73,5)</f>
        <v>10.73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ROUND(7.975,5)</f>
        <v>7.975</v>
      </c>
      <c r="D16" s="26">
        <f>F16</f>
        <v>7.975</v>
      </c>
      <c r="E16" s="26">
        <f>F16</f>
        <v>7.975</v>
      </c>
      <c r="F16" s="26">
        <f>ROUND(7.975,5)</f>
        <v>7.975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ROUND(8.53,3)</f>
        <v>8.53</v>
      </c>
      <c r="D18" s="27">
        <f>F18</f>
        <v>8.53</v>
      </c>
      <c r="E18" s="27">
        <f>F18</f>
        <v>8.53</v>
      </c>
      <c r="F18" s="27">
        <f>ROUND(8.53,3)</f>
        <v>8.53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ROUND(2.43,3)</f>
        <v>2.43</v>
      </c>
      <c r="D22" s="27">
        <f>F22</f>
        <v>2.43</v>
      </c>
      <c r="E22" s="27">
        <f>F22</f>
        <v>2.43</v>
      </c>
      <c r="F22" s="27">
        <f>ROUND(2.43,3)</f>
        <v>2.43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ROUND(7.475,3)</f>
        <v>7.475</v>
      </c>
      <c r="D24" s="27">
        <f>F24</f>
        <v>7.475</v>
      </c>
      <c r="E24" s="27">
        <f>F24</f>
        <v>7.475</v>
      </c>
      <c r="F24" s="27">
        <f>ROUND(7.475,3)</f>
        <v>7.475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ROUND(7.42,3)</f>
        <v>7.42</v>
      </c>
      <c r="D26" s="27">
        <f>F26</f>
        <v>7.42</v>
      </c>
      <c r="E26" s="27">
        <f>F26</f>
        <v>7.42</v>
      </c>
      <c r="F26" s="27">
        <f>ROUND(7.42,3)</f>
        <v>7.42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ROUND(7.48,3)</f>
        <v>7.48</v>
      </c>
      <c r="D28" s="27">
        <f>F28</f>
        <v>7.48</v>
      </c>
      <c r="E28" s="27">
        <f>F28</f>
        <v>7.48</v>
      </c>
      <c r="F28" s="27">
        <f>ROUND(7.48,3)</f>
        <v>7.48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ROUND(7.595,3)</f>
        <v>7.595</v>
      </c>
      <c r="D30" s="27">
        <f>F30</f>
        <v>7.595</v>
      </c>
      <c r="E30" s="27">
        <f>F30</f>
        <v>7.595</v>
      </c>
      <c r="F30" s="27">
        <f>ROUND(7.595,3)</f>
        <v>7.595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ROUND(9.52,3)</f>
        <v>9.52</v>
      </c>
      <c r="D32" s="27">
        <f>F32</f>
        <v>9.52</v>
      </c>
      <c r="E32" s="27">
        <f>F32</f>
        <v>9.52</v>
      </c>
      <c r="F32" s="27">
        <f>ROUND(9.52,3)</f>
        <v>9.52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ROUND(2.43,3)</f>
        <v>2.43</v>
      </c>
      <c r="D34" s="27">
        <f>F34</f>
        <v>2.43</v>
      </c>
      <c r="E34" s="27">
        <f>F34</f>
        <v>2.43</v>
      </c>
      <c r="F34" s="27">
        <f>ROUND(2.43,3)</f>
        <v>2.43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ROUND(2.44,3)</f>
        <v>2.44</v>
      </c>
      <c r="D36" s="27">
        <f>F36</f>
        <v>2.44</v>
      </c>
      <c r="E36" s="27">
        <f>F36</f>
        <v>2.44</v>
      </c>
      <c r="F36" s="27">
        <f>ROUND(2.44,3)</f>
        <v>2.44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ROUND(9.195,3)</f>
        <v>9.195</v>
      </c>
      <c r="D38" s="27">
        <f>F38</f>
        <v>9.195</v>
      </c>
      <c r="E38" s="27">
        <f>F38</f>
        <v>9.195</v>
      </c>
      <c r="F38" s="27">
        <f>ROUND(9.195,3)</f>
        <v>9.195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ROUND(2.46,5)</f>
        <v>2.46</v>
      </c>
      <c r="D40" s="26">
        <f>F40</f>
        <v>128.34733</v>
      </c>
      <c r="E40" s="26">
        <f>F40</f>
        <v>128.34733</v>
      </c>
      <c r="F40" s="26">
        <f>ROUND(128.34733,5)</f>
        <v>128.34733</v>
      </c>
      <c r="G40" s="24"/>
      <c r="H40" s="36"/>
    </row>
    <row r="41" spans="1:8" ht="12.75" customHeight="1">
      <c r="A41" s="22">
        <v>43041</v>
      </c>
      <c r="B41" s="22"/>
      <c r="C41" s="26">
        <f>ROUND(2.46,5)</f>
        <v>2.46</v>
      </c>
      <c r="D41" s="26">
        <f>F41</f>
        <v>130.83091</v>
      </c>
      <c r="E41" s="26">
        <f>F41</f>
        <v>130.83091</v>
      </c>
      <c r="F41" s="26">
        <f>ROUND(130.83091,5)</f>
        <v>130.83091</v>
      </c>
      <c r="G41" s="24"/>
      <c r="H41" s="36"/>
    </row>
    <row r="42" spans="1:8" ht="12.75" customHeight="1">
      <c r="A42" s="22">
        <v>43132</v>
      </c>
      <c r="B42" s="22"/>
      <c r="C42" s="26">
        <f>ROUND(2.46,5)</f>
        <v>2.46</v>
      </c>
      <c r="D42" s="26">
        <f>F42</f>
        <v>132.07434</v>
      </c>
      <c r="E42" s="26">
        <f>F42</f>
        <v>132.07434</v>
      </c>
      <c r="F42" s="26">
        <f>ROUND(132.07434,5)</f>
        <v>132.07434</v>
      </c>
      <c r="G42" s="24"/>
      <c r="H42" s="36"/>
    </row>
    <row r="43" spans="1:8" ht="12.75" customHeight="1">
      <c r="A43" s="22">
        <v>43223</v>
      </c>
      <c r="B43" s="22"/>
      <c r="C43" s="26">
        <f>ROUND(2.46,5)</f>
        <v>2.46</v>
      </c>
      <c r="D43" s="26">
        <f>F43</f>
        <v>134.73476</v>
      </c>
      <c r="E43" s="26">
        <f>F43</f>
        <v>134.73476</v>
      </c>
      <c r="F43" s="26">
        <f>ROUND(134.73476,5)</f>
        <v>134.73476</v>
      </c>
      <c r="G43" s="24"/>
      <c r="H43" s="36"/>
    </row>
    <row r="44" spans="1:8" ht="12.75" customHeight="1">
      <c r="A44" s="22">
        <v>43314</v>
      </c>
      <c r="B44" s="22"/>
      <c r="C44" s="26">
        <f>ROUND(2.46,5)</f>
        <v>2.46</v>
      </c>
      <c r="D44" s="26">
        <f>F44</f>
        <v>137.3446</v>
      </c>
      <c r="E44" s="26">
        <f>F44</f>
        <v>137.3446</v>
      </c>
      <c r="F44" s="26">
        <f>ROUND(137.3446,5)</f>
        <v>137.3446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ROUND(99.52637,5)</f>
        <v>99.52637</v>
      </c>
      <c r="D46" s="26">
        <f>F46</f>
        <v>100.47873</v>
      </c>
      <c r="E46" s="26">
        <f>F46</f>
        <v>100.47873</v>
      </c>
      <c r="F46" s="26">
        <f>ROUND(100.47873,5)</f>
        <v>100.47873</v>
      </c>
      <c r="G46" s="24"/>
      <c r="H46" s="36"/>
    </row>
    <row r="47" spans="1:8" ht="12.75" customHeight="1">
      <c r="A47" s="22">
        <v>43041</v>
      </c>
      <c r="B47" s="22"/>
      <c r="C47" s="26">
        <f>ROUND(99.52637,5)</f>
        <v>99.52637</v>
      </c>
      <c r="D47" s="26">
        <f>F47</f>
        <v>101.41538</v>
      </c>
      <c r="E47" s="26">
        <f>F47</f>
        <v>101.41538</v>
      </c>
      <c r="F47" s="26">
        <f>ROUND(101.41538,5)</f>
        <v>101.41538</v>
      </c>
      <c r="G47" s="24"/>
      <c r="H47" s="36"/>
    </row>
    <row r="48" spans="1:8" ht="12.75" customHeight="1">
      <c r="A48" s="22">
        <v>43132</v>
      </c>
      <c r="B48" s="22"/>
      <c r="C48" s="26">
        <f>ROUND(99.52637,5)</f>
        <v>99.52637</v>
      </c>
      <c r="D48" s="26">
        <f>F48</f>
        <v>103.42743</v>
      </c>
      <c r="E48" s="26">
        <f>F48</f>
        <v>103.42743</v>
      </c>
      <c r="F48" s="26">
        <f>ROUND(103.42743,5)</f>
        <v>103.42743</v>
      </c>
      <c r="G48" s="24"/>
      <c r="H48" s="36"/>
    </row>
    <row r="49" spans="1:8" ht="12.75" customHeight="1">
      <c r="A49" s="22">
        <v>43223</v>
      </c>
      <c r="B49" s="22"/>
      <c r="C49" s="26">
        <f>ROUND(99.52637,5)</f>
        <v>99.52637</v>
      </c>
      <c r="D49" s="26">
        <f>F49</f>
        <v>104.48237</v>
      </c>
      <c r="E49" s="26">
        <f>F49</f>
        <v>104.48237</v>
      </c>
      <c r="F49" s="26">
        <f>ROUND(104.48237,5)</f>
        <v>104.48237</v>
      </c>
      <c r="G49" s="24"/>
      <c r="H49" s="36"/>
    </row>
    <row r="50" spans="1:8" ht="12.75" customHeight="1">
      <c r="A50" s="22">
        <v>43314</v>
      </c>
      <c r="B50" s="22"/>
      <c r="C50" s="26">
        <f>ROUND(99.52637,5)</f>
        <v>99.52637</v>
      </c>
      <c r="D50" s="26">
        <f>F50</f>
        <v>106.50589</v>
      </c>
      <c r="E50" s="26">
        <f>F50</f>
        <v>106.50589</v>
      </c>
      <c r="F50" s="26">
        <f>ROUND(106.50589,5)</f>
        <v>106.50589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ROUND(9.1,5)</f>
        <v>9.1</v>
      </c>
      <c r="D52" s="26">
        <f>F52</f>
        <v>9.12546</v>
      </c>
      <c r="E52" s="26">
        <f>F52</f>
        <v>9.12546</v>
      </c>
      <c r="F52" s="26">
        <f>ROUND(9.12546,5)</f>
        <v>9.12546</v>
      </c>
      <c r="G52" s="24"/>
      <c r="H52" s="36"/>
    </row>
    <row r="53" spans="1:8" ht="12.75" customHeight="1">
      <c r="A53" s="22">
        <v>43041</v>
      </c>
      <c r="B53" s="22"/>
      <c r="C53" s="26">
        <f>ROUND(9.1,5)</f>
        <v>9.1</v>
      </c>
      <c r="D53" s="26">
        <f>F53</f>
        <v>9.16833</v>
      </c>
      <c r="E53" s="26">
        <f>F53</f>
        <v>9.16833</v>
      </c>
      <c r="F53" s="26">
        <f>ROUND(9.16833,5)</f>
        <v>9.16833</v>
      </c>
      <c r="G53" s="24"/>
      <c r="H53" s="36"/>
    </row>
    <row r="54" spans="1:8" ht="12.75" customHeight="1">
      <c r="A54" s="22">
        <v>43132</v>
      </c>
      <c r="B54" s="22"/>
      <c r="C54" s="26">
        <f>ROUND(9.1,5)</f>
        <v>9.1</v>
      </c>
      <c r="D54" s="26">
        <f>F54</f>
        <v>9.20989</v>
      </c>
      <c r="E54" s="26">
        <f>F54</f>
        <v>9.20989</v>
      </c>
      <c r="F54" s="26">
        <f>ROUND(9.20989,5)</f>
        <v>9.20989</v>
      </c>
      <c r="G54" s="24"/>
      <c r="H54" s="36"/>
    </row>
    <row r="55" spans="1:8" ht="12.75" customHeight="1">
      <c r="A55" s="22">
        <v>43223</v>
      </c>
      <c r="B55" s="22"/>
      <c r="C55" s="26">
        <f>ROUND(9.1,5)</f>
        <v>9.1</v>
      </c>
      <c r="D55" s="26">
        <f>F55</f>
        <v>9.25665</v>
      </c>
      <c r="E55" s="26">
        <f>F55</f>
        <v>9.25665</v>
      </c>
      <c r="F55" s="26">
        <f>ROUND(9.25665,5)</f>
        <v>9.25665</v>
      </c>
      <c r="G55" s="24"/>
      <c r="H55" s="36"/>
    </row>
    <row r="56" spans="1:8" ht="12.75" customHeight="1">
      <c r="A56" s="22">
        <v>43314</v>
      </c>
      <c r="B56" s="22"/>
      <c r="C56" s="26">
        <f>ROUND(9.1,5)</f>
        <v>9.1</v>
      </c>
      <c r="D56" s="26">
        <f>F56</f>
        <v>9.31096</v>
      </c>
      <c r="E56" s="26">
        <f>F56</f>
        <v>9.31096</v>
      </c>
      <c r="F56" s="26">
        <f>ROUND(9.31096,5)</f>
        <v>9.31096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ROUND(9.3,5)</f>
        <v>9.3</v>
      </c>
      <c r="D58" s="26">
        <f>F58</f>
        <v>9.32549</v>
      </c>
      <c r="E58" s="26">
        <f>F58</f>
        <v>9.32549</v>
      </c>
      <c r="F58" s="26">
        <f>ROUND(9.32549,5)</f>
        <v>9.32549</v>
      </c>
      <c r="G58" s="24"/>
      <c r="H58" s="36"/>
    </row>
    <row r="59" spans="1:8" ht="12.75" customHeight="1">
      <c r="A59" s="22">
        <v>43041</v>
      </c>
      <c r="B59" s="22"/>
      <c r="C59" s="26">
        <f>ROUND(9.3,5)</f>
        <v>9.3</v>
      </c>
      <c r="D59" s="26">
        <f>F59</f>
        <v>9.37425</v>
      </c>
      <c r="E59" s="26">
        <f>F59</f>
        <v>9.37425</v>
      </c>
      <c r="F59" s="26">
        <f>ROUND(9.37425,5)</f>
        <v>9.37425</v>
      </c>
      <c r="G59" s="24"/>
      <c r="H59" s="36"/>
    </row>
    <row r="60" spans="1:8" ht="12.75" customHeight="1">
      <c r="A60" s="22">
        <v>43132</v>
      </c>
      <c r="B60" s="22"/>
      <c r="C60" s="26">
        <f>ROUND(9.3,5)</f>
        <v>9.3</v>
      </c>
      <c r="D60" s="26">
        <f>F60</f>
        <v>9.42169</v>
      </c>
      <c r="E60" s="26">
        <f>F60</f>
        <v>9.42169</v>
      </c>
      <c r="F60" s="26">
        <f>ROUND(9.42169,5)</f>
        <v>9.42169</v>
      </c>
      <c r="G60" s="24"/>
      <c r="H60" s="36"/>
    </row>
    <row r="61" spans="1:8" ht="12.75" customHeight="1">
      <c r="A61" s="22">
        <v>43223</v>
      </c>
      <c r="B61" s="22"/>
      <c r="C61" s="26">
        <f>ROUND(9.3,5)</f>
        <v>9.3</v>
      </c>
      <c r="D61" s="26">
        <f>F61</f>
        <v>9.46986</v>
      </c>
      <c r="E61" s="26">
        <f>F61</f>
        <v>9.46986</v>
      </c>
      <c r="F61" s="26">
        <f>ROUND(9.46986,5)</f>
        <v>9.46986</v>
      </c>
      <c r="G61" s="24"/>
      <c r="H61" s="36"/>
    </row>
    <row r="62" spans="1:8" ht="12.75" customHeight="1">
      <c r="A62" s="22">
        <v>43314</v>
      </c>
      <c r="B62" s="22"/>
      <c r="C62" s="26">
        <f>ROUND(9.3,5)</f>
        <v>9.3</v>
      </c>
      <c r="D62" s="26">
        <f>F62</f>
        <v>9.52339</v>
      </c>
      <c r="E62" s="26">
        <f>F62</f>
        <v>9.52339</v>
      </c>
      <c r="F62" s="26">
        <f>ROUND(9.52339,5)</f>
        <v>9.52339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ROUND(104.04888,5)</f>
        <v>104.04888</v>
      </c>
      <c r="D64" s="26">
        <f>F64</f>
        <v>105.04448</v>
      </c>
      <c r="E64" s="26">
        <f>F64</f>
        <v>105.04448</v>
      </c>
      <c r="F64" s="26">
        <f>ROUND(105.04448,5)</f>
        <v>105.04448</v>
      </c>
      <c r="G64" s="24"/>
      <c r="H64" s="36"/>
    </row>
    <row r="65" spans="1:8" ht="12.75" customHeight="1">
      <c r="A65" s="22">
        <v>43041</v>
      </c>
      <c r="B65" s="22"/>
      <c r="C65" s="26">
        <f>ROUND(104.04888,5)</f>
        <v>104.04888</v>
      </c>
      <c r="D65" s="26">
        <f>F65</f>
        <v>106.00063</v>
      </c>
      <c r="E65" s="26">
        <f>F65</f>
        <v>106.00063</v>
      </c>
      <c r="F65" s="26">
        <f>ROUND(106.00063,5)</f>
        <v>106.00063</v>
      </c>
      <c r="G65" s="24"/>
      <c r="H65" s="36"/>
    </row>
    <row r="66" spans="1:8" ht="12.75" customHeight="1">
      <c r="A66" s="22">
        <v>43132</v>
      </c>
      <c r="B66" s="22"/>
      <c r="C66" s="26">
        <f>ROUND(104.04888,5)</f>
        <v>104.04888</v>
      </c>
      <c r="D66" s="26">
        <f>F66</f>
        <v>108.10348</v>
      </c>
      <c r="E66" s="26">
        <f>F66</f>
        <v>108.10348</v>
      </c>
      <c r="F66" s="26">
        <f>ROUND(108.10348,5)</f>
        <v>108.10348</v>
      </c>
      <c r="G66" s="24"/>
      <c r="H66" s="36"/>
    </row>
    <row r="67" spans="1:8" ht="12.75" customHeight="1">
      <c r="A67" s="22">
        <v>43223</v>
      </c>
      <c r="B67" s="22"/>
      <c r="C67" s="26">
        <f>ROUND(104.04888,5)</f>
        <v>104.04888</v>
      </c>
      <c r="D67" s="26">
        <f>F67</f>
        <v>109.18182</v>
      </c>
      <c r="E67" s="26">
        <f>F67</f>
        <v>109.18182</v>
      </c>
      <c r="F67" s="26">
        <f>ROUND(109.18182,5)</f>
        <v>109.18182</v>
      </c>
      <c r="G67" s="24"/>
      <c r="H67" s="36"/>
    </row>
    <row r="68" spans="1:8" ht="12.75" customHeight="1">
      <c r="A68" s="22">
        <v>43314</v>
      </c>
      <c r="B68" s="22"/>
      <c r="C68" s="26">
        <f>ROUND(104.04888,5)</f>
        <v>104.04888</v>
      </c>
      <c r="D68" s="26">
        <f>F68</f>
        <v>111.29652</v>
      </c>
      <c r="E68" s="26">
        <f>F68</f>
        <v>111.29652</v>
      </c>
      <c r="F68" s="26">
        <f>ROUND(111.29652,5)</f>
        <v>111.29652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ROUND(9.665,5)</f>
        <v>9.665</v>
      </c>
      <c r="D70" s="26">
        <f>F70</f>
        <v>9.69469</v>
      </c>
      <c r="E70" s="26">
        <f>F70</f>
        <v>9.69469</v>
      </c>
      <c r="F70" s="26">
        <f>ROUND(9.69469,5)</f>
        <v>9.69469</v>
      </c>
      <c r="G70" s="24"/>
      <c r="H70" s="36"/>
    </row>
    <row r="71" spans="1:8" ht="12.75" customHeight="1">
      <c r="A71" s="22">
        <v>43041</v>
      </c>
      <c r="B71" s="22"/>
      <c r="C71" s="26">
        <f>ROUND(9.665,5)</f>
        <v>9.665</v>
      </c>
      <c r="D71" s="26">
        <f>F71</f>
        <v>9.74655</v>
      </c>
      <c r="E71" s="26">
        <f>F71</f>
        <v>9.74655</v>
      </c>
      <c r="F71" s="26">
        <f>ROUND(9.74655,5)</f>
        <v>9.74655</v>
      </c>
      <c r="G71" s="24"/>
      <c r="H71" s="36"/>
    </row>
    <row r="72" spans="1:8" ht="12.75" customHeight="1">
      <c r="A72" s="22">
        <v>43132</v>
      </c>
      <c r="B72" s="22"/>
      <c r="C72" s="26">
        <f>ROUND(9.665,5)</f>
        <v>9.665</v>
      </c>
      <c r="D72" s="26">
        <f>F72</f>
        <v>9.79785</v>
      </c>
      <c r="E72" s="26">
        <f>F72</f>
        <v>9.79785</v>
      </c>
      <c r="F72" s="26">
        <f>ROUND(9.79785,5)</f>
        <v>9.79785</v>
      </c>
      <c r="G72" s="24"/>
      <c r="H72" s="36"/>
    </row>
    <row r="73" spans="1:8" ht="12.75" customHeight="1">
      <c r="A73" s="22">
        <v>43223</v>
      </c>
      <c r="B73" s="22"/>
      <c r="C73" s="26">
        <f>ROUND(9.665,5)</f>
        <v>9.665</v>
      </c>
      <c r="D73" s="26">
        <f>F73</f>
        <v>9.85355</v>
      </c>
      <c r="E73" s="26">
        <f>F73</f>
        <v>9.85355</v>
      </c>
      <c r="F73" s="26">
        <f>ROUND(9.85355,5)</f>
        <v>9.85355</v>
      </c>
      <c r="G73" s="24"/>
      <c r="H73" s="36"/>
    </row>
    <row r="74" spans="1:8" ht="12.75" customHeight="1">
      <c r="A74" s="22">
        <v>43314</v>
      </c>
      <c r="B74" s="22"/>
      <c r="C74" s="26">
        <f>ROUND(9.665,5)</f>
        <v>9.665</v>
      </c>
      <c r="D74" s="26">
        <f>F74</f>
        <v>9.91609</v>
      </c>
      <c r="E74" s="26">
        <f>F74</f>
        <v>9.91609</v>
      </c>
      <c r="F74" s="26">
        <f>ROUND(9.91609,5)</f>
        <v>9.91609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ROUND(2.34,5)</f>
        <v>2.34</v>
      </c>
      <c r="D76" s="26">
        <f>F76</f>
        <v>130.58237</v>
      </c>
      <c r="E76" s="26">
        <f>F76</f>
        <v>130.58237</v>
      </c>
      <c r="F76" s="26">
        <f>ROUND(130.58237,5)</f>
        <v>130.58237</v>
      </c>
      <c r="G76" s="24"/>
      <c r="H76" s="36"/>
    </row>
    <row r="77" spans="1:8" ht="12.75" customHeight="1">
      <c r="A77" s="22">
        <v>43041</v>
      </c>
      <c r="B77" s="22"/>
      <c r="C77" s="26">
        <f>ROUND(2.34,5)</f>
        <v>2.34</v>
      </c>
      <c r="D77" s="26">
        <f>F77</f>
        <v>133.10913</v>
      </c>
      <c r="E77" s="26">
        <f>F77</f>
        <v>133.10913</v>
      </c>
      <c r="F77" s="26">
        <f>ROUND(133.10913,5)</f>
        <v>133.10913</v>
      </c>
      <c r="G77" s="24"/>
      <c r="H77" s="36"/>
    </row>
    <row r="78" spans="1:8" ht="12.75" customHeight="1">
      <c r="A78" s="22">
        <v>43132</v>
      </c>
      <c r="B78" s="22"/>
      <c r="C78" s="26">
        <f>ROUND(2.34,5)</f>
        <v>2.34</v>
      </c>
      <c r="D78" s="26">
        <f>F78</f>
        <v>134.22879</v>
      </c>
      <c r="E78" s="26">
        <f>F78</f>
        <v>134.22879</v>
      </c>
      <c r="F78" s="26">
        <f>ROUND(134.22879,5)</f>
        <v>134.22879</v>
      </c>
      <c r="G78" s="24"/>
      <c r="H78" s="36"/>
    </row>
    <row r="79" spans="1:8" ht="12.75" customHeight="1">
      <c r="A79" s="22">
        <v>43223</v>
      </c>
      <c r="B79" s="22"/>
      <c r="C79" s="26">
        <f>ROUND(2.34,5)</f>
        <v>2.34</v>
      </c>
      <c r="D79" s="26">
        <f>F79</f>
        <v>136.93254</v>
      </c>
      <c r="E79" s="26">
        <f>F79</f>
        <v>136.93254</v>
      </c>
      <c r="F79" s="26">
        <f>ROUND(136.93254,5)</f>
        <v>136.93254</v>
      </c>
      <c r="G79" s="24"/>
      <c r="H79" s="36"/>
    </row>
    <row r="80" spans="1:8" ht="12.75" customHeight="1">
      <c r="A80" s="22">
        <v>43314</v>
      </c>
      <c r="B80" s="22"/>
      <c r="C80" s="26">
        <f>ROUND(2.34,5)</f>
        <v>2.34</v>
      </c>
      <c r="D80" s="26">
        <f>F80</f>
        <v>139.58484</v>
      </c>
      <c r="E80" s="26">
        <f>F80</f>
        <v>139.58484</v>
      </c>
      <c r="F80" s="26">
        <f>ROUND(139.58484,5)</f>
        <v>139.58484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ROUND(9.71,5)</f>
        <v>9.71</v>
      </c>
      <c r="D82" s="26">
        <f>F82</f>
        <v>9.73943</v>
      </c>
      <c r="E82" s="26">
        <f>F82</f>
        <v>9.73943</v>
      </c>
      <c r="F82" s="26">
        <f>ROUND(9.73943,5)</f>
        <v>9.73943</v>
      </c>
      <c r="G82" s="24"/>
      <c r="H82" s="36"/>
    </row>
    <row r="83" spans="1:8" ht="12.75" customHeight="1">
      <c r="A83" s="22">
        <v>43041</v>
      </c>
      <c r="B83" s="22"/>
      <c r="C83" s="26">
        <f>ROUND(9.71,5)</f>
        <v>9.71</v>
      </c>
      <c r="D83" s="26">
        <f>F83</f>
        <v>9.79088</v>
      </c>
      <c r="E83" s="26">
        <f>F83</f>
        <v>9.79088</v>
      </c>
      <c r="F83" s="26">
        <f>ROUND(9.79088,5)</f>
        <v>9.79088</v>
      </c>
      <c r="G83" s="24"/>
      <c r="H83" s="36"/>
    </row>
    <row r="84" spans="1:8" ht="12.75" customHeight="1">
      <c r="A84" s="22">
        <v>43132</v>
      </c>
      <c r="B84" s="22"/>
      <c r="C84" s="26">
        <f>ROUND(9.71,5)</f>
        <v>9.71</v>
      </c>
      <c r="D84" s="26">
        <f>F84</f>
        <v>9.84178</v>
      </c>
      <c r="E84" s="26">
        <f>F84</f>
        <v>9.84178</v>
      </c>
      <c r="F84" s="26">
        <f>ROUND(9.84178,5)</f>
        <v>9.84178</v>
      </c>
      <c r="G84" s="24"/>
      <c r="H84" s="36"/>
    </row>
    <row r="85" spans="1:8" ht="12.75" customHeight="1">
      <c r="A85" s="22">
        <v>43223</v>
      </c>
      <c r="B85" s="22"/>
      <c r="C85" s="26">
        <f>ROUND(9.71,5)</f>
        <v>9.71</v>
      </c>
      <c r="D85" s="26">
        <f>F85</f>
        <v>9.89687</v>
      </c>
      <c r="E85" s="26">
        <f>F85</f>
        <v>9.89687</v>
      </c>
      <c r="F85" s="26">
        <f>ROUND(9.89687,5)</f>
        <v>9.89687</v>
      </c>
      <c r="G85" s="24"/>
      <c r="H85" s="36"/>
    </row>
    <row r="86" spans="1:8" ht="12.75" customHeight="1">
      <c r="A86" s="22">
        <v>43314</v>
      </c>
      <c r="B86" s="22"/>
      <c r="C86" s="26">
        <f>ROUND(9.71,5)</f>
        <v>9.71</v>
      </c>
      <c r="D86" s="26">
        <f>F86</f>
        <v>9.95857</v>
      </c>
      <c r="E86" s="26">
        <f>F86</f>
        <v>9.95857</v>
      </c>
      <c r="F86" s="26">
        <f>ROUND(9.95857,5)</f>
        <v>9.95857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ROUND(9.775,5)</f>
        <v>9.775</v>
      </c>
      <c r="D88" s="26">
        <f>F88</f>
        <v>9.80416</v>
      </c>
      <c r="E88" s="26">
        <f>F88</f>
        <v>9.80416</v>
      </c>
      <c r="F88" s="26">
        <f>ROUND(9.80416,5)</f>
        <v>9.80416</v>
      </c>
      <c r="G88" s="24"/>
      <c r="H88" s="36"/>
    </row>
    <row r="89" spans="1:8" ht="12.75" customHeight="1">
      <c r="A89" s="22">
        <v>43041</v>
      </c>
      <c r="B89" s="22"/>
      <c r="C89" s="26">
        <f>ROUND(9.775,5)</f>
        <v>9.775</v>
      </c>
      <c r="D89" s="26">
        <f>F89</f>
        <v>9.85525</v>
      </c>
      <c r="E89" s="26">
        <f>F89</f>
        <v>9.85525</v>
      </c>
      <c r="F89" s="26">
        <f>ROUND(9.85525,5)</f>
        <v>9.85525</v>
      </c>
      <c r="G89" s="24"/>
      <c r="H89" s="36"/>
    </row>
    <row r="90" spans="1:8" ht="12.75" customHeight="1">
      <c r="A90" s="22">
        <v>43132</v>
      </c>
      <c r="B90" s="22"/>
      <c r="C90" s="26">
        <f>ROUND(9.775,5)</f>
        <v>9.775</v>
      </c>
      <c r="D90" s="26">
        <f>F90</f>
        <v>9.90582</v>
      </c>
      <c r="E90" s="26">
        <f>F90</f>
        <v>9.90582</v>
      </c>
      <c r="F90" s="26">
        <f>ROUND(9.90582,5)</f>
        <v>9.90582</v>
      </c>
      <c r="G90" s="24"/>
      <c r="H90" s="36"/>
    </row>
    <row r="91" spans="1:8" ht="12.75" customHeight="1">
      <c r="A91" s="22">
        <v>43223</v>
      </c>
      <c r="B91" s="22"/>
      <c r="C91" s="26">
        <f>ROUND(9.775,5)</f>
        <v>9.775</v>
      </c>
      <c r="D91" s="26">
        <f>F91</f>
        <v>9.96035</v>
      </c>
      <c r="E91" s="26">
        <f>F91</f>
        <v>9.96035</v>
      </c>
      <c r="F91" s="26">
        <f>ROUND(9.96035,5)</f>
        <v>9.96035</v>
      </c>
      <c r="G91" s="24"/>
      <c r="H91" s="36"/>
    </row>
    <row r="92" spans="1:8" ht="12.75" customHeight="1">
      <c r="A92" s="22">
        <v>43314</v>
      </c>
      <c r="B92" s="22"/>
      <c r="C92" s="26">
        <f>ROUND(9.775,5)</f>
        <v>9.775</v>
      </c>
      <c r="D92" s="26">
        <f>F92</f>
        <v>10.02122</v>
      </c>
      <c r="E92" s="26">
        <f>F92</f>
        <v>10.02122</v>
      </c>
      <c r="F92" s="26">
        <f>ROUND(10.02122,5)</f>
        <v>10.02122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ROUND(126.76906,5)</f>
        <v>126.76906</v>
      </c>
      <c r="D94" s="26">
        <f>F94</f>
        <v>127.98216</v>
      </c>
      <c r="E94" s="26">
        <f>F94</f>
        <v>127.98216</v>
      </c>
      <c r="F94" s="26">
        <f>ROUND(127.98216,5)</f>
        <v>127.98216</v>
      </c>
      <c r="G94" s="24"/>
      <c r="H94" s="36"/>
    </row>
    <row r="95" spans="1:8" ht="12.75" customHeight="1">
      <c r="A95" s="22">
        <v>43041</v>
      </c>
      <c r="B95" s="22"/>
      <c r="C95" s="26">
        <f>ROUND(126.76906,5)</f>
        <v>126.76906</v>
      </c>
      <c r="D95" s="26">
        <f>F95</f>
        <v>128.87542</v>
      </c>
      <c r="E95" s="26">
        <f>F95</f>
        <v>128.87542</v>
      </c>
      <c r="F95" s="26">
        <f>ROUND(128.87542,5)</f>
        <v>128.87542</v>
      </c>
      <c r="G95" s="24"/>
      <c r="H95" s="36"/>
    </row>
    <row r="96" spans="1:8" ht="12.75" customHeight="1">
      <c r="A96" s="22">
        <v>43132</v>
      </c>
      <c r="B96" s="22"/>
      <c r="C96" s="26">
        <f>ROUND(126.76906,5)</f>
        <v>126.76906</v>
      </c>
      <c r="D96" s="26">
        <f>F96</f>
        <v>131.43199</v>
      </c>
      <c r="E96" s="26">
        <f>F96</f>
        <v>131.43199</v>
      </c>
      <c r="F96" s="26">
        <f>ROUND(131.43199,5)</f>
        <v>131.43199</v>
      </c>
      <c r="G96" s="24"/>
      <c r="H96" s="36"/>
    </row>
    <row r="97" spans="1:8" ht="12.75" customHeight="1">
      <c r="A97" s="22">
        <v>43223</v>
      </c>
      <c r="B97" s="22"/>
      <c r="C97" s="26">
        <f>ROUND(126.76906,5)</f>
        <v>126.76906</v>
      </c>
      <c r="D97" s="26">
        <f>F97</f>
        <v>132.46364</v>
      </c>
      <c r="E97" s="26">
        <f>F97</f>
        <v>132.46364</v>
      </c>
      <c r="F97" s="26">
        <f>ROUND(132.46364,5)</f>
        <v>132.46364</v>
      </c>
      <c r="G97" s="24"/>
      <c r="H97" s="36"/>
    </row>
    <row r="98" spans="1:8" ht="12.75" customHeight="1">
      <c r="A98" s="22">
        <v>43314</v>
      </c>
      <c r="B98" s="22"/>
      <c r="C98" s="26">
        <f>ROUND(126.76906,5)</f>
        <v>126.76906</v>
      </c>
      <c r="D98" s="26">
        <f>F98</f>
        <v>135.02874</v>
      </c>
      <c r="E98" s="26">
        <f>F98</f>
        <v>135.02874</v>
      </c>
      <c r="F98" s="26">
        <f>ROUND(135.02874,5)</f>
        <v>135.02874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ROUND(2.39,5)</f>
        <v>2.39</v>
      </c>
      <c r="D100" s="26">
        <f>F100</f>
        <v>136.00261</v>
      </c>
      <c r="E100" s="26">
        <f>F100</f>
        <v>136.00261</v>
      </c>
      <c r="F100" s="26">
        <f>ROUND(136.00261,5)</f>
        <v>136.00261</v>
      </c>
      <c r="G100" s="24"/>
      <c r="H100" s="36"/>
    </row>
    <row r="101" spans="1:8" ht="12.75" customHeight="1">
      <c r="A101" s="22">
        <v>43041</v>
      </c>
      <c r="B101" s="22"/>
      <c r="C101" s="26">
        <f>ROUND(2.39,5)</f>
        <v>2.39</v>
      </c>
      <c r="D101" s="26">
        <f>F101</f>
        <v>138.63435</v>
      </c>
      <c r="E101" s="26">
        <f>F101</f>
        <v>138.63435</v>
      </c>
      <c r="F101" s="26">
        <f>ROUND(138.63435,5)</f>
        <v>138.63435</v>
      </c>
      <c r="G101" s="24"/>
      <c r="H101" s="36"/>
    </row>
    <row r="102" spans="1:8" ht="12.75" customHeight="1">
      <c r="A102" s="22">
        <v>43132</v>
      </c>
      <c r="B102" s="22"/>
      <c r="C102" s="26">
        <f>ROUND(2.39,5)</f>
        <v>2.39</v>
      </c>
      <c r="D102" s="26">
        <f>F102</f>
        <v>139.69297</v>
      </c>
      <c r="E102" s="26">
        <f>F102</f>
        <v>139.69297</v>
      </c>
      <c r="F102" s="26">
        <f>ROUND(139.69297,5)</f>
        <v>139.69297</v>
      </c>
      <c r="G102" s="24"/>
      <c r="H102" s="36"/>
    </row>
    <row r="103" spans="1:8" ht="12.75" customHeight="1">
      <c r="A103" s="22">
        <v>43223</v>
      </c>
      <c r="B103" s="22"/>
      <c r="C103" s="26">
        <f>ROUND(2.39,5)</f>
        <v>2.39</v>
      </c>
      <c r="D103" s="26">
        <f>F103</f>
        <v>142.50677</v>
      </c>
      <c r="E103" s="26">
        <f>F103</f>
        <v>142.50677</v>
      </c>
      <c r="F103" s="26">
        <f>ROUND(142.50677,5)</f>
        <v>142.50677</v>
      </c>
      <c r="G103" s="24"/>
      <c r="H103" s="36"/>
    </row>
    <row r="104" spans="1:8" ht="12.75" customHeight="1">
      <c r="A104" s="22">
        <v>43314</v>
      </c>
      <c r="B104" s="22"/>
      <c r="C104" s="26">
        <f>ROUND(2.39,5)</f>
        <v>2.39</v>
      </c>
      <c r="D104" s="26">
        <f>F104</f>
        <v>145.2673</v>
      </c>
      <c r="E104" s="26">
        <f>F104</f>
        <v>145.2673</v>
      </c>
      <c r="F104" s="26">
        <f>ROUND(145.2673,5)</f>
        <v>145.2673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ROUND(3.15,5)</f>
        <v>3.15</v>
      </c>
      <c r="D106" s="26">
        <f>F106</f>
        <v>128.14601</v>
      </c>
      <c r="E106" s="26">
        <f>F106</f>
        <v>128.14601</v>
      </c>
      <c r="F106" s="26">
        <f>ROUND(128.14601,5)</f>
        <v>128.14601</v>
      </c>
      <c r="G106" s="24"/>
      <c r="H106" s="36"/>
    </row>
    <row r="107" spans="1:8" ht="12.75" customHeight="1">
      <c r="A107" s="22">
        <v>43041</v>
      </c>
      <c r="B107" s="22"/>
      <c r="C107" s="26">
        <f>ROUND(3.15,5)</f>
        <v>3.15</v>
      </c>
      <c r="D107" s="26">
        <f>F107</f>
        <v>128.88194</v>
      </c>
      <c r="E107" s="26">
        <f>F107</f>
        <v>128.88194</v>
      </c>
      <c r="F107" s="26">
        <f>ROUND(128.88194,5)</f>
        <v>128.88194</v>
      </c>
      <c r="G107" s="24"/>
      <c r="H107" s="36"/>
    </row>
    <row r="108" spans="1:8" ht="12.75" customHeight="1">
      <c r="A108" s="22">
        <v>43132</v>
      </c>
      <c r="B108" s="22"/>
      <c r="C108" s="26">
        <f>ROUND(3.15,5)</f>
        <v>3.15</v>
      </c>
      <c r="D108" s="26">
        <f>F108</f>
        <v>131.4388</v>
      </c>
      <c r="E108" s="26">
        <f>F108</f>
        <v>131.4388</v>
      </c>
      <c r="F108" s="26">
        <f>ROUND(131.4388,5)</f>
        <v>131.4388</v>
      </c>
      <c r="G108" s="24"/>
      <c r="H108" s="36"/>
    </row>
    <row r="109" spans="1:8" ht="12.75" customHeight="1">
      <c r="A109" s="22">
        <v>43223</v>
      </c>
      <c r="B109" s="22"/>
      <c r="C109" s="26">
        <f>ROUND(3.15,5)</f>
        <v>3.15</v>
      </c>
      <c r="D109" s="26">
        <f>F109</f>
        <v>134.08643</v>
      </c>
      <c r="E109" s="26">
        <f>F109</f>
        <v>134.08643</v>
      </c>
      <c r="F109" s="26">
        <f>ROUND(134.08643,5)</f>
        <v>134.08643</v>
      </c>
      <c r="G109" s="24"/>
      <c r="H109" s="36"/>
    </row>
    <row r="110" spans="1:8" ht="12.75" customHeight="1">
      <c r="A110" s="22">
        <v>43314</v>
      </c>
      <c r="B110" s="22"/>
      <c r="C110" s="26">
        <f>ROUND(3.15,5)</f>
        <v>3.15</v>
      </c>
      <c r="D110" s="26">
        <f>F110</f>
        <v>136.68405</v>
      </c>
      <c r="E110" s="26">
        <f>F110</f>
        <v>136.68405</v>
      </c>
      <c r="F110" s="26">
        <f>ROUND(136.68405,5)</f>
        <v>136.68405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ROUND(10.73,5)</f>
        <v>10.73</v>
      </c>
      <c r="D112" s="26">
        <f>F112</f>
        <v>10.77644</v>
      </c>
      <c r="E112" s="26">
        <f>F112</f>
        <v>10.77644</v>
      </c>
      <c r="F112" s="26">
        <f>ROUND(10.77644,5)</f>
        <v>10.77644</v>
      </c>
      <c r="G112" s="24"/>
      <c r="H112" s="36"/>
    </row>
    <row r="113" spans="1:8" ht="12.75" customHeight="1">
      <c r="A113" s="22">
        <v>43041</v>
      </c>
      <c r="B113" s="22"/>
      <c r="C113" s="26">
        <f>ROUND(10.73,5)</f>
        <v>10.73</v>
      </c>
      <c r="D113" s="26">
        <f>F113</f>
        <v>10.86956</v>
      </c>
      <c r="E113" s="26">
        <f>F113</f>
        <v>10.86956</v>
      </c>
      <c r="F113" s="26">
        <f>ROUND(10.86956,5)</f>
        <v>10.86956</v>
      </c>
      <c r="G113" s="24"/>
      <c r="H113" s="36"/>
    </row>
    <row r="114" spans="1:8" ht="12.75" customHeight="1">
      <c r="A114" s="22">
        <v>43132</v>
      </c>
      <c r="B114" s="22"/>
      <c r="C114" s="26">
        <f>ROUND(10.73,5)</f>
        <v>10.73</v>
      </c>
      <c r="D114" s="26">
        <f>F114</f>
        <v>10.96513</v>
      </c>
      <c r="E114" s="26">
        <f>F114</f>
        <v>10.96513</v>
      </c>
      <c r="F114" s="26">
        <f>ROUND(10.96513,5)</f>
        <v>10.96513</v>
      </c>
      <c r="G114" s="24"/>
      <c r="H114" s="36"/>
    </row>
    <row r="115" spans="1:8" ht="12.75" customHeight="1">
      <c r="A115" s="22">
        <v>43223</v>
      </c>
      <c r="B115" s="22"/>
      <c r="C115" s="26">
        <f>ROUND(10.73,5)</f>
        <v>10.73</v>
      </c>
      <c r="D115" s="26">
        <f>F115</f>
        <v>11.06015</v>
      </c>
      <c r="E115" s="26">
        <f>F115</f>
        <v>11.06015</v>
      </c>
      <c r="F115" s="26">
        <f>ROUND(11.06015,5)</f>
        <v>11.06015</v>
      </c>
      <c r="G115" s="24"/>
      <c r="H115" s="36"/>
    </row>
    <row r="116" spans="1:8" ht="12.75" customHeight="1">
      <c r="A116" s="22">
        <v>43314</v>
      </c>
      <c r="B116" s="22"/>
      <c r="C116" s="26">
        <f>ROUND(10.73,5)</f>
        <v>10.73</v>
      </c>
      <c r="D116" s="26">
        <f>F116</f>
        <v>11.16153</v>
      </c>
      <c r="E116" s="26">
        <f>F116</f>
        <v>11.16153</v>
      </c>
      <c r="F116" s="26">
        <f>ROUND(11.16153,5)</f>
        <v>11.16153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ROUND(10.9,5)</f>
        <v>10.9</v>
      </c>
      <c r="D118" s="26">
        <f>F118</f>
        <v>10.94587</v>
      </c>
      <c r="E118" s="26">
        <f>F118</f>
        <v>10.94587</v>
      </c>
      <c r="F118" s="26">
        <f>ROUND(10.94587,5)</f>
        <v>10.94587</v>
      </c>
      <c r="G118" s="24"/>
      <c r="H118" s="36"/>
    </row>
    <row r="119" spans="1:8" ht="12.75" customHeight="1">
      <c r="A119" s="22">
        <v>43041</v>
      </c>
      <c r="B119" s="22"/>
      <c r="C119" s="26">
        <f>ROUND(10.9,5)</f>
        <v>10.9</v>
      </c>
      <c r="D119" s="26">
        <f>F119</f>
        <v>11.03695</v>
      </c>
      <c r="E119" s="26">
        <f>F119</f>
        <v>11.03695</v>
      </c>
      <c r="F119" s="26">
        <f>ROUND(11.03695,5)</f>
        <v>11.03695</v>
      </c>
      <c r="G119" s="24"/>
      <c r="H119" s="36"/>
    </row>
    <row r="120" spans="1:8" ht="12.75" customHeight="1">
      <c r="A120" s="22">
        <v>43132</v>
      </c>
      <c r="B120" s="22"/>
      <c r="C120" s="26">
        <f>ROUND(10.9,5)</f>
        <v>10.9</v>
      </c>
      <c r="D120" s="26">
        <f>F120</f>
        <v>11.12729</v>
      </c>
      <c r="E120" s="26">
        <f>F120</f>
        <v>11.12729</v>
      </c>
      <c r="F120" s="26">
        <f>ROUND(11.12729,5)</f>
        <v>11.12729</v>
      </c>
      <c r="G120" s="24"/>
      <c r="H120" s="36"/>
    </row>
    <row r="121" spans="1:8" ht="12.75" customHeight="1">
      <c r="A121" s="22">
        <v>43223</v>
      </c>
      <c r="B121" s="22"/>
      <c r="C121" s="26">
        <f>ROUND(10.9,5)</f>
        <v>10.9</v>
      </c>
      <c r="D121" s="26">
        <f>F121</f>
        <v>11.22174</v>
      </c>
      <c r="E121" s="26">
        <f>F121</f>
        <v>11.22174</v>
      </c>
      <c r="F121" s="26">
        <f>ROUND(11.22174,5)</f>
        <v>11.22174</v>
      </c>
      <c r="G121" s="24"/>
      <c r="H121" s="36"/>
    </row>
    <row r="122" spans="1:8" ht="12.75" customHeight="1">
      <c r="A122" s="22">
        <v>43314</v>
      </c>
      <c r="B122" s="22"/>
      <c r="C122" s="26">
        <f>ROUND(10.9,5)</f>
        <v>10.9</v>
      </c>
      <c r="D122" s="26">
        <f>F122</f>
        <v>11.32052</v>
      </c>
      <c r="E122" s="26">
        <f>F122</f>
        <v>11.32052</v>
      </c>
      <c r="F122" s="26">
        <f>ROUND(11.32052,5)</f>
        <v>11.32052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ROUND(7.975,5)</f>
        <v>7.975</v>
      </c>
      <c r="D124" s="26">
        <f>F124</f>
        <v>7.98322</v>
      </c>
      <c r="E124" s="26">
        <f>F124</f>
        <v>7.98322</v>
      </c>
      <c r="F124" s="26">
        <f>ROUND(7.98322,5)</f>
        <v>7.98322</v>
      </c>
      <c r="G124" s="24"/>
      <c r="H124" s="36"/>
    </row>
    <row r="125" spans="1:8" ht="12.75" customHeight="1">
      <c r="A125" s="22">
        <v>43041</v>
      </c>
      <c r="B125" s="22"/>
      <c r="C125" s="26">
        <f>ROUND(7.975,5)</f>
        <v>7.975</v>
      </c>
      <c r="D125" s="26">
        <f>F125</f>
        <v>7.9991</v>
      </c>
      <c r="E125" s="26">
        <f>F125</f>
        <v>7.9991</v>
      </c>
      <c r="F125" s="26">
        <f>ROUND(7.9991,5)</f>
        <v>7.9991</v>
      </c>
      <c r="G125" s="24"/>
      <c r="H125" s="36"/>
    </row>
    <row r="126" spans="1:8" ht="12.75" customHeight="1">
      <c r="A126" s="22">
        <v>43132</v>
      </c>
      <c r="B126" s="22"/>
      <c r="C126" s="26">
        <f>ROUND(7.975,5)</f>
        <v>7.975</v>
      </c>
      <c r="D126" s="26">
        <f>F126</f>
        <v>8.01087</v>
      </c>
      <c r="E126" s="26">
        <f>F126</f>
        <v>8.01087</v>
      </c>
      <c r="F126" s="26">
        <f>ROUND(8.01087,5)</f>
        <v>8.01087</v>
      </c>
      <c r="G126" s="24"/>
      <c r="H126" s="36"/>
    </row>
    <row r="127" spans="1:8" ht="12.75" customHeight="1">
      <c r="A127" s="22">
        <v>43223</v>
      </c>
      <c r="B127" s="22"/>
      <c r="C127" s="26">
        <f>ROUND(7.975,5)</f>
        <v>7.975</v>
      </c>
      <c r="D127" s="26">
        <f>F127</f>
        <v>8.016</v>
      </c>
      <c r="E127" s="26">
        <f>F127</f>
        <v>8.016</v>
      </c>
      <c r="F127" s="26">
        <f>ROUND(8.016,5)</f>
        <v>8.016</v>
      </c>
      <c r="G127" s="24"/>
      <c r="H127" s="36"/>
    </row>
    <row r="128" spans="1:8" ht="12.75" customHeight="1">
      <c r="A128" s="22">
        <v>43314</v>
      </c>
      <c r="B128" s="22"/>
      <c r="C128" s="26">
        <f>ROUND(7.975,5)</f>
        <v>7.975</v>
      </c>
      <c r="D128" s="26">
        <f>F128</f>
        <v>8.02859</v>
      </c>
      <c r="E128" s="26">
        <f>F128</f>
        <v>8.02859</v>
      </c>
      <c r="F128" s="26">
        <f>ROUND(8.02859,5)</f>
        <v>8.02859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ROUND(9.56,5)</f>
        <v>9.56</v>
      </c>
      <c r="D130" s="26">
        <f>F130</f>
        <v>9.58741</v>
      </c>
      <c r="E130" s="26">
        <f>F130</f>
        <v>9.58741</v>
      </c>
      <c r="F130" s="26">
        <f>ROUND(9.58741,5)</f>
        <v>9.58741</v>
      </c>
      <c r="G130" s="24"/>
      <c r="H130" s="36"/>
    </row>
    <row r="131" spans="1:8" ht="12.75" customHeight="1">
      <c r="A131" s="22">
        <v>43041</v>
      </c>
      <c r="B131" s="22"/>
      <c r="C131" s="26">
        <f>ROUND(9.56,5)</f>
        <v>9.56</v>
      </c>
      <c r="D131" s="26">
        <f>F131</f>
        <v>9.64211</v>
      </c>
      <c r="E131" s="26">
        <f>F131</f>
        <v>9.64211</v>
      </c>
      <c r="F131" s="26">
        <f>ROUND(9.64211,5)</f>
        <v>9.64211</v>
      </c>
      <c r="G131" s="24"/>
      <c r="H131" s="36"/>
    </row>
    <row r="132" spans="1:8" ht="12.75" customHeight="1">
      <c r="A132" s="22">
        <v>43132</v>
      </c>
      <c r="B132" s="22"/>
      <c r="C132" s="26">
        <f>ROUND(9.56,5)</f>
        <v>9.56</v>
      </c>
      <c r="D132" s="26">
        <f>F132</f>
        <v>9.69685</v>
      </c>
      <c r="E132" s="26">
        <f>F132</f>
        <v>9.69685</v>
      </c>
      <c r="F132" s="26">
        <f>ROUND(9.69685,5)</f>
        <v>9.69685</v>
      </c>
      <c r="G132" s="24"/>
      <c r="H132" s="36"/>
    </row>
    <row r="133" spans="1:8" ht="12.75" customHeight="1">
      <c r="A133" s="22">
        <v>43223</v>
      </c>
      <c r="B133" s="22"/>
      <c r="C133" s="26">
        <f>ROUND(9.56,5)</f>
        <v>9.56</v>
      </c>
      <c r="D133" s="26">
        <f>F133</f>
        <v>9.74873</v>
      </c>
      <c r="E133" s="26">
        <f>F133</f>
        <v>9.74873</v>
      </c>
      <c r="F133" s="26">
        <f>ROUND(9.74873,5)</f>
        <v>9.74873</v>
      </c>
      <c r="G133" s="24"/>
      <c r="H133" s="36"/>
    </row>
    <row r="134" spans="1:8" ht="12.75" customHeight="1">
      <c r="A134" s="22">
        <v>43314</v>
      </c>
      <c r="B134" s="22"/>
      <c r="C134" s="26">
        <f>ROUND(9.56,5)</f>
        <v>9.56</v>
      </c>
      <c r="D134" s="26">
        <f>F134</f>
        <v>9.80618</v>
      </c>
      <c r="E134" s="26">
        <f>F134</f>
        <v>9.80618</v>
      </c>
      <c r="F134" s="26">
        <f>ROUND(9.80618,5)</f>
        <v>9.80618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ROUND(8.53,5)</f>
        <v>8.53</v>
      </c>
      <c r="D136" s="26">
        <f>F136</f>
        <v>8.54781</v>
      </c>
      <c r="E136" s="26">
        <f>F136</f>
        <v>8.54781</v>
      </c>
      <c r="F136" s="26">
        <f>ROUND(8.54781,5)</f>
        <v>8.54781</v>
      </c>
      <c r="G136" s="24"/>
      <c r="H136" s="36"/>
    </row>
    <row r="137" spans="1:8" ht="12.75" customHeight="1">
      <c r="A137" s="22">
        <v>43041</v>
      </c>
      <c r="B137" s="22"/>
      <c r="C137" s="26">
        <f>ROUND(8.53,5)</f>
        <v>8.53</v>
      </c>
      <c r="D137" s="26">
        <f>F137</f>
        <v>8.58017</v>
      </c>
      <c r="E137" s="26">
        <f>F137</f>
        <v>8.58017</v>
      </c>
      <c r="F137" s="26">
        <f>ROUND(8.58017,5)</f>
        <v>8.58017</v>
      </c>
      <c r="G137" s="24"/>
      <c r="H137" s="36"/>
    </row>
    <row r="138" spans="1:8" ht="12.75" customHeight="1">
      <c r="A138" s="22">
        <v>43132</v>
      </c>
      <c r="B138" s="22"/>
      <c r="C138" s="26">
        <f>ROUND(8.53,5)</f>
        <v>8.53</v>
      </c>
      <c r="D138" s="26">
        <f>F138</f>
        <v>8.61001</v>
      </c>
      <c r="E138" s="26">
        <f>F138</f>
        <v>8.61001</v>
      </c>
      <c r="F138" s="26">
        <f>ROUND(8.61001,5)</f>
        <v>8.61001</v>
      </c>
      <c r="G138" s="24"/>
      <c r="H138" s="36"/>
    </row>
    <row r="139" spans="1:8" ht="12.75" customHeight="1">
      <c r="A139" s="22">
        <v>43223</v>
      </c>
      <c r="B139" s="22"/>
      <c r="C139" s="26">
        <f>ROUND(8.53,5)</f>
        <v>8.53</v>
      </c>
      <c r="D139" s="26">
        <f>F139</f>
        <v>8.64164</v>
      </c>
      <c r="E139" s="26">
        <f>F139</f>
        <v>8.64164</v>
      </c>
      <c r="F139" s="26">
        <f>ROUND(8.64164,5)</f>
        <v>8.64164</v>
      </c>
      <c r="G139" s="24"/>
      <c r="H139" s="36"/>
    </row>
    <row r="140" spans="1:8" ht="12.75" customHeight="1">
      <c r="A140" s="22">
        <v>43314</v>
      </c>
      <c r="B140" s="22"/>
      <c r="C140" s="26">
        <f>ROUND(8.53,5)</f>
        <v>8.53</v>
      </c>
      <c r="D140" s="26">
        <f>F140</f>
        <v>8.6805</v>
      </c>
      <c r="E140" s="26">
        <f>F140</f>
        <v>8.6805</v>
      </c>
      <c r="F140" s="26">
        <f>ROUND(8.6805,5)</f>
        <v>8.6805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ROUND(2.45,5)</f>
        <v>2.45</v>
      </c>
      <c r="D142" s="26">
        <f>F142</f>
        <v>296.41049</v>
      </c>
      <c r="E142" s="26">
        <f>F142</f>
        <v>296.41049</v>
      </c>
      <c r="F142" s="26">
        <f>ROUND(296.41049,5)</f>
        <v>296.41049</v>
      </c>
      <c r="G142" s="24"/>
      <c r="H142" s="36"/>
    </row>
    <row r="143" spans="1:8" ht="12.75" customHeight="1">
      <c r="A143" s="22">
        <v>43041</v>
      </c>
      <c r="B143" s="22"/>
      <c r="C143" s="26">
        <f>ROUND(2.45,5)</f>
        <v>2.45</v>
      </c>
      <c r="D143" s="26">
        <f>F143</f>
        <v>302.1461</v>
      </c>
      <c r="E143" s="26">
        <f>F143</f>
        <v>302.1461</v>
      </c>
      <c r="F143" s="26">
        <f>ROUND(302.1461,5)</f>
        <v>302.1461</v>
      </c>
      <c r="G143" s="24"/>
      <c r="H143" s="36"/>
    </row>
    <row r="144" spans="1:8" ht="12.75" customHeight="1">
      <c r="A144" s="22">
        <v>43132</v>
      </c>
      <c r="B144" s="22"/>
      <c r="C144" s="26">
        <f>ROUND(2.45,5)</f>
        <v>2.45</v>
      </c>
      <c r="D144" s="26">
        <f>F144</f>
        <v>301.0869</v>
      </c>
      <c r="E144" s="26">
        <f>F144</f>
        <v>301.0869</v>
      </c>
      <c r="F144" s="26">
        <f>ROUND(301.0869,5)</f>
        <v>301.0869</v>
      </c>
      <c r="G144" s="24"/>
      <c r="H144" s="36"/>
    </row>
    <row r="145" spans="1:8" ht="12.75" customHeight="1">
      <c r="A145" s="22">
        <v>43223</v>
      </c>
      <c r="B145" s="22"/>
      <c r="C145" s="26">
        <f>ROUND(2.45,5)</f>
        <v>2.45</v>
      </c>
      <c r="D145" s="26">
        <f>F145</f>
        <v>307.15178</v>
      </c>
      <c r="E145" s="26">
        <f>F145</f>
        <v>307.15178</v>
      </c>
      <c r="F145" s="26">
        <f>ROUND(307.15178,5)</f>
        <v>307.15178</v>
      </c>
      <c r="G145" s="24"/>
      <c r="H145" s="36"/>
    </row>
    <row r="146" spans="1:8" ht="12.75" customHeight="1">
      <c r="A146" s="22">
        <v>43314</v>
      </c>
      <c r="B146" s="22"/>
      <c r="C146" s="26">
        <f>ROUND(2.45,5)</f>
        <v>2.45</v>
      </c>
      <c r="D146" s="26">
        <f>F146</f>
        <v>313.10034</v>
      </c>
      <c r="E146" s="26">
        <f>F146</f>
        <v>313.10034</v>
      </c>
      <c r="F146" s="26">
        <f>ROUND(313.10034,5)</f>
        <v>313.10034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ROUND(2.43,5)</f>
        <v>2.43</v>
      </c>
      <c r="D148" s="26">
        <f>F148</f>
        <v>241.58824</v>
      </c>
      <c r="E148" s="26">
        <f>F148</f>
        <v>241.58824</v>
      </c>
      <c r="F148" s="26">
        <f>ROUND(241.58824,5)</f>
        <v>241.58824</v>
      </c>
      <c r="G148" s="24"/>
      <c r="H148" s="36"/>
    </row>
    <row r="149" spans="1:8" ht="12.75" customHeight="1">
      <c r="A149" s="22">
        <v>43041</v>
      </c>
      <c r="B149" s="22"/>
      <c r="C149" s="26">
        <f>ROUND(2.43,5)</f>
        <v>2.43</v>
      </c>
      <c r="D149" s="26">
        <f>F149</f>
        <v>246.26308</v>
      </c>
      <c r="E149" s="26">
        <f>F149</f>
        <v>246.26308</v>
      </c>
      <c r="F149" s="26">
        <f>ROUND(246.26308,5)</f>
        <v>246.26308</v>
      </c>
      <c r="G149" s="24"/>
      <c r="H149" s="36"/>
    </row>
    <row r="150" spans="1:8" ht="12.75" customHeight="1">
      <c r="A150" s="22">
        <v>43132</v>
      </c>
      <c r="B150" s="22"/>
      <c r="C150" s="26">
        <f>ROUND(2.43,5)</f>
        <v>2.43</v>
      </c>
      <c r="D150" s="26">
        <f>F150</f>
        <v>247.40193</v>
      </c>
      <c r="E150" s="26">
        <f>F150</f>
        <v>247.40193</v>
      </c>
      <c r="F150" s="26">
        <f>ROUND(247.40193,5)</f>
        <v>247.40193</v>
      </c>
      <c r="G150" s="24"/>
      <c r="H150" s="36"/>
    </row>
    <row r="151" spans="1:8" ht="12.75" customHeight="1">
      <c r="A151" s="22">
        <v>43223</v>
      </c>
      <c r="B151" s="22"/>
      <c r="C151" s="26">
        <f>ROUND(2.43,5)</f>
        <v>2.43</v>
      </c>
      <c r="D151" s="26">
        <f>F151</f>
        <v>252.3856</v>
      </c>
      <c r="E151" s="26">
        <f>F151</f>
        <v>252.3856</v>
      </c>
      <c r="F151" s="26">
        <f>ROUND(252.3856,5)</f>
        <v>252.3856</v>
      </c>
      <c r="G151" s="24"/>
      <c r="H151" s="36"/>
    </row>
    <row r="152" spans="1:8" ht="12.75" customHeight="1">
      <c r="A152" s="22">
        <v>43314</v>
      </c>
      <c r="B152" s="22"/>
      <c r="C152" s="26">
        <f>ROUND(2.43,5)</f>
        <v>2.43</v>
      </c>
      <c r="D152" s="26">
        <f>F152</f>
        <v>257.27446</v>
      </c>
      <c r="E152" s="26">
        <f>F152</f>
        <v>257.27446</v>
      </c>
      <c r="F152" s="26">
        <f>ROUND(257.27446,5)</f>
        <v>257.27446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ROUND(7.475,5)</f>
        <v>7.475</v>
      </c>
      <c r="D154" s="26">
        <f>F154</f>
        <v>7.3612</v>
      </c>
      <c r="E154" s="26">
        <f>F154</f>
        <v>7.3612</v>
      </c>
      <c r="F154" s="26">
        <f>ROUND(7.3612,5)</f>
        <v>7.3612</v>
      </c>
      <c r="G154" s="24"/>
      <c r="H154" s="36"/>
    </row>
    <row r="155" spans="1:8" ht="12.75" customHeight="1">
      <c r="A155" s="22">
        <v>43041</v>
      </c>
      <c r="B155" s="22"/>
      <c r="C155" s="26">
        <f>ROUND(7.475,5)</f>
        <v>7.475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ROUND(7.42,5)</f>
        <v>7.42</v>
      </c>
      <c r="D157" s="26">
        <f>F157</f>
        <v>7.39905</v>
      </c>
      <c r="E157" s="26">
        <f>F157</f>
        <v>7.39905</v>
      </c>
      <c r="F157" s="26">
        <f>ROUND(7.39905,5)</f>
        <v>7.39905</v>
      </c>
      <c r="G157" s="24"/>
      <c r="H157" s="36"/>
    </row>
    <row r="158" spans="1:8" ht="12.75" customHeight="1">
      <c r="A158" s="22">
        <v>43041</v>
      </c>
      <c r="B158" s="22"/>
      <c r="C158" s="26">
        <f>ROUND(7.42,5)</f>
        <v>7.42</v>
      </c>
      <c r="D158" s="26">
        <f>F158</f>
        <v>7.31439</v>
      </c>
      <c r="E158" s="26">
        <f>F158</f>
        <v>7.31439</v>
      </c>
      <c r="F158" s="26">
        <f>ROUND(7.31439,5)</f>
        <v>7.31439</v>
      </c>
      <c r="G158" s="24"/>
      <c r="H158" s="36"/>
    </row>
    <row r="159" spans="1:8" ht="12.75" customHeight="1">
      <c r="A159" s="22">
        <v>43132</v>
      </c>
      <c r="B159" s="22"/>
      <c r="C159" s="26">
        <f>ROUND(7.42,5)</f>
        <v>7.42</v>
      </c>
      <c r="D159" s="26">
        <f>F159</f>
        <v>7.14885</v>
      </c>
      <c r="E159" s="26">
        <f>F159</f>
        <v>7.14885</v>
      </c>
      <c r="F159" s="26">
        <f>ROUND(7.14885,5)</f>
        <v>7.14885</v>
      </c>
      <c r="G159" s="24"/>
      <c r="H159" s="36"/>
    </row>
    <row r="160" spans="1:8" ht="12.75" customHeight="1">
      <c r="A160" s="22">
        <v>43223</v>
      </c>
      <c r="B160" s="22"/>
      <c r="C160" s="26">
        <f>ROUND(7.42,5)</f>
        <v>7.42</v>
      </c>
      <c r="D160" s="26">
        <f>F160</f>
        <v>6.84798</v>
      </c>
      <c r="E160" s="26">
        <f>F160</f>
        <v>6.84798</v>
      </c>
      <c r="F160" s="26">
        <f>ROUND(6.84798,5)</f>
        <v>6.84798</v>
      </c>
      <c r="G160" s="24"/>
      <c r="H160" s="36"/>
    </row>
    <row r="161" spans="1:8" ht="12.75" customHeight="1">
      <c r="A161" s="22">
        <v>43314</v>
      </c>
      <c r="B161" s="22"/>
      <c r="C161" s="26">
        <f>ROUND(7.42,5)</f>
        <v>7.42</v>
      </c>
      <c r="D161" s="26">
        <f>F161</f>
        <v>6.18775</v>
      </c>
      <c r="E161" s="26">
        <f>F161</f>
        <v>6.18775</v>
      </c>
      <c r="F161" s="26">
        <f>ROUND(6.18775,5)</f>
        <v>6.18775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ROUND(7.48,5)</f>
        <v>7.48</v>
      </c>
      <c r="D163" s="26">
        <f>F163</f>
        <v>7.47217</v>
      </c>
      <c r="E163" s="26">
        <f>F163</f>
        <v>7.47217</v>
      </c>
      <c r="F163" s="26">
        <f>ROUND(7.47217,5)</f>
        <v>7.47217</v>
      </c>
      <c r="G163" s="24"/>
      <c r="H163" s="36"/>
    </row>
    <row r="164" spans="1:8" ht="12.75" customHeight="1">
      <c r="A164" s="22">
        <v>43041</v>
      </c>
      <c r="B164" s="22"/>
      <c r="C164" s="26">
        <f>ROUND(7.48,5)</f>
        <v>7.48</v>
      </c>
      <c r="D164" s="26">
        <f>F164</f>
        <v>7.43144</v>
      </c>
      <c r="E164" s="26">
        <f>F164</f>
        <v>7.43144</v>
      </c>
      <c r="F164" s="26">
        <f>ROUND(7.43144,5)</f>
        <v>7.43144</v>
      </c>
      <c r="G164" s="24"/>
      <c r="H164" s="36"/>
    </row>
    <row r="165" spans="1:8" ht="12.75" customHeight="1">
      <c r="A165" s="22">
        <v>43132</v>
      </c>
      <c r="B165" s="22"/>
      <c r="C165" s="26">
        <f>ROUND(7.48,5)</f>
        <v>7.48</v>
      </c>
      <c r="D165" s="26">
        <f>F165</f>
        <v>7.3657</v>
      </c>
      <c r="E165" s="26">
        <f>F165</f>
        <v>7.3657</v>
      </c>
      <c r="F165" s="26">
        <f>ROUND(7.3657,5)</f>
        <v>7.3657</v>
      </c>
      <c r="G165" s="24"/>
      <c r="H165" s="36"/>
    </row>
    <row r="166" spans="1:8" ht="12.75" customHeight="1">
      <c r="A166" s="22">
        <v>43223</v>
      </c>
      <c r="B166" s="22"/>
      <c r="C166" s="26">
        <f>ROUND(7.48,5)</f>
        <v>7.48</v>
      </c>
      <c r="D166" s="26">
        <f>F166</f>
        <v>7.29213</v>
      </c>
      <c r="E166" s="26">
        <f>F166</f>
        <v>7.29213</v>
      </c>
      <c r="F166" s="26">
        <f>ROUND(7.29213,5)</f>
        <v>7.29213</v>
      </c>
      <c r="G166" s="24"/>
      <c r="H166" s="36"/>
    </row>
    <row r="167" spans="1:8" ht="12.75" customHeight="1">
      <c r="A167" s="22">
        <v>43314</v>
      </c>
      <c r="B167" s="22"/>
      <c r="C167" s="26">
        <f>ROUND(7.48,5)</f>
        <v>7.48</v>
      </c>
      <c r="D167" s="26">
        <f>F167</f>
        <v>7.21188</v>
      </c>
      <c r="E167" s="26">
        <f>F167</f>
        <v>7.21188</v>
      </c>
      <c r="F167" s="26">
        <f>ROUND(7.21188,5)</f>
        <v>7.21188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ROUND(7.595,5)</f>
        <v>7.595</v>
      </c>
      <c r="D169" s="26">
        <f>F169</f>
        <v>7.59328</v>
      </c>
      <c r="E169" s="26">
        <f>F169</f>
        <v>7.59328</v>
      </c>
      <c r="F169" s="26">
        <f>ROUND(7.59328,5)</f>
        <v>7.59328</v>
      </c>
      <c r="G169" s="24"/>
      <c r="H169" s="36"/>
    </row>
    <row r="170" spans="1:8" ht="12.75" customHeight="1">
      <c r="A170" s="22">
        <v>43041</v>
      </c>
      <c r="B170" s="22"/>
      <c r="C170" s="26">
        <f>ROUND(7.595,5)</f>
        <v>7.595</v>
      </c>
      <c r="D170" s="26">
        <f>F170</f>
        <v>7.58085</v>
      </c>
      <c r="E170" s="26">
        <f>F170</f>
        <v>7.58085</v>
      </c>
      <c r="F170" s="26">
        <f>ROUND(7.58085,5)</f>
        <v>7.58085</v>
      </c>
      <c r="G170" s="24"/>
      <c r="H170" s="36"/>
    </row>
    <row r="171" spans="1:8" ht="12.75" customHeight="1">
      <c r="A171" s="22">
        <v>43132</v>
      </c>
      <c r="B171" s="22"/>
      <c r="C171" s="26">
        <f>ROUND(7.595,5)</f>
        <v>7.595</v>
      </c>
      <c r="D171" s="26">
        <f>F171</f>
        <v>7.55704</v>
      </c>
      <c r="E171" s="26">
        <f>F171</f>
        <v>7.55704</v>
      </c>
      <c r="F171" s="26">
        <f>ROUND(7.55704,5)</f>
        <v>7.55704</v>
      </c>
      <c r="G171" s="24"/>
      <c r="H171" s="36"/>
    </row>
    <row r="172" spans="1:8" ht="12.75" customHeight="1">
      <c r="A172" s="22">
        <v>43223</v>
      </c>
      <c r="B172" s="22"/>
      <c r="C172" s="26">
        <f>ROUND(7.595,5)</f>
        <v>7.595</v>
      </c>
      <c r="D172" s="26">
        <f>F172</f>
        <v>7.52497</v>
      </c>
      <c r="E172" s="26">
        <f>F172</f>
        <v>7.52497</v>
      </c>
      <c r="F172" s="26">
        <f>ROUND(7.52497,5)</f>
        <v>7.52497</v>
      </c>
      <c r="G172" s="24"/>
      <c r="H172" s="36"/>
    </row>
    <row r="173" spans="1:8" ht="12.75" customHeight="1">
      <c r="A173" s="22">
        <v>43314</v>
      </c>
      <c r="B173" s="22"/>
      <c r="C173" s="26">
        <f>ROUND(7.595,5)</f>
        <v>7.595</v>
      </c>
      <c r="D173" s="26">
        <f>F173</f>
        <v>7.49881</v>
      </c>
      <c r="E173" s="26">
        <f>F173</f>
        <v>7.49881</v>
      </c>
      <c r="F173" s="26">
        <f>ROUND(7.49881,5)</f>
        <v>7.49881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ROUND(9.52,5)</f>
        <v>9.52</v>
      </c>
      <c r="D175" s="26">
        <f>F175</f>
        <v>9.54481</v>
      </c>
      <c r="E175" s="26">
        <f>F175</f>
        <v>9.54481</v>
      </c>
      <c r="F175" s="26">
        <f>ROUND(9.54481,5)</f>
        <v>9.54481</v>
      </c>
      <c r="G175" s="24"/>
      <c r="H175" s="36"/>
    </row>
    <row r="176" spans="1:8" ht="12.75" customHeight="1">
      <c r="A176" s="22">
        <v>43041</v>
      </c>
      <c r="B176" s="22"/>
      <c r="C176" s="26">
        <f>ROUND(9.52,5)</f>
        <v>9.52</v>
      </c>
      <c r="D176" s="26">
        <f>F176</f>
        <v>9.59238</v>
      </c>
      <c r="E176" s="26">
        <f>F176</f>
        <v>9.59238</v>
      </c>
      <c r="F176" s="26">
        <f>ROUND(9.59238,5)</f>
        <v>9.59238</v>
      </c>
      <c r="G176" s="24"/>
      <c r="H176" s="36"/>
    </row>
    <row r="177" spans="1:8" ht="12.75" customHeight="1">
      <c r="A177" s="22">
        <v>43132</v>
      </c>
      <c r="B177" s="22"/>
      <c r="C177" s="26">
        <f>ROUND(9.52,5)</f>
        <v>9.52</v>
      </c>
      <c r="D177" s="26">
        <f>F177</f>
        <v>9.63868</v>
      </c>
      <c r="E177" s="26">
        <f>F177</f>
        <v>9.63868</v>
      </c>
      <c r="F177" s="26">
        <f>ROUND(9.63868,5)</f>
        <v>9.63868</v>
      </c>
      <c r="G177" s="24"/>
      <c r="H177" s="36"/>
    </row>
    <row r="178" spans="1:8" ht="12.75" customHeight="1">
      <c r="A178" s="22">
        <v>43223</v>
      </c>
      <c r="B178" s="22"/>
      <c r="C178" s="26">
        <f>ROUND(9.52,5)</f>
        <v>9.52</v>
      </c>
      <c r="D178" s="26">
        <f>F178</f>
        <v>9.68549</v>
      </c>
      <c r="E178" s="26">
        <f>F178</f>
        <v>9.68549</v>
      </c>
      <c r="F178" s="26">
        <f>ROUND(9.68549,5)</f>
        <v>9.68549</v>
      </c>
      <c r="G178" s="24"/>
      <c r="H178" s="36"/>
    </row>
    <row r="179" spans="1:8" ht="12.75" customHeight="1">
      <c r="A179" s="22">
        <v>43314</v>
      </c>
      <c r="B179" s="22"/>
      <c r="C179" s="26">
        <f>ROUND(9.52,5)</f>
        <v>9.52</v>
      </c>
      <c r="D179" s="26">
        <f>F179</f>
        <v>9.73667</v>
      </c>
      <c r="E179" s="26">
        <f>F179</f>
        <v>9.73667</v>
      </c>
      <c r="F179" s="26">
        <f>ROUND(9.73667,5)</f>
        <v>9.73667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ROUND(2.43,5)</f>
        <v>2.43</v>
      </c>
      <c r="D181" s="26">
        <f>F181</f>
        <v>186.50233</v>
      </c>
      <c r="E181" s="26">
        <f>F181</f>
        <v>186.50233</v>
      </c>
      <c r="F181" s="26">
        <f>ROUND(186.50233,5)</f>
        <v>186.50233</v>
      </c>
      <c r="G181" s="24"/>
      <c r="H181" s="36"/>
    </row>
    <row r="182" spans="1:8" ht="12.75" customHeight="1">
      <c r="A182" s="22">
        <v>43041</v>
      </c>
      <c r="B182" s="22"/>
      <c r="C182" s="26">
        <f>ROUND(2.43,5)</f>
        <v>2.43</v>
      </c>
      <c r="D182" s="26">
        <f>F182</f>
        <v>187.71107</v>
      </c>
      <c r="E182" s="26">
        <f>F182</f>
        <v>187.71107</v>
      </c>
      <c r="F182" s="26">
        <f>ROUND(187.71107,5)</f>
        <v>187.71107</v>
      </c>
      <c r="G182" s="24"/>
      <c r="H182" s="36"/>
    </row>
    <row r="183" spans="1:8" ht="12.75" customHeight="1">
      <c r="A183" s="22">
        <v>43132</v>
      </c>
      <c r="B183" s="22"/>
      <c r="C183" s="26">
        <f>ROUND(2.43,5)</f>
        <v>2.43</v>
      </c>
      <c r="D183" s="26">
        <f>F183</f>
        <v>191.43511</v>
      </c>
      <c r="E183" s="26">
        <f>F183</f>
        <v>191.43511</v>
      </c>
      <c r="F183" s="26">
        <f>ROUND(191.43511,5)</f>
        <v>191.43511</v>
      </c>
      <c r="G183" s="24"/>
      <c r="H183" s="36"/>
    </row>
    <row r="184" spans="1:8" ht="12.75" customHeight="1">
      <c r="A184" s="22">
        <v>43223</v>
      </c>
      <c r="B184" s="22"/>
      <c r="C184" s="26">
        <f>ROUND(2.43,5)</f>
        <v>2.43</v>
      </c>
      <c r="D184" s="26">
        <f>F184</f>
        <v>192.84162</v>
      </c>
      <c r="E184" s="26">
        <f>F184</f>
        <v>192.84162</v>
      </c>
      <c r="F184" s="26">
        <f>ROUND(192.84162,5)</f>
        <v>192.84162</v>
      </c>
      <c r="G184" s="24"/>
      <c r="H184" s="36"/>
    </row>
    <row r="185" spans="1:8" ht="12.75" customHeight="1">
      <c r="A185" s="22">
        <v>43314</v>
      </c>
      <c r="B185" s="22"/>
      <c r="C185" s="26">
        <f>ROUND(2.43,5)</f>
        <v>2.43</v>
      </c>
      <c r="D185" s="26">
        <f>F185</f>
        <v>196.57581</v>
      </c>
      <c r="E185" s="26">
        <f>F185</f>
        <v>196.57581</v>
      </c>
      <c r="F185" s="26">
        <f>ROUND(196.57581,5)</f>
        <v>196.57581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ROUND(2.44,5)</f>
        <v>2.44</v>
      </c>
      <c r="D190" s="26">
        <f>F190</f>
        <v>148.75932</v>
      </c>
      <c r="E190" s="26">
        <f>F190</f>
        <v>148.75932</v>
      </c>
      <c r="F190" s="26">
        <f>ROUND(148.75932,5)</f>
        <v>148.75932</v>
      </c>
      <c r="G190" s="24"/>
      <c r="H190" s="36"/>
    </row>
    <row r="191" spans="1:8" ht="12.75" customHeight="1">
      <c r="A191" s="22">
        <v>43041</v>
      </c>
      <c r="B191" s="22"/>
      <c r="C191" s="26">
        <f>ROUND(2.44,5)</f>
        <v>2.44</v>
      </c>
      <c r="D191" s="26">
        <f>F191</f>
        <v>151.63786</v>
      </c>
      <c r="E191" s="26">
        <f>F191</f>
        <v>151.63786</v>
      </c>
      <c r="F191" s="26">
        <f>ROUND(151.63786,5)</f>
        <v>151.63786</v>
      </c>
      <c r="G191" s="24"/>
      <c r="H191" s="36"/>
    </row>
    <row r="192" spans="1:8" ht="12.75" customHeight="1">
      <c r="A192" s="22">
        <v>43132</v>
      </c>
      <c r="B192" s="22"/>
      <c r="C192" s="26">
        <f>ROUND(2.44,5)</f>
        <v>2.44</v>
      </c>
      <c r="D192" s="26">
        <f>F192</f>
        <v>152.58604</v>
      </c>
      <c r="E192" s="26">
        <f>F192</f>
        <v>152.58604</v>
      </c>
      <c r="F192" s="26">
        <f>ROUND(152.58604,5)</f>
        <v>152.58604</v>
      </c>
      <c r="G192" s="24"/>
      <c r="H192" s="36"/>
    </row>
    <row r="193" spans="1:8" ht="12.75" customHeight="1">
      <c r="A193" s="22">
        <v>43223</v>
      </c>
      <c r="B193" s="22"/>
      <c r="C193" s="26">
        <f>ROUND(2.44,5)</f>
        <v>2.44</v>
      </c>
      <c r="D193" s="26">
        <f>F193</f>
        <v>155.6596</v>
      </c>
      <c r="E193" s="26">
        <f>F193</f>
        <v>155.6596</v>
      </c>
      <c r="F193" s="26">
        <f>ROUND(155.6596,5)</f>
        <v>155.6596</v>
      </c>
      <c r="G193" s="24"/>
      <c r="H193" s="36"/>
    </row>
    <row r="194" spans="1:8" ht="12.75" customHeight="1">
      <c r="A194" s="22">
        <v>43314</v>
      </c>
      <c r="B194" s="22"/>
      <c r="C194" s="26">
        <f>ROUND(2.44,5)</f>
        <v>2.44</v>
      </c>
      <c r="D194" s="26">
        <f>F194</f>
        <v>158.67439</v>
      </c>
      <c r="E194" s="26">
        <f>F194</f>
        <v>158.67439</v>
      </c>
      <c r="F194" s="26">
        <f>ROUND(158.67439,5)</f>
        <v>158.67439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ROUND(9.195,5)</f>
        <v>9.195</v>
      </c>
      <c r="D196" s="26">
        <f>F196</f>
        <v>9.21821</v>
      </c>
      <c r="E196" s="26">
        <f>F196</f>
        <v>9.21821</v>
      </c>
      <c r="F196" s="26">
        <f>ROUND(9.21821,5)</f>
        <v>9.21821</v>
      </c>
      <c r="G196" s="24"/>
      <c r="H196" s="36"/>
    </row>
    <row r="197" spans="1:8" ht="12.75" customHeight="1">
      <c r="A197" s="22">
        <v>43041</v>
      </c>
      <c r="B197" s="22"/>
      <c r="C197" s="26">
        <f>ROUND(9.195,5)</f>
        <v>9.195</v>
      </c>
      <c r="D197" s="26">
        <f>F197</f>
        <v>9.26459</v>
      </c>
      <c r="E197" s="26">
        <f>F197</f>
        <v>9.26459</v>
      </c>
      <c r="F197" s="26">
        <f>ROUND(9.26459,5)</f>
        <v>9.26459</v>
      </c>
      <c r="G197" s="24"/>
      <c r="H197" s="36"/>
    </row>
    <row r="198" spans="1:8" ht="12.75" customHeight="1">
      <c r="A198" s="22">
        <v>43132</v>
      </c>
      <c r="B198" s="22"/>
      <c r="C198" s="26">
        <f>ROUND(9.195,5)</f>
        <v>9.195</v>
      </c>
      <c r="D198" s="26">
        <f>F198</f>
        <v>9.31058</v>
      </c>
      <c r="E198" s="26">
        <f>F198</f>
        <v>9.31058</v>
      </c>
      <c r="F198" s="26">
        <f>ROUND(9.31058,5)</f>
        <v>9.31058</v>
      </c>
      <c r="G198" s="24"/>
      <c r="H198" s="36"/>
    </row>
    <row r="199" spans="1:8" ht="12.75" customHeight="1">
      <c r="A199" s="22">
        <v>43223</v>
      </c>
      <c r="B199" s="22"/>
      <c r="C199" s="26">
        <f>ROUND(9.195,5)</f>
        <v>9.195</v>
      </c>
      <c r="D199" s="26">
        <f>F199</f>
        <v>9.35365</v>
      </c>
      <c r="E199" s="26">
        <f>F199</f>
        <v>9.35365</v>
      </c>
      <c r="F199" s="26">
        <f>ROUND(9.35365,5)</f>
        <v>9.35365</v>
      </c>
      <c r="G199" s="24"/>
      <c r="H199" s="36"/>
    </row>
    <row r="200" spans="1:8" ht="12.75" customHeight="1">
      <c r="A200" s="22">
        <v>43314</v>
      </c>
      <c r="B200" s="22"/>
      <c r="C200" s="26">
        <f>ROUND(9.195,5)</f>
        <v>9.195</v>
      </c>
      <c r="D200" s="26">
        <f>F200</f>
        <v>9.40223</v>
      </c>
      <c r="E200" s="26">
        <f>F200</f>
        <v>9.40223</v>
      </c>
      <c r="F200" s="26">
        <f>ROUND(9.40223,5)</f>
        <v>9.40223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ROUND(9.64,5)</f>
        <v>9.64</v>
      </c>
      <c r="D202" s="26">
        <f>F202</f>
        <v>9.66465</v>
      </c>
      <c r="E202" s="26">
        <f>F202</f>
        <v>9.66465</v>
      </c>
      <c r="F202" s="26">
        <f>ROUND(9.66465,5)</f>
        <v>9.66465</v>
      </c>
      <c r="G202" s="24"/>
      <c r="H202" s="36"/>
    </row>
    <row r="203" spans="1:8" ht="12.75" customHeight="1">
      <c r="A203" s="22">
        <v>43041</v>
      </c>
      <c r="B203" s="22"/>
      <c r="C203" s="26">
        <f>ROUND(9.64,5)</f>
        <v>9.64</v>
      </c>
      <c r="D203" s="26">
        <f>F203</f>
        <v>9.71365</v>
      </c>
      <c r="E203" s="26">
        <f>F203</f>
        <v>9.71365</v>
      </c>
      <c r="F203" s="26">
        <f>ROUND(9.71365,5)</f>
        <v>9.71365</v>
      </c>
      <c r="G203" s="24"/>
      <c r="H203" s="36"/>
    </row>
    <row r="204" spans="1:8" ht="12.75" customHeight="1">
      <c r="A204" s="22">
        <v>43132</v>
      </c>
      <c r="B204" s="22"/>
      <c r="C204" s="26">
        <f>ROUND(9.64,5)</f>
        <v>9.64</v>
      </c>
      <c r="D204" s="26">
        <f>F204</f>
        <v>9.76243</v>
      </c>
      <c r="E204" s="26">
        <f>F204</f>
        <v>9.76243</v>
      </c>
      <c r="F204" s="26">
        <f>ROUND(9.76243,5)</f>
        <v>9.76243</v>
      </c>
      <c r="G204" s="24"/>
      <c r="H204" s="36"/>
    </row>
    <row r="205" spans="1:8" ht="12.75" customHeight="1">
      <c r="A205" s="22">
        <v>43223</v>
      </c>
      <c r="B205" s="22"/>
      <c r="C205" s="26">
        <f>ROUND(9.64,5)</f>
        <v>9.64</v>
      </c>
      <c r="D205" s="26">
        <f>F205</f>
        <v>9.80846</v>
      </c>
      <c r="E205" s="26">
        <f>F205</f>
        <v>9.80846</v>
      </c>
      <c r="F205" s="26">
        <f>ROUND(9.80846,5)</f>
        <v>9.80846</v>
      </c>
      <c r="G205" s="24"/>
      <c r="H205" s="36"/>
    </row>
    <row r="206" spans="1:8" ht="12.75" customHeight="1">
      <c r="A206" s="22">
        <v>43314</v>
      </c>
      <c r="B206" s="22"/>
      <c r="C206" s="26">
        <f>ROUND(9.64,5)</f>
        <v>9.64</v>
      </c>
      <c r="D206" s="26">
        <f>F206</f>
        <v>9.85895</v>
      </c>
      <c r="E206" s="26">
        <f>F206</f>
        <v>9.85895</v>
      </c>
      <c r="F206" s="26">
        <f>ROUND(9.85895,5)</f>
        <v>9.85895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ROUND(9.72,5)</f>
        <v>9.72</v>
      </c>
      <c r="D208" s="26">
        <f>F208</f>
        <v>9.74589</v>
      </c>
      <c r="E208" s="26">
        <f>F208</f>
        <v>9.74589</v>
      </c>
      <c r="F208" s="26">
        <f>ROUND(9.74589,5)</f>
        <v>9.74589</v>
      </c>
      <c r="G208" s="24"/>
      <c r="H208" s="36"/>
    </row>
    <row r="209" spans="1:8" ht="12.75" customHeight="1">
      <c r="A209" s="22">
        <v>43041</v>
      </c>
      <c r="B209" s="22"/>
      <c r="C209" s="26">
        <f>ROUND(9.72,5)</f>
        <v>9.72</v>
      </c>
      <c r="D209" s="26">
        <f>F209</f>
        <v>9.79732</v>
      </c>
      <c r="E209" s="26">
        <f>F209</f>
        <v>9.79732</v>
      </c>
      <c r="F209" s="26">
        <f>ROUND(9.79732,5)</f>
        <v>9.79732</v>
      </c>
      <c r="G209" s="24"/>
      <c r="H209" s="36"/>
    </row>
    <row r="210" spans="1:8" ht="12.75" customHeight="1">
      <c r="A210" s="22">
        <v>43132</v>
      </c>
      <c r="B210" s="22"/>
      <c r="C210" s="26">
        <f>ROUND(9.72,5)</f>
        <v>9.72</v>
      </c>
      <c r="D210" s="26">
        <f>F210</f>
        <v>9.84866</v>
      </c>
      <c r="E210" s="26">
        <f>F210</f>
        <v>9.84866</v>
      </c>
      <c r="F210" s="26">
        <f>ROUND(9.84866,5)</f>
        <v>9.84866</v>
      </c>
      <c r="G210" s="24"/>
      <c r="H210" s="36"/>
    </row>
    <row r="211" spans="1:8" ht="12.75" customHeight="1">
      <c r="A211" s="22">
        <v>43223</v>
      </c>
      <c r="B211" s="22"/>
      <c r="C211" s="26">
        <f>ROUND(9.72,5)</f>
        <v>9.72</v>
      </c>
      <c r="D211" s="26">
        <f>F211</f>
        <v>9.89721</v>
      </c>
      <c r="E211" s="26">
        <f>F211</f>
        <v>9.89721</v>
      </c>
      <c r="F211" s="26">
        <f>ROUND(9.89721,5)</f>
        <v>9.89721</v>
      </c>
      <c r="G211" s="24"/>
      <c r="H211" s="36"/>
    </row>
    <row r="212" spans="1:8" ht="12.75" customHeight="1">
      <c r="A212" s="22">
        <v>43314</v>
      </c>
      <c r="B212" s="22"/>
      <c r="C212" s="26">
        <f>ROUND(9.72,5)</f>
        <v>9.72</v>
      </c>
      <c r="D212" s="26">
        <f>F212</f>
        <v>9.95039</v>
      </c>
      <c r="E212" s="26">
        <f>F212</f>
        <v>9.95039</v>
      </c>
      <c r="F212" s="26">
        <f>ROUND(9.95039,5)</f>
        <v>9.95039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5">
        <f>ROUND(14.5660020833333,4)</f>
        <v>14.566</v>
      </c>
      <c r="D214" s="25">
        <f>F214</f>
        <v>14.5922</v>
      </c>
      <c r="E214" s="25">
        <f>F214</f>
        <v>14.5922</v>
      </c>
      <c r="F214" s="25">
        <f>ROUND(14.5922,4)</f>
        <v>14.5922</v>
      </c>
      <c r="G214" s="24"/>
      <c r="H214" s="36"/>
    </row>
    <row r="215" spans="1:8" ht="12.75" customHeight="1">
      <c r="A215" s="22">
        <v>42947</v>
      </c>
      <c r="B215" s="22"/>
      <c r="C215" s="25">
        <f>ROUND(14.5660020833333,4)</f>
        <v>14.566</v>
      </c>
      <c r="D215" s="25">
        <f>F215</f>
        <v>14.6951</v>
      </c>
      <c r="E215" s="25">
        <f>F215</f>
        <v>14.6951</v>
      </c>
      <c r="F215" s="25">
        <f>ROUND(14.6951,4)</f>
        <v>14.6951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42916</v>
      </c>
      <c r="B217" s="22"/>
      <c r="C217" s="25">
        <f>ROUND(16.5170541666667,4)</f>
        <v>16.5171</v>
      </c>
      <c r="D217" s="25">
        <f>F217</f>
        <v>16.5443</v>
      </c>
      <c r="E217" s="25">
        <f>F217</f>
        <v>16.5443</v>
      </c>
      <c r="F217" s="25">
        <f>ROUND(16.5443,4)</f>
        <v>16.5443</v>
      </c>
      <c r="G217" s="24"/>
      <c r="H217" s="36"/>
    </row>
    <row r="218" spans="1:8" ht="12.75" customHeight="1">
      <c r="A218" s="22" t="s">
        <v>61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42906</v>
      </c>
      <c r="B219" s="22"/>
      <c r="C219" s="25">
        <f>ROUND(13.0833333333333,4)</f>
        <v>13.0833</v>
      </c>
      <c r="D219" s="25">
        <f>F219</f>
        <v>13.0615</v>
      </c>
      <c r="E219" s="25">
        <f>F219</f>
        <v>13.0615</v>
      </c>
      <c r="F219" s="25">
        <f>ROUND(13.0615,4)</f>
        <v>13.0615</v>
      </c>
      <c r="G219" s="24"/>
      <c r="H219" s="36"/>
    </row>
    <row r="220" spans="1:8" ht="12.75" customHeight="1">
      <c r="A220" s="22">
        <v>42909</v>
      </c>
      <c r="B220" s="22"/>
      <c r="C220" s="25">
        <f>ROUND(13.0833333333333,4)</f>
        <v>13.0833</v>
      </c>
      <c r="D220" s="25">
        <f>F220</f>
        <v>13.0856</v>
      </c>
      <c r="E220" s="25">
        <f>F220</f>
        <v>13.0856</v>
      </c>
      <c r="F220" s="25">
        <f>ROUND(13.0856,4)</f>
        <v>13.0856</v>
      </c>
      <c r="G220" s="24"/>
      <c r="H220" s="36"/>
    </row>
    <row r="221" spans="1:8" ht="12.75" customHeight="1">
      <c r="A221" s="22">
        <v>42914</v>
      </c>
      <c r="B221" s="22"/>
      <c r="C221" s="25">
        <f>ROUND(13.0833333333333,4)</f>
        <v>13.0833</v>
      </c>
      <c r="D221" s="25">
        <f>F221</f>
        <v>13.097</v>
      </c>
      <c r="E221" s="25">
        <f>F221</f>
        <v>13.097</v>
      </c>
      <c r="F221" s="25">
        <f>ROUND(13.097,4)</f>
        <v>13.097</v>
      </c>
      <c r="G221" s="24"/>
      <c r="H221" s="36"/>
    </row>
    <row r="222" spans="1:8" ht="12.75" customHeight="1">
      <c r="A222" s="22">
        <v>42916</v>
      </c>
      <c r="B222" s="22"/>
      <c r="C222" s="25">
        <f>ROUND(13.0833333333333,4)</f>
        <v>13.0833</v>
      </c>
      <c r="D222" s="25">
        <f>F222</f>
        <v>13.1015</v>
      </c>
      <c r="E222" s="25">
        <f>F222</f>
        <v>13.1015</v>
      </c>
      <c r="F222" s="25">
        <f>ROUND(13.1015,4)</f>
        <v>13.1015</v>
      </c>
      <c r="G222" s="24"/>
      <c r="H222" s="36"/>
    </row>
    <row r="223" spans="1:8" ht="12.75" customHeight="1">
      <c r="A223" s="22">
        <v>42921</v>
      </c>
      <c r="B223" s="22"/>
      <c r="C223" s="25">
        <f>ROUND(13.0833333333333,4)</f>
        <v>13.0833</v>
      </c>
      <c r="D223" s="25">
        <f>F223</f>
        <v>13.1127</v>
      </c>
      <c r="E223" s="25">
        <f>F223</f>
        <v>13.1127</v>
      </c>
      <c r="F223" s="25">
        <f>ROUND(13.1127,4)</f>
        <v>13.1127</v>
      </c>
      <c r="G223" s="24"/>
      <c r="H223" s="36"/>
    </row>
    <row r="224" spans="1:8" ht="12.75" customHeight="1">
      <c r="A224" s="22">
        <v>42923</v>
      </c>
      <c r="B224" s="22"/>
      <c r="C224" s="25">
        <f>ROUND(13.0833333333333,4)</f>
        <v>13.0833</v>
      </c>
      <c r="D224" s="25">
        <f>F224</f>
        <v>13.1171</v>
      </c>
      <c r="E224" s="25">
        <f>F224</f>
        <v>13.1171</v>
      </c>
      <c r="F224" s="25">
        <f>ROUND(13.1171,4)</f>
        <v>13.1171</v>
      </c>
      <c r="G224" s="24"/>
      <c r="H224" s="36"/>
    </row>
    <row r="225" spans="1:8" ht="12.75" customHeight="1">
      <c r="A225" s="22">
        <v>42926</v>
      </c>
      <c r="B225" s="22"/>
      <c r="C225" s="25">
        <f>ROUND(13.0833333333333,4)</f>
        <v>13.0833</v>
      </c>
      <c r="D225" s="25">
        <f>F225</f>
        <v>13.1238</v>
      </c>
      <c r="E225" s="25">
        <f>F225</f>
        <v>13.1238</v>
      </c>
      <c r="F225" s="25">
        <f>ROUND(13.1238,4)</f>
        <v>13.1238</v>
      </c>
      <c r="G225" s="24"/>
      <c r="H225" s="36"/>
    </row>
    <row r="226" spans="1:8" ht="12.75" customHeight="1">
      <c r="A226" s="22">
        <v>42928</v>
      </c>
      <c r="B226" s="22"/>
      <c r="C226" s="25">
        <f>ROUND(13.0833333333333,4)</f>
        <v>13.0833</v>
      </c>
      <c r="D226" s="25">
        <f>F226</f>
        <v>13.1283</v>
      </c>
      <c r="E226" s="25">
        <f>F226</f>
        <v>13.1283</v>
      </c>
      <c r="F226" s="25">
        <f>ROUND(13.1283,4)</f>
        <v>13.1283</v>
      </c>
      <c r="G226" s="24"/>
      <c r="H226" s="36"/>
    </row>
    <row r="227" spans="1:8" ht="12.75" customHeight="1">
      <c r="A227" s="22">
        <v>42930</v>
      </c>
      <c r="B227" s="22"/>
      <c r="C227" s="25">
        <f>ROUND(13.0833333333333,4)</f>
        <v>13.0833</v>
      </c>
      <c r="D227" s="25">
        <f>F227</f>
        <v>13.1328</v>
      </c>
      <c r="E227" s="25">
        <f>F227</f>
        <v>13.1328</v>
      </c>
      <c r="F227" s="25">
        <f>ROUND(13.1328,4)</f>
        <v>13.1328</v>
      </c>
      <c r="G227" s="24"/>
      <c r="H227" s="36"/>
    </row>
    <row r="228" spans="1:8" ht="12.75" customHeight="1">
      <c r="A228" s="22">
        <v>42933</v>
      </c>
      <c r="B228" s="22"/>
      <c r="C228" s="25">
        <f>ROUND(13.0833333333333,4)</f>
        <v>13.0833</v>
      </c>
      <c r="D228" s="25">
        <f>F228</f>
        <v>13.1395</v>
      </c>
      <c r="E228" s="25">
        <f>F228</f>
        <v>13.1395</v>
      </c>
      <c r="F228" s="25">
        <f>ROUND(13.1395,4)</f>
        <v>13.1395</v>
      </c>
      <c r="G228" s="24"/>
      <c r="H228" s="36"/>
    </row>
    <row r="229" spans="1:8" ht="12.75" customHeight="1">
      <c r="A229" s="22">
        <v>42934</v>
      </c>
      <c r="B229" s="22"/>
      <c r="C229" s="25">
        <f>ROUND(13.0833333333333,4)</f>
        <v>13.0833</v>
      </c>
      <c r="D229" s="25">
        <f>F229</f>
        <v>13.1417</v>
      </c>
      <c r="E229" s="25">
        <f>F229</f>
        <v>13.1417</v>
      </c>
      <c r="F229" s="25">
        <f>ROUND(13.1417,4)</f>
        <v>13.1417</v>
      </c>
      <c r="G229" s="24"/>
      <c r="H229" s="36"/>
    </row>
    <row r="230" spans="1:8" ht="12.75" customHeight="1">
      <c r="A230" s="22">
        <v>42935</v>
      </c>
      <c r="B230" s="22"/>
      <c r="C230" s="25">
        <f>ROUND(13.0833333333333,4)</f>
        <v>13.0833</v>
      </c>
      <c r="D230" s="25">
        <f>F230</f>
        <v>13.1439</v>
      </c>
      <c r="E230" s="25">
        <f>F230</f>
        <v>13.1439</v>
      </c>
      <c r="F230" s="25">
        <f>ROUND(13.1439,4)</f>
        <v>13.1439</v>
      </c>
      <c r="G230" s="24"/>
      <c r="H230" s="36"/>
    </row>
    <row r="231" spans="1:8" ht="12.75" customHeight="1">
      <c r="A231" s="22">
        <v>42937</v>
      </c>
      <c r="B231" s="22"/>
      <c r="C231" s="25">
        <f>ROUND(13.0833333333333,4)</f>
        <v>13.0833</v>
      </c>
      <c r="D231" s="25">
        <f>F231</f>
        <v>13.1484</v>
      </c>
      <c r="E231" s="25">
        <f>F231</f>
        <v>13.1484</v>
      </c>
      <c r="F231" s="25">
        <f>ROUND(13.1484,4)</f>
        <v>13.1484</v>
      </c>
      <c r="G231" s="24"/>
      <c r="H231" s="36"/>
    </row>
    <row r="232" spans="1:8" ht="12.75" customHeight="1">
      <c r="A232" s="22">
        <v>42941</v>
      </c>
      <c r="B232" s="22"/>
      <c r="C232" s="25">
        <f>ROUND(13.0833333333333,4)</f>
        <v>13.0833</v>
      </c>
      <c r="D232" s="25">
        <f>F232</f>
        <v>13.1573</v>
      </c>
      <c r="E232" s="25">
        <f>F232</f>
        <v>13.1573</v>
      </c>
      <c r="F232" s="25">
        <f>ROUND(13.1573,4)</f>
        <v>13.1573</v>
      </c>
      <c r="G232" s="24"/>
      <c r="H232" s="36"/>
    </row>
    <row r="233" spans="1:8" ht="12.75" customHeight="1">
      <c r="A233" s="22">
        <v>42943</v>
      </c>
      <c r="B233" s="22"/>
      <c r="C233" s="25">
        <f>ROUND(13.0833333333333,4)</f>
        <v>13.0833</v>
      </c>
      <c r="D233" s="25">
        <f>F233</f>
        <v>13.1617</v>
      </c>
      <c r="E233" s="25">
        <f>F233</f>
        <v>13.1617</v>
      </c>
      <c r="F233" s="25">
        <f>ROUND(13.1617,4)</f>
        <v>13.1617</v>
      </c>
      <c r="G233" s="24"/>
      <c r="H233" s="36"/>
    </row>
    <row r="234" spans="1:8" ht="12.75" customHeight="1">
      <c r="A234" s="22">
        <v>42947</v>
      </c>
      <c r="B234" s="22"/>
      <c r="C234" s="25">
        <f>ROUND(13.0833333333333,4)</f>
        <v>13.0833</v>
      </c>
      <c r="D234" s="25">
        <f>F234</f>
        <v>13.1704</v>
      </c>
      <c r="E234" s="25">
        <f>F234</f>
        <v>13.1704</v>
      </c>
      <c r="F234" s="25">
        <f>ROUND(13.1704,4)</f>
        <v>13.1704</v>
      </c>
      <c r="G234" s="24"/>
      <c r="H234" s="36"/>
    </row>
    <row r="235" spans="1:8" ht="12.75" customHeight="1">
      <c r="A235" s="22">
        <v>42951</v>
      </c>
      <c r="B235" s="22"/>
      <c r="C235" s="25">
        <f>ROUND(13.0833333333333,4)</f>
        <v>13.0833</v>
      </c>
      <c r="D235" s="25">
        <f>F235</f>
        <v>13.1792</v>
      </c>
      <c r="E235" s="25">
        <f>F235</f>
        <v>13.1792</v>
      </c>
      <c r="F235" s="25">
        <f>ROUND(13.1792,4)</f>
        <v>13.1792</v>
      </c>
      <c r="G235" s="24"/>
      <c r="H235" s="36"/>
    </row>
    <row r="236" spans="1:8" ht="12.75" customHeight="1">
      <c r="A236" s="22">
        <v>42958</v>
      </c>
      <c r="B236" s="22"/>
      <c r="C236" s="25">
        <f>ROUND(13.0833333333333,4)</f>
        <v>13.0833</v>
      </c>
      <c r="D236" s="25">
        <f>F236</f>
        <v>13.1945</v>
      </c>
      <c r="E236" s="25">
        <f>F236</f>
        <v>13.1945</v>
      </c>
      <c r="F236" s="25">
        <f>ROUND(13.1945,4)</f>
        <v>13.1945</v>
      </c>
      <c r="G236" s="24"/>
      <c r="H236" s="36"/>
    </row>
    <row r="237" spans="1:8" ht="12.75" customHeight="1">
      <c r="A237" s="22">
        <v>42964</v>
      </c>
      <c r="B237" s="22"/>
      <c r="C237" s="25">
        <f>ROUND(13.0833333333333,4)</f>
        <v>13.0833</v>
      </c>
      <c r="D237" s="25">
        <f>F237</f>
        <v>13.2076</v>
      </c>
      <c r="E237" s="25">
        <f>F237</f>
        <v>13.2076</v>
      </c>
      <c r="F237" s="25">
        <f>ROUND(13.2076,4)</f>
        <v>13.2076</v>
      </c>
      <c r="G237" s="24"/>
      <c r="H237" s="36"/>
    </row>
    <row r="238" spans="1:8" ht="12.75" customHeight="1">
      <c r="A238" s="22">
        <v>42976</v>
      </c>
      <c r="B238" s="22"/>
      <c r="C238" s="25">
        <f>ROUND(13.0833333333333,4)</f>
        <v>13.0833</v>
      </c>
      <c r="D238" s="25">
        <f>F238</f>
        <v>13.2336</v>
      </c>
      <c r="E238" s="25">
        <f>F238</f>
        <v>13.2336</v>
      </c>
      <c r="F238" s="25">
        <f>ROUND(13.2336,4)</f>
        <v>13.2336</v>
      </c>
      <c r="G238" s="24"/>
      <c r="H238" s="36"/>
    </row>
    <row r="239" spans="1:8" ht="12.75" customHeight="1">
      <c r="A239" s="22">
        <v>42978</v>
      </c>
      <c r="B239" s="22"/>
      <c r="C239" s="25">
        <f>ROUND(13.0833333333333,4)</f>
        <v>13.0833</v>
      </c>
      <c r="D239" s="25">
        <f>F239</f>
        <v>13.2379</v>
      </c>
      <c r="E239" s="25">
        <f>F239</f>
        <v>13.2379</v>
      </c>
      <c r="F239" s="25">
        <f>ROUND(13.2379,4)</f>
        <v>13.2379</v>
      </c>
      <c r="G239" s="24"/>
      <c r="H239" s="36"/>
    </row>
    <row r="240" spans="1:8" ht="12.75" customHeight="1">
      <c r="A240" s="22">
        <v>43005</v>
      </c>
      <c r="B240" s="22"/>
      <c r="C240" s="25">
        <f>ROUND(13.0833333333333,4)</f>
        <v>13.0833</v>
      </c>
      <c r="D240" s="25">
        <f>F240</f>
        <v>13.2961</v>
      </c>
      <c r="E240" s="25">
        <f>F240</f>
        <v>13.2961</v>
      </c>
      <c r="F240" s="25">
        <f>ROUND(13.2961,4)</f>
        <v>13.2961</v>
      </c>
      <c r="G240" s="24"/>
      <c r="H240" s="36"/>
    </row>
    <row r="241" spans="1:8" ht="12.75" customHeight="1">
      <c r="A241" s="22">
        <v>43006</v>
      </c>
      <c r="B241" s="22"/>
      <c r="C241" s="25">
        <f>ROUND(13.0833333333333,4)</f>
        <v>13.0833</v>
      </c>
      <c r="D241" s="25">
        <f>F241</f>
        <v>13.2983</v>
      </c>
      <c r="E241" s="25">
        <f>F241</f>
        <v>13.2983</v>
      </c>
      <c r="F241" s="25">
        <f>ROUND(13.2983,4)</f>
        <v>13.2983</v>
      </c>
      <c r="G241" s="24"/>
      <c r="H241" s="36"/>
    </row>
    <row r="242" spans="1:8" ht="12.75" customHeight="1">
      <c r="A242" s="22">
        <v>43007</v>
      </c>
      <c r="B242" s="22"/>
      <c r="C242" s="25">
        <f>ROUND(13.0833333333333,4)</f>
        <v>13.0833</v>
      </c>
      <c r="D242" s="25">
        <f>F242</f>
        <v>13.3004</v>
      </c>
      <c r="E242" s="25">
        <f>F242</f>
        <v>13.3004</v>
      </c>
      <c r="F242" s="25">
        <f>ROUND(13.3004,4)</f>
        <v>13.3004</v>
      </c>
      <c r="G242" s="24"/>
      <c r="H242" s="36"/>
    </row>
    <row r="243" spans="1:8" ht="12.75" customHeight="1">
      <c r="A243" s="22">
        <v>43031</v>
      </c>
      <c r="B243" s="22"/>
      <c r="C243" s="25">
        <f>ROUND(13.0833333333333,4)</f>
        <v>13.0833</v>
      </c>
      <c r="D243" s="25">
        <f>F243</f>
        <v>13.3521</v>
      </c>
      <c r="E243" s="25">
        <f>F243</f>
        <v>13.3521</v>
      </c>
      <c r="F243" s="25">
        <f>ROUND(13.3521,4)</f>
        <v>13.3521</v>
      </c>
      <c r="G243" s="24"/>
      <c r="H243" s="36"/>
    </row>
    <row r="244" spans="1:8" ht="12.75" customHeight="1">
      <c r="A244" s="22">
        <v>43035</v>
      </c>
      <c r="B244" s="22"/>
      <c r="C244" s="25">
        <f>ROUND(13.0833333333333,4)</f>
        <v>13.0833</v>
      </c>
      <c r="D244" s="25">
        <f>F244</f>
        <v>13.3607</v>
      </c>
      <c r="E244" s="25">
        <f>F244</f>
        <v>13.3607</v>
      </c>
      <c r="F244" s="25">
        <f>ROUND(13.3607,4)</f>
        <v>13.3607</v>
      </c>
      <c r="G244" s="24"/>
      <c r="H244" s="36"/>
    </row>
    <row r="245" spans="1:8" ht="12.75" customHeight="1">
      <c r="A245" s="22">
        <v>43052</v>
      </c>
      <c r="B245" s="22"/>
      <c r="C245" s="25">
        <f>ROUND(13.0833333333333,4)</f>
        <v>13.0833</v>
      </c>
      <c r="D245" s="25">
        <f>F245</f>
        <v>13.3973</v>
      </c>
      <c r="E245" s="25">
        <f>F245</f>
        <v>13.3973</v>
      </c>
      <c r="F245" s="25">
        <f>ROUND(13.3973,4)</f>
        <v>13.3973</v>
      </c>
      <c r="G245" s="24"/>
      <c r="H245" s="36"/>
    </row>
    <row r="246" spans="1:8" ht="12.75" customHeight="1">
      <c r="A246" s="22">
        <v>43067</v>
      </c>
      <c r="B246" s="22"/>
      <c r="C246" s="25">
        <f>ROUND(13.0833333333333,4)</f>
        <v>13.0833</v>
      </c>
      <c r="D246" s="25">
        <f>F246</f>
        <v>13.4296</v>
      </c>
      <c r="E246" s="25">
        <f>F246</f>
        <v>13.4296</v>
      </c>
      <c r="F246" s="25">
        <f>ROUND(13.4296,4)</f>
        <v>13.4296</v>
      </c>
      <c r="G246" s="24"/>
      <c r="H246" s="36"/>
    </row>
    <row r="247" spans="1:8" ht="12.75" customHeight="1">
      <c r="A247" s="22">
        <v>43091</v>
      </c>
      <c r="B247" s="22"/>
      <c r="C247" s="25">
        <f>ROUND(13.0833333333333,4)</f>
        <v>13.0833</v>
      </c>
      <c r="D247" s="25">
        <f>F247</f>
        <v>13.4813</v>
      </c>
      <c r="E247" s="25">
        <f>F247</f>
        <v>13.4813</v>
      </c>
      <c r="F247" s="25">
        <f>ROUND(13.4813,4)</f>
        <v>13.4813</v>
      </c>
      <c r="G247" s="24"/>
      <c r="H247" s="36"/>
    </row>
    <row r="248" spans="1:8" ht="12.75" customHeight="1">
      <c r="A248" s="22">
        <v>43102</v>
      </c>
      <c r="B248" s="22"/>
      <c r="C248" s="25">
        <f>ROUND(13.0833333333333,4)</f>
        <v>13.0833</v>
      </c>
      <c r="D248" s="25">
        <f>F248</f>
        <v>13.5044</v>
      </c>
      <c r="E248" s="25">
        <f>F248</f>
        <v>13.5044</v>
      </c>
      <c r="F248" s="25">
        <f>ROUND(13.5044,4)</f>
        <v>13.5044</v>
      </c>
      <c r="G248" s="24"/>
      <c r="H248" s="36"/>
    </row>
    <row r="249" spans="1:8" ht="12.75" customHeight="1">
      <c r="A249" s="22">
        <v>43144</v>
      </c>
      <c r="B249" s="22"/>
      <c r="C249" s="25">
        <f>ROUND(13.0833333333333,4)</f>
        <v>13.0833</v>
      </c>
      <c r="D249" s="25">
        <f>F249</f>
        <v>13.5927</v>
      </c>
      <c r="E249" s="25">
        <f>F249</f>
        <v>13.5927</v>
      </c>
      <c r="F249" s="25">
        <f>ROUND(13.5927,4)</f>
        <v>13.5927</v>
      </c>
      <c r="G249" s="24"/>
      <c r="H249" s="36"/>
    </row>
    <row r="250" spans="1:8" ht="12.75" customHeight="1">
      <c r="A250" s="22">
        <v>43146</v>
      </c>
      <c r="B250" s="22"/>
      <c r="C250" s="25">
        <f>ROUND(13.0833333333333,4)</f>
        <v>13.0833</v>
      </c>
      <c r="D250" s="25">
        <f>F250</f>
        <v>13.5969</v>
      </c>
      <c r="E250" s="25">
        <f>F250</f>
        <v>13.5969</v>
      </c>
      <c r="F250" s="25">
        <f>ROUND(13.5969,4)</f>
        <v>13.5969</v>
      </c>
      <c r="G250" s="24"/>
      <c r="H250" s="36"/>
    </row>
    <row r="251" spans="1:8" ht="12.75" customHeight="1">
      <c r="A251" s="22">
        <v>43215</v>
      </c>
      <c r="B251" s="22"/>
      <c r="C251" s="25">
        <f>ROUND(13.0833333333333,4)</f>
        <v>13.0833</v>
      </c>
      <c r="D251" s="25">
        <f>F251</f>
        <v>13.7407</v>
      </c>
      <c r="E251" s="25">
        <f>F251</f>
        <v>13.7407</v>
      </c>
      <c r="F251" s="25">
        <f>ROUND(13.7407,4)</f>
        <v>13.7407</v>
      </c>
      <c r="G251" s="24"/>
      <c r="H251" s="36"/>
    </row>
    <row r="252" spans="1:8" ht="12.75" customHeight="1">
      <c r="A252" s="22">
        <v>43231</v>
      </c>
      <c r="B252" s="22"/>
      <c r="C252" s="25">
        <f>ROUND(13.0833333333333,4)</f>
        <v>13.0833</v>
      </c>
      <c r="D252" s="25">
        <f>F252</f>
        <v>13.7737</v>
      </c>
      <c r="E252" s="25">
        <f>F252</f>
        <v>13.7737</v>
      </c>
      <c r="F252" s="25">
        <f>ROUND(13.7737,4)</f>
        <v>13.7737</v>
      </c>
      <c r="G252" s="24"/>
      <c r="H252" s="36"/>
    </row>
    <row r="253" spans="1:8" ht="12.75" customHeight="1">
      <c r="A253" s="22">
        <v>43235</v>
      </c>
      <c r="B253" s="22"/>
      <c r="C253" s="25">
        <f>ROUND(13.0833333333333,4)</f>
        <v>13.0833</v>
      </c>
      <c r="D253" s="25">
        <f>F253</f>
        <v>13.782</v>
      </c>
      <c r="E253" s="25">
        <f>F253</f>
        <v>13.782</v>
      </c>
      <c r="F253" s="25">
        <f>ROUND(13.782,4)</f>
        <v>13.782</v>
      </c>
      <c r="G253" s="24"/>
      <c r="H253" s="36"/>
    </row>
    <row r="254" spans="1:8" ht="12.75" customHeight="1">
      <c r="A254" s="22">
        <v>43325</v>
      </c>
      <c r="B254" s="22"/>
      <c r="C254" s="25">
        <f>ROUND(13.0833333333333,4)</f>
        <v>13.0833</v>
      </c>
      <c r="D254" s="25">
        <f>F254</f>
        <v>13.9721</v>
      </c>
      <c r="E254" s="25">
        <f>F254</f>
        <v>13.9721</v>
      </c>
      <c r="F254" s="25">
        <f>ROUND(13.9721,4)</f>
        <v>13.9721</v>
      </c>
      <c r="G254" s="24"/>
      <c r="H254" s="36"/>
    </row>
    <row r="255" spans="1:8" ht="12.75" customHeight="1">
      <c r="A255" s="22">
        <v>43417</v>
      </c>
      <c r="B255" s="22"/>
      <c r="C255" s="25">
        <f>ROUND(13.0833333333333,4)</f>
        <v>13.0833</v>
      </c>
      <c r="D255" s="25">
        <f>F255</f>
        <v>14.1694</v>
      </c>
      <c r="E255" s="25">
        <f>F255</f>
        <v>14.1694</v>
      </c>
      <c r="F255" s="25">
        <f>ROUND(14.1694,4)</f>
        <v>14.1694</v>
      </c>
      <c r="G255" s="24"/>
      <c r="H255" s="36"/>
    </row>
    <row r="256" spans="1:8" ht="12.75" customHeight="1">
      <c r="A256" s="22">
        <v>43509</v>
      </c>
      <c r="B256" s="22"/>
      <c r="C256" s="25">
        <f>ROUND(13.0833333333333,4)</f>
        <v>13.0833</v>
      </c>
      <c r="D256" s="25">
        <f>F256</f>
        <v>14.3668</v>
      </c>
      <c r="E256" s="25">
        <f>F256</f>
        <v>14.3668</v>
      </c>
      <c r="F256" s="25">
        <f>ROUND(14.3668,4)</f>
        <v>14.3668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42996</v>
      </c>
      <c r="B258" s="22"/>
      <c r="C258" s="25">
        <f>ROUND(1.113325,4)</f>
        <v>1.1133</v>
      </c>
      <c r="D258" s="25">
        <f>F258</f>
        <v>1.1186</v>
      </c>
      <c r="E258" s="25">
        <f>F258</f>
        <v>1.1186</v>
      </c>
      <c r="F258" s="25">
        <f>ROUND(1.1186,4)</f>
        <v>1.1186</v>
      </c>
      <c r="G258" s="24"/>
      <c r="H258" s="36"/>
    </row>
    <row r="259" spans="1:8" ht="12.75" customHeight="1">
      <c r="A259" s="22">
        <v>43087</v>
      </c>
      <c r="B259" s="22"/>
      <c r="C259" s="25">
        <f>ROUND(1.113325,4)</f>
        <v>1.1133</v>
      </c>
      <c r="D259" s="25">
        <f>F259</f>
        <v>1.1242</v>
      </c>
      <c r="E259" s="25">
        <f>F259</f>
        <v>1.1242</v>
      </c>
      <c r="F259" s="25">
        <f>ROUND(1.1242,4)</f>
        <v>1.1242</v>
      </c>
      <c r="G259" s="24"/>
      <c r="H259" s="36"/>
    </row>
    <row r="260" spans="1:8" ht="12.75" customHeight="1">
      <c r="A260" s="22">
        <v>43178</v>
      </c>
      <c r="B260" s="22"/>
      <c r="C260" s="25">
        <f>ROUND(1.113325,4)</f>
        <v>1.1133</v>
      </c>
      <c r="D260" s="25">
        <f>F260</f>
        <v>1.1302</v>
      </c>
      <c r="E260" s="25">
        <f>F260</f>
        <v>1.1302</v>
      </c>
      <c r="F260" s="25">
        <f>ROUND(1.1302,4)</f>
        <v>1.1302</v>
      </c>
      <c r="G260" s="24"/>
      <c r="H260" s="36"/>
    </row>
    <row r="261" spans="1:8" ht="12.75" customHeight="1">
      <c r="A261" s="22">
        <v>43269</v>
      </c>
      <c r="B261" s="22"/>
      <c r="C261" s="25">
        <f>ROUND(1.113325,4)</f>
        <v>1.1133</v>
      </c>
      <c r="D261" s="25">
        <f>F261</f>
        <v>1.1362</v>
      </c>
      <c r="E261" s="25">
        <f>F261</f>
        <v>1.1362</v>
      </c>
      <c r="F261" s="25">
        <f>ROUND(1.1362,4)</f>
        <v>1.1362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42996</v>
      </c>
      <c r="B263" s="22"/>
      <c r="C263" s="25">
        <f>ROUND(1.26245,4)</f>
        <v>1.2625</v>
      </c>
      <c r="D263" s="25">
        <f>F263</f>
        <v>1.266</v>
      </c>
      <c r="E263" s="25">
        <f>F263</f>
        <v>1.266</v>
      </c>
      <c r="F263" s="25">
        <f>ROUND(1.266,4)</f>
        <v>1.266</v>
      </c>
      <c r="G263" s="24"/>
      <c r="H263" s="36"/>
    </row>
    <row r="264" spans="1:8" ht="12.75" customHeight="1">
      <c r="A264" s="22">
        <v>43087</v>
      </c>
      <c r="B264" s="22"/>
      <c r="C264" s="25">
        <f>ROUND(1.26245,4)</f>
        <v>1.2625</v>
      </c>
      <c r="D264" s="25">
        <f>F264</f>
        <v>1.2696</v>
      </c>
      <c r="E264" s="25">
        <f>F264</f>
        <v>1.2696</v>
      </c>
      <c r="F264" s="25">
        <f>ROUND(1.2696,4)</f>
        <v>1.2696</v>
      </c>
      <c r="G264" s="24"/>
      <c r="H264" s="36"/>
    </row>
    <row r="265" spans="1:8" ht="12.75" customHeight="1">
      <c r="A265" s="22">
        <v>43178</v>
      </c>
      <c r="B265" s="22"/>
      <c r="C265" s="25">
        <f>ROUND(1.26245,4)</f>
        <v>1.2625</v>
      </c>
      <c r="D265" s="25">
        <f>F265</f>
        <v>1.2735</v>
      </c>
      <c r="E265" s="25">
        <f>F265</f>
        <v>1.2735</v>
      </c>
      <c r="F265" s="25">
        <f>ROUND(1.2735,4)</f>
        <v>1.2735</v>
      </c>
      <c r="G265" s="24"/>
      <c r="H265" s="36"/>
    </row>
    <row r="266" spans="1:8" ht="12.75" customHeight="1">
      <c r="A266" s="22">
        <v>43269</v>
      </c>
      <c r="B266" s="22"/>
      <c r="C266" s="25">
        <f>ROUND(1.26245,4)</f>
        <v>1.2625</v>
      </c>
      <c r="D266" s="25">
        <f>F266</f>
        <v>1.2774</v>
      </c>
      <c r="E266" s="25">
        <f>F266</f>
        <v>1.2774</v>
      </c>
      <c r="F266" s="25">
        <f>ROUND(1.2774,4)</f>
        <v>1.2774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42996</v>
      </c>
      <c r="B268" s="22"/>
      <c r="C268" s="25">
        <f>ROUND(9.92534375,4)</f>
        <v>9.9253</v>
      </c>
      <c r="D268" s="25">
        <f>F268</f>
        <v>10.0601</v>
      </c>
      <c r="E268" s="25">
        <f>F268</f>
        <v>10.0601</v>
      </c>
      <c r="F268" s="25">
        <f>ROUND(10.0601,4)</f>
        <v>10.0601</v>
      </c>
      <c r="G268" s="24"/>
      <c r="H268" s="36"/>
    </row>
    <row r="269" spans="1:8" ht="12.75" customHeight="1">
      <c r="A269" s="22">
        <v>43087</v>
      </c>
      <c r="B269" s="22"/>
      <c r="C269" s="25">
        <f>ROUND(9.92534375,4)</f>
        <v>9.9253</v>
      </c>
      <c r="D269" s="25">
        <f>F269</f>
        <v>10.1964</v>
      </c>
      <c r="E269" s="25">
        <f>F269</f>
        <v>10.1964</v>
      </c>
      <c r="F269" s="25">
        <f>ROUND(10.1964,4)</f>
        <v>10.1964</v>
      </c>
      <c r="G269" s="24"/>
      <c r="H269" s="36"/>
    </row>
    <row r="270" spans="1:8" ht="12.75" customHeight="1">
      <c r="A270" s="22">
        <v>43178</v>
      </c>
      <c r="B270" s="22"/>
      <c r="C270" s="25">
        <f>ROUND(9.92534375,4)</f>
        <v>9.9253</v>
      </c>
      <c r="D270" s="25">
        <f>F270</f>
        <v>10.3306</v>
      </c>
      <c r="E270" s="25">
        <f>F270</f>
        <v>10.3306</v>
      </c>
      <c r="F270" s="25">
        <f>ROUND(10.3306,4)</f>
        <v>10.3306</v>
      </c>
      <c r="G270" s="24"/>
      <c r="H270" s="36"/>
    </row>
    <row r="271" spans="1:8" ht="12.75" customHeight="1">
      <c r="A271" s="22">
        <v>43269</v>
      </c>
      <c r="B271" s="22"/>
      <c r="C271" s="25">
        <f>ROUND(9.92534375,4)</f>
        <v>9.9253</v>
      </c>
      <c r="D271" s="25">
        <f>F271</f>
        <v>10.4617</v>
      </c>
      <c r="E271" s="25">
        <f>F271</f>
        <v>10.4617</v>
      </c>
      <c r="F271" s="25">
        <f>ROUND(10.4617,4)</f>
        <v>10.4617</v>
      </c>
      <c r="G271" s="24"/>
      <c r="H271" s="36"/>
    </row>
    <row r="272" spans="1:8" ht="12.75" customHeight="1">
      <c r="A272" s="22">
        <v>43360</v>
      </c>
      <c r="B272" s="22"/>
      <c r="C272" s="25">
        <f>ROUND(9.92534375,4)</f>
        <v>9.9253</v>
      </c>
      <c r="D272" s="25">
        <f>F272</f>
        <v>10.5978</v>
      </c>
      <c r="E272" s="25">
        <f>F272</f>
        <v>10.5978</v>
      </c>
      <c r="F272" s="25">
        <f>ROUND(10.5978,4)</f>
        <v>10.5978</v>
      </c>
      <c r="G272" s="24"/>
      <c r="H272" s="36"/>
    </row>
    <row r="273" spans="1:8" ht="12.75" customHeight="1">
      <c r="A273" s="22">
        <v>43448</v>
      </c>
      <c r="B273" s="22"/>
      <c r="C273" s="25">
        <f>ROUND(9.92534375,4)</f>
        <v>9.9253</v>
      </c>
      <c r="D273" s="25">
        <f>F273</f>
        <v>10.7291</v>
      </c>
      <c r="E273" s="25">
        <f>F273</f>
        <v>10.7291</v>
      </c>
      <c r="F273" s="25">
        <f>ROUND(10.7291,4)</f>
        <v>10.7291</v>
      </c>
      <c r="G273" s="24"/>
      <c r="H273" s="36"/>
    </row>
    <row r="274" spans="1:8" ht="12.75" customHeight="1">
      <c r="A274" s="22">
        <v>43542</v>
      </c>
      <c r="B274" s="22"/>
      <c r="C274" s="25">
        <f>ROUND(9.92534375,4)</f>
        <v>9.9253</v>
      </c>
      <c r="D274" s="25">
        <f>F274</f>
        <v>10.8695</v>
      </c>
      <c r="E274" s="25">
        <f>F274</f>
        <v>10.8695</v>
      </c>
      <c r="F274" s="25">
        <f>ROUND(10.8695,4)</f>
        <v>10.8695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42996</v>
      </c>
      <c r="B276" s="22"/>
      <c r="C276" s="25">
        <f>ROUND(3.56202922225247,4)</f>
        <v>3.562</v>
      </c>
      <c r="D276" s="25">
        <f>F276</f>
        <v>3.9307</v>
      </c>
      <c r="E276" s="25">
        <f>F276</f>
        <v>3.9307</v>
      </c>
      <c r="F276" s="25">
        <f>ROUND(3.9307,4)</f>
        <v>3.9307</v>
      </c>
      <c r="G276" s="24"/>
      <c r="H276" s="36"/>
    </row>
    <row r="277" spans="1:8" ht="12.75" customHeight="1">
      <c r="A277" s="22">
        <v>43087</v>
      </c>
      <c r="B277" s="22"/>
      <c r="C277" s="25">
        <f>ROUND(3.56202922225247,4)</f>
        <v>3.562</v>
      </c>
      <c r="D277" s="25">
        <f>F277</f>
        <v>3.9821</v>
      </c>
      <c r="E277" s="25">
        <f>F277</f>
        <v>3.9821</v>
      </c>
      <c r="F277" s="25">
        <f>ROUND(3.9821,4)</f>
        <v>3.9821</v>
      </c>
      <c r="G277" s="24"/>
      <c r="H277" s="36"/>
    </row>
    <row r="278" spans="1:8" ht="12.75" customHeight="1">
      <c r="A278" s="22">
        <v>43178</v>
      </c>
      <c r="B278" s="22"/>
      <c r="C278" s="25">
        <f>ROUND(3.56202922225247,4)</f>
        <v>3.562</v>
      </c>
      <c r="D278" s="25">
        <f>F278</f>
        <v>4.0422</v>
      </c>
      <c r="E278" s="25">
        <f>F278</f>
        <v>4.0422</v>
      </c>
      <c r="F278" s="25">
        <f>ROUND(4.0422,4)</f>
        <v>4.0422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42996</v>
      </c>
      <c r="B280" s="22"/>
      <c r="C280" s="25">
        <f>ROUND(1.27039166666667,4)</f>
        <v>1.2704</v>
      </c>
      <c r="D280" s="25">
        <f>F280</f>
        <v>1.2852</v>
      </c>
      <c r="E280" s="25">
        <f>F280</f>
        <v>1.2852</v>
      </c>
      <c r="F280" s="25">
        <f>ROUND(1.2852,4)</f>
        <v>1.2852</v>
      </c>
      <c r="G280" s="24"/>
      <c r="H280" s="36"/>
    </row>
    <row r="281" spans="1:8" ht="12.75" customHeight="1">
      <c r="A281" s="22">
        <v>43087</v>
      </c>
      <c r="B281" s="22"/>
      <c r="C281" s="25">
        <f>ROUND(1.27039166666667,4)</f>
        <v>1.2704</v>
      </c>
      <c r="D281" s="25">
        <f>F281</f>
        <v>1.2998</v>
      </c>
      <c r="E281" s="25">
        <f>F281</f>
        <v>1.2998</v>
      </c>
      <c r="F281" s="25">
        <f>ROUND(1.2998,4)</f>
        <v>1.2998</v>
      </c>
      <c r="G281" s="24"/>
      <c r="H281" s="36"/>
    </row>
    <row r="282" spans="1:8" ht="12.75" customHeight="1">
      <c r="A282" s="22">
        <v>43178</v>
      </c>
      <c r="B282" s="22"/>
      <c r="C282" s="25">
        <f>ROUND(1.27039166666667,4)</f>
        <v>1.2704</v>
      </c>
      <c r="D282" s="25">
        <f>F282</f>
        <v>1.3169</v>
      </c>
      <c r="E282" s="25">
        <f>F282</f>
        <v>1.3169</v>
      </c>
      <c r="F282" s="25">
        <f>ROUND(1.3169,4)</f>
        <v>1.3169</v>
      </c>
      <c r="G282" s="24"/>
      <c r="H282" s="36"/>
    </row>
    <row r="283" spans="1:8" ht="12.75" customHeight="1">
      <c r="A283" s="22">
        <v>43269</v>
      </c>
      <c r="B283" s="22"/>
      <c r="C283" s="25">
        <f>ROUND(1.27039166666667,4)</f>
        <v>1.2704</v>
      </c>
      <c r="D283" s="25">
        <f>F283</f>
        <v>1.3322</v>
      </c>
      <c r="E283" s="25">
        <f>F283</f>
        <v>1.3322</v>
      </c>
      <c r="F283" s="25">
        <f>ROUND(1.3322,4)</f>
        <v>1.3322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42996</v>
      </c>
      <c r="B285" s="22"/>
      <c r="C285" s="25">
        <f>ROUND(9.85264954690363,4)</f>
        <v>9.8526</v>
      </c>
      <c r="D285" s="25">
        <f>F285</f>
        <v>10.0137</v>
      </c>
      <c r="E285" s="25">
        <f>F285</f>
        <v>10.0137</v>
      </c>
      <c r="F285" s="25">
        <f>ROUND(10.0137,4)</f>
        <v>10.0137</v>
      </c>
      <c r="G285" s="24"/>
      <c r="H285" s="36"/>
    </row>
    <row r="286" spans="1:8" ht="12.75" customHeight="1">
      <c r="A286" s="22">
        <v>43087</v>
      </c>
      <c r="B286" s="22"/>
      <c r="C286" s="25">
        <f>ROUND(9.85264954690363,4)</f>
        <v>9.8526</v>
      </c>
      <c r="D286" s="25">
        <f>F286</f>
        <v>10.1735</v>
      </c>
      <c r="E286" s="25">
        <f>F286</f>
        <v>10.1735</v>
      </c>
      <c r="F286" s="25">
        <f>ROUND(10.1735,4)</f>
        <v>10.1735</v>
      </c>
      <c r="G286" s="24"/>
      <c r="H286" s="36"/>
    </row>
    <row r="287" spans="1:8" ht="12.75" customHeight="1">
      <c r="A287" s="22">
        <v>43178</v>
      </c>
      <c r="B287" s="22"/>
      <c r="C287" s="25">
        <f>ROUND(9.85264954690363,4)</f>
        <v>9.8526</v>
      </c>
      <c r="D287" s="25">
        <f>F287</f>
        <v>10.3296</v>
      </c>
      <c r="E287" s="25">
        <f>F287</f>
        <v>10.3296</v>
      </c>
      <c r="F287" s="25">
        <f>ROUND(10.3296,4)</f>
        <v>10.3296</v>
      </c>
      <c r="G287" s="24"/>
      <c r="H287" s="36"/>
    </row>
    <row r="288" spans="1:8" ht="12.75" customHeight="1">
      <c r="A288" s="22">
        <v>43269</v>
      </c>
      <c r="B288" s="22"/>
      <c r="C288" s="25">
        <f>ROUND(9.85264954690363,4)</f>
        <v>9.8526</v>
      </c>
      <c r="D288" s="25">
        <f>F288</f>
        <v>10.4819</v>
      </c>
      <c r="E288" s="25">
        <f>F288</f>
        <v>10.4819</v>
      </c>
      <c r="F288" s="25">
        <f>ROUND(10.4819,4)</f>
        <v>10.4819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42996</v>
      </c>
      <c r="B290" s="22"/>
      <c r="C290" s="25">
        <f>ROUND(1.94462020681372,4)</f>
        <v>1.9446</v>
      </c>
      <c r="D290" s="25">
        <f>F290</f>
        <v>1.932</v>
      </c>
      <c r="E290" s="25">
        <f>F290</f>
        <v>1.932</v>
      </c>
      <c r="F290" s="25">
        <f>ROUND(1.932,4)</f>
        <v>1.932</v>
      </c>
      <c r="G290" s="24"/>
      <c r="H290" s="36"/>
    </row>
    <row r="291" spans="1:8" ht="12.75" customHeight="1">
      <c r="A291" s="22">
        <v>43087</v>
      </c>
      <c r="B291" s="22"/>
      <c r="C291" s="25">
        <f>ROUND(1.94462020681372,4)</f>
        <v>1.9446</v>
      </c>
      <c r="D291" s="25">
        <f>F291</f>
        <v>1.9481</v>
      </c>
      <c r="E291" s="25">
        <f>F291</f>
        <v>1.9481</v>
      </c>
      <c r="F291" s="25">
        <f>ROUND(1.9481,4)</f>
        <v>1.9481</v>
      </c>
      <c r="G291" s="24"/>
      <c r="H291" s="36"/>
    </row>
    <row r="292" spans="1:8" ht="12.75" customHeight="1">
      <c r="A292" s="22">
        <v>43178</v>
      </c>
      <c r="B292" s="22"/>
      <c r="C292" s="25">
        <f>ROUND(1.94462020681372,4)</f>
        <v>1.9446</v>
      </c>
      <c r="D292" s="25">
        <f>F292</f>
        <v>1.9634</v>
      </c>
      <c r="E292" s="25">
        <f>F292</f>
        <v>1.9634</v>
      </c>
      <c r="F292" s="25">
        <f>ROUND(1.9634,4)</f>
        <v>1.9634</v>
      </c>
      <c r="G292" s="24"/>
      <c r="H292" s="36"/>
    </row>
    <row r="293" spans="1:8" ht="12.75" customHeight="1">
      <c r="A293" s="22">
        <v>43269</v>
      </c>
      <c r="B293" s="22"/>
      <c r="C293" s="25">
        <f>ROUND(1.94462020681372,4)</f>
        <v>1.9446</v>
      </c>
      <c r="D293" s="25">
        <f>F293</f>
        <v>1.9779</v>
      </c>
      <c r="E293" s="25">
        <f>F293</f>
        <v>1.9779</v>
      </c>
      <c r="F293" s="25">
        <f>ROUND(1.9779,4)</f>
        <v>1.9779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42996</v>
      </c>
      <c r="B295" s="22"/>
      <c r="C295" s="25">
        <f>ROUND(1.95749859109974,4)</f>
        <v>1.9575</v>
      </c>
      <c r="D295" s="25">
        <f>F295</f>
        <v>2.0054</v>
      </c>
      <c r="E295" s="25">
        <f>F295</f>
        <v>2.0054</v>
      </c>
      <c r="F295" s="25">
        <f>ROUND(2.0054,4)</f>
        <v>2.0054</v>
      </c>
      <c r="G295" s="24"/>
      <c r="H295" s="36"/>
    </row>
    <row r="296" spans="1:8" ht="12.75" customHeight="1">
      <c r="A296" s="22">
        <v>43087</v>
      </c>
      <c r="B296" s="22"/>
      <c r="C296" s="25">
        <f>ROUND(1.95749859109974,4)</f>
        <v>1.9575</v>
      </c>
      <c r="D296" s="25">
        <f>F296</f>
        <v>2.0463</v>
      </c>
      <c r="E296" s="25">
        <f>F296</f>
        <v>2.0463</v>
      </c>
      <c r="F296" s="25">
        <f>ROUND(2.0463,4)</f>
        <v>2.0463</v>
      </c>
      <c r="G296" s="24"/>
      <c r="H296" s="36"/>
    </row>
    <row r="297" spans="1:8" ht="12.75" customHeight="1">
      <c r="A297" s="22">
        <v>43178</v>
      </c>
      <c r="B297" s="22"/>
      <c r="C297" s="25">
        <f>ROUND(1.95749859109974,4)</f>
        <v>1.9575</v>
      </c>
      <c r="D297" s="25">
        <f>F297</f>
        <v>2.087</v>
      </c>
      <c r="E297" s="25">
        <f>F297</f>
        <v>2.087</v>
      </c>
      <c r="F297" s="25">
        <f>ROUND(2.087,4)</f>
        <v>2.087</v>
      </c>
      <c r="G297" s="24"/>
      <c r="H297" s="36"/>
    </row>
    <row r="298" spans="1:8" ht="12.75" customHeight="1">
      <c r="A298" s="22">
        <v>43269</v>
      </c>
      <c r="B298" s="22"/>
      <c r="C298" s="25">
        <f>ROUND(1.95749859109974,4)</f>
        <v>1.9575</v>
      </c>
      <c r="D298" s="25">
        <f>F298</f>
        <v>2.1232</v>
      </c>
      <c r="E298" s="25">
        <f>F298</f>
        <v>2.1232</v>
      </c>
      <c r="F298" s="25">
        <f>ROUND(2.1232,4)</f>
        <v>2.1232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42996</v>
      </c>
      <c r="B300" s="22"/>
      <c r="C300" s="25">
        <f>ROUND(14.5660020833333,4)</f>
        <v>14.566</v>
      </c>
      <c r="D300" s="25">
        <f>F300</f>
        <v>14.8518</v>
      </c>
      <c r="E300" s="25">
        <f>F300</f>
        <v>14.8518</v>
      </c>
      <c r="F300" s="25">
        <f>ROUND(14.8518,4)</f>
        <v>14.8518</v>
      </c>
      <c r="G300" s="24"/>
      <c r="H300" s="36"/>
    </row>
    <row r="301" spans="1:8" ht="12.75" customHeight="1">
      <c r="A301" s="22">
        <v>43087</v>
      </c>
      <c r="B301" s="22"/>
      <c r="C301" s="25">
        <f>ROUND(14.5660020833333,4)</f>
        <v>14.566</v>
      </c>
      <c r="D301" s="25">
        <f>F301</f>
        <v>15.1463</v>
      </c>
      <c r="E301" s="25">
        <f>F301</f>
        <v>15.1463</v>
      </c>
      <c r="F301" s="25">
        <f>ROUND(15.1463,4)</f>
        <v>15.1463</v>
      </c>
      <c r="G301" s="24"/>
      <c r="H301" s="36"/>
    </row>
    <row r="302" spans="1:8" ht="12.75" customHeight="1">
      <c r="A302" s="22">
        <v>43178</v>
      </c>
      <c r="B302" s="22"/>
      <c r="C302" s="25">
        <f>ROUND(14.5660020833333,4)</f>
        <v>14.566</v>
      </c>
      <c r="D302" s="25">
        <f>F302</f>
        <v>15.4435</v>
      </c>
      <c r="E302" s="25">
        <f>F302</f>
        <v>15.4435</v>
      </c>
      <c r="F302" s="25">
        <f>ROUND(15.4435,4)</f>
        <v>15.4435</v>
      </c>
      <c r="G302" s="24"/>
      <c r="H302" s="36"/>
    </row>
    <row r="303" spans="1:8" ht="12.75" customHeight="1">
      <c r="A303" s="22">
        <v>43269</v>
      </c>
      <c r="B303" s="22"/>
      <c r="C303" s="25">
        <f>ROUND(14.5660020833333,4)</f>
        <v>14.566</v>
      </c>
      <c r="D303" s="25">
        <f>F303</f>
        <v>15.7388</v>
      </c>
      <c r="E303" s="25">
        <f>F303</f>
        <v>15.7388</v>
      </c>
      <c r="F303" s="25">
        <f>ROUND(15.7388,4)</f>
        <v>15.7388</v>
      </c>
      <c r="G303" s="24"/>
      <c r="H303" s="36"/>
    </row>
    <row r="304" spans="1:8" ht="12.75" customHeight="1">
      <c r="A304" s="22">
        <v>43360</v>
      </c>
      <c r="B304" s="22"/>
      <c r="C304" s="25">
        <f>ROUND(14.5660020833333,4)</f>
        <v>14.566</v>
      </c>
      <c r="D304" s="25">
        <f>F304</f>
        <v>16.0067</v>
      </c>
      <c r="E304" s="25">
        <f>F304</f>
        <v>16.0067</v>
      </c>
      <c r="F304" s="25">
        <f>ROUND(16.0067,4)</f>
        <v>16.0067</v>
      </c>
      <c r="G304" s="24"/>
      <c r="H304" s="36"/>
    </row>
    <row r="305" spans="1:8" ht="12.75" customHeight="1">
      <c r="A305" s="22">
        <v>43448</v>
      </c>
      <c r="B305" s="22"/>
      <c r="C305" s="25">
        <f>ROUND(14.5660020833333,4)</f>
        <v>14.566</v>
      </c>
      <c r="D305" s="25">
        <f>F305</f>
        <v>16.3452</v>
      </c>
      <c r="E305" s="25">
        <f>F305</f>
        <v>16.3452</v>
      </c>
      <c r="F305" s="25">
        <f>ROUND(16.3452,4)</f>
        <v>16.3452</v>
      </c>
      <c r="G305" s="24"/>
      <c r="H305" s="36"/>
    </row>
    <row r="306" spans="1:8" ht="12.75" customHeight="1">
      <c r="A306" s="22">
        <v>43542</v>
      </c>
      <c r="B306" s="22"/>
      <c r="C306" s="25">
        <f>ROUND(14.5660020833333,4)</f>
        <v>14.566</v>
      </c>
      <c r="D306" s="25">
        <f>F306</f>
        <v>16.7179</v>
      </c>
      <c r="E306" s="25">
        <f>F306</f>
        <v>16.7179</v>
      </c>
      <c r="F306" s="25">
        <f>ROUND(16.7179,4)</f>
        <v>16.7179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42996</v>
      </c>
      <c r="B308" s="22"/>
      <c r="C308" s="25">
        <f>ROUND(13.4091763178573,4)</f>
        <v>13.4092</v>
      </c>
      <c r="D308" s="25">
        <f>F308</f>
        <v>13.6858</v>
      </c>
      <c r="E308" s="25">
        <f>F308</f>
        <v>13.6858</v>
      </c>
      <c r="F308" s="25">
        <f>ROUND(13.6858,4)</f>
        <v>13.6858</v>
      </c>
      <c r="G308" s="24"/>
      <c r="H308" s="36"/>
    </row>
    <row r="309" spans="1:8" ht="12.75" customHeight="1">
      <c r="A309" s="22">
        <v>43087</v>
      </c>
      <c r="B309" s="22"/>
      <c r="C309" s="25">
        <f>ROUND(13.4091763178573,4)</f>
        <v>13.4092</v>
      </c>
      <c r="D309" s="25">
        <f>F309</f>
        <v>13.9729</v>
      </c>
      <c r="E309" s="25">
        <f>F309</f>
        <v>13.9729</v>
      </c>
      <c r="F309" s="25">
        <f>ROUND(13.9729,4)</f>
        <v>13.9729</v>
      </c>
      <c r="G309" s="24"/>
      <c r="H309" s="36"/>
    </row>
    <row r="310" spans="1:8" ht="12.75" customHeight="1">
      <c r="A310" s="22">
        <v>43178</v>
      </c>
      <c r="B310" s="22"/>
      <c r="C310" s="25">
        <f>ROUND(13.4091763178573,4)</f>
        <v>13.4092</v>
      </c>
      <c r="D310" s="25">
        <f>F310</f>
        <v>14.2663</v>
      </c>
      <c r="E310" s="25">
        <f>F310</f>
        <v>14.2663</v>
      </c>
      <c r="F310" s="25">
        <f>ROUND(14.2663,4)</f>
        <v>14.2663</v>
      </c>
      <c r="G310" s="24"/>
      <c r="H310" s="36"/>
    </row>
    <row r="311" spans="1:8" ht="12.75" customHeight="1">
      <c r="A311" s="22">
        <v>43269</v>
      </c>
      <c r="B311" s="22"/>
      <c r="C311" s="25">
        <f>ROUND(13.4091763178573,4)</f>
        <v>13.4092</v>
      </c>
      <c r="D311" s="25">
        <f>F311</f>
        <v>14.5553</v>
      </c>
      <c r="E311" s="25">
        <f>F311</f>
        <v>14.5553</v>
      </c>
      <c r="F311" s="25">
        <f>ROUND(14.5553,4)</f>
        <v>14.5553</v>
      </c>
      <c r="G311" s="24"/>
      <c r="H311" s="36"/>
    </row>
    <row r="312" spans="1:8" ht="12.75" customHeight="1">
      <c r="A312" s="22">
        <v>43360</v>
      </c>
      <c r="B312" s="22"/>
      <c r="C312" s="25">
        <f>ROUND(13.4091763178573,4)</f>
        <v>13.4092</v>
      </c>
      <c r="D312" s="25">
        <f>F312</f>
        <v>14.8101</v>
      </c>
      <c r="E312" s="25">
        <f>F312</f>
        <v>14.8101</v>
      </c>
      <c r="F312" s="25">
        <f>ROUND(14.8101,4)</f>
        <v>14.8101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42996</v>
      </c>
      <c r="B314" s="22"/>
      <c r="C314" s="25">
        <f>ROUND(16.5170541666667,4)</f>
        <v>16.5171</v>
      </c>
      <c r="D314" s="25">
        <f>F314</f>
        <v>16.8084</v>
      </c>
      <c r="E314" s="25">
        <f>F314</f>
        <v>16.8084</v>
      </c>
      <c r="F314" s="25">
        <f>ROUND(16.8084,4)</f>
        <v>16.8084</v>
      </c>
      <c r="G314" s="24"/>
      <c r="H314" s="36"/>
    </row>
    <row r="315" spans="1:8" ht="12.75" customHeight="1">
      <c r="A315" s="22">
        <v>43087</v>
      </c>
      <c r="B315" s="22"/>
      <c r="C315" s="25">
        <f>ROUND(16.5170541666667,4)</f>
        <v>16.5171</v>
      </c>
      <c r="D315" s="25">
        <f>F315</f>
        <v>17.105</v>
      </c>
      <c r="E315" s="25">
        <f>F315</f>
        <v>17.105</v>
      </c>
      <c r="F315" s="25">
        <f>ROUND(17.105,4)</f>
        <v>17.105</v>
      </c>
      <c r="G315" s="24"/>
      <c r="H315" s="36"/>
    </row>
    <row r="316" spans="1:8" ht="12.75" customHeight="1">
      <c r="A316" s="22">
        <v>43178</v>
      </c>
      <c r="B316" s="22"/>
      <c r="C316" s="25">
        <f>ROUND(16.5170541666667,4)</f>
        <v>16.5171</v>
      </c>
      <c r="D316" s="25">
        <f>F316</f>
        <v>17.401</v>
      </c>
      <c r="E316" s="25">
        <f>F316</f>
        <v>17.401</v>
      </c>
      <c r="F316" s="25">
        <f>ROUND(17.401,4)</f>
        <v>17.401</v>
      </c>
      <c r="G316" s="24"/>
      <c r="H316" s="36"/>
    </row>
    <row r="317" spans="1:8" ht="12.75" customHeight="1">
      <c r="A317" s="22">
        <v>43269</v>
      </c>
      <c r="B317" s="22"/>
      <c r="C317" s="25">
        <f>ROUND(16.5170541666667,4)</f>
        <v>16.5171</v>
      </c>
      <c r="D317" s="25">
        <f>F317</f>
        <v>17.6943</v>
      </c>
      <c r="E317" s="25">
        <f>F317</f>
        <v>17.6943</v>
      </c>
      <c r="F317" s="25">
        <f>ROUND(17.6943,4)</f>
        <v>17.6943</v>
      </c>
      <c r="G317" s="24"/>
      <c r="H317" s="36"/>
    </row>
    <row r="318" spans="1:8" ht="12.75" customHeight="1">
      <c r="A318" s="22">
        <v>43360</v>
      </c>
      <c r="B318" s="22"/>
      <c r="C318" s="25">
        <f>ROUND(16.5170541666667,4)</f>
        <v>16.5171</v>
      </c>
      <c r="D318" s="25">
        <f>F318</f>
        <v>18.0005</v>
      </c>
      <c r="E318" s="25">
        <f>F318</f>
        <v>18.0005</v>
      </c>
      <c r="F318" s="25">
        <f>ROUND(18.0005,4)</f>
        <v>18.0005</v>
      </c>
      <c r="G318" s="24"/>
      <c r="H318" s="36"/>
    </row>
    <row r="319" spans="1:8" ht="12.75" customHeight="1">
      <c r="A319" s="22">
        <v>43448</v>
      </c>
      <c r="B319" s="22"/>
      <c r="C319" s="25">
        <f>ROUND(16.5170541666667,4)</f>
        <v>16.5171</v>
      </c>
      <c r="D319" s="25">
        <f>F319</f>
        <v>18.2985</v>
      </c>
      <c r="E319" s="25">
        <f>F319</f>
        <v>18.2985</v>
      </c>
      <c r="F319" s="25">
        <f>ROUND(18.2985,4)</f>
        <v>18.2985</v>
      </c>
      <c r="G319" s="24"/>
      <c r="H319" s="36"/>
    </row>
    <row r="320" spans="1:8" ht="12.75" customHeight="1">
      <c r="A320" s="22">
        <v>43542</v>
      </c>
      <c r="B320" s="22"/>
      <c r="C320" s="25">
        <f>ROUND(16.5170541666667,4)</f>
        <v>16.5171</v>
      </c>
      <c r="D320" s="25">
        <f>F320</f>
        <v>18.3623</v>
      </c>
      <c r="E320" s="25">
        <f>F320</f>
        <v>18.3623</v>
      </c>
      <c r="F320" s="25">
        <f>ROUND(18.3623,4)</f>
        <v>18.3623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42996</v>
      </c>
      <c r="B322" s="22"/>
      <c r="C322" s="25">
        <f>ROUND(1.67716765907989,4)</f>
        <v>1.6772</v>
      </c>
      <c r="D322" s="25">
        <f>F322</f>
        <v>1.7058</v>
      </c>
      <c r="E322" s="25">
        <f>F322</f>
        <v>1.7058</v>
      </c>
      <c r="F322" s="25">
        <f>ROUND(1.7058,4)</f>
        <v>1.7058</v>
      </c>
      <c r="G322" s="24"/>
      <c r="H322" s="36"/>
    </row>
    <row r="323" spans="1:8" ht="12.75" customHeight="1">
      <c r="A323" s="22">
        <v>43087</v>
      </c>
      <c r="B323" s="22"/>
      <c r="C323" s="25">
        <f>ROUND(1.67716765907989,4)</f>
        <v>1.6772</v>
      </c>
      <c r="D323" s="25">
        <f>F323</f>
        <v>1.7338</v>
      </c>
      <c r="E323" s="25">
        <f>F323</f>
        <v>1.7338</v>
      </c>
      <c r="F323" s="25">
        <f>ROUND(1.7338,4)</f>
        <v>1.7338</v>
      </c>
      <c r="G323" s="24"/>
      <c r="H323" s="36"/>
    </row>
    <row r="324" spans="1:8" ht="12.75" customHeight="1">
      <c r="A324" s="22">
        <v>43178</v>
      </c>
      <c r="B324" s="22"/>
      <c r="C324" s="25">
        <f>ROUND(1.67716765907989,4)</f>
        <v>1.6772</v>
      </c>
      <c r="D324" s="25">
        <f>F324</f>
        <v>1.7603</v>
      </c>
      <c r="E324" s="25">
        <f>F324</f>
        <v>1.7603</v>
      </c>
      <c r="F324" s="25">
        <f>ROUND(1.7603,4)</f>
        <v>1.7603</v>
      </c>
      <c r="G324" s="24"/>
      <c r="H324" s="36"/>
    </row>
    <row r="325" spans="1:8" ht="12.75" customHeight="1">
      <c r="A325" s="22">
        <v>43269</v>
      </c>
      <c r="B325" s="22"/>
      <c r="C325" s="25">
        <f>ROUND(1.67716765907989,4)</f>
        <v>1.6772</v>
      </c>
      <c r="D325" s="25">
        <f>F325</f>
        <v>1.7858</v>
      </c>
      <c r="E325" s="25">
        <f>F325</f>
        <v>1.7858</v>
      </c>
      <c r="F325" s="25">
        <f>ROUND(1.7858,4)</f>
        <v>1.7858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42996</v>
      </c>
      <c r="B327" s="22"/>
      <c r="C327" s="28">
        <f>ROUND(0.117218414490287,6)</f>
        <v>0.117218</v>
      </c>
      <c r="D327" s="28">
        <f>F327</f>
        <v>0.119403</v>
      </c>
      <c r="E327" s="28">
        <f>F327</f>
        <v>0.119403</v>
      </c>
      <c r="F327" s="28">
        <f>ROUND(0.119403,6)</f>
        <v>0.119403</v>
      </c>
      <c r="G327" s="24"/>
      <c r="H327" s="36"/>
    </row>
    <row r="328" spans="1:8" ht="12.75" customHeight="1">
      <c r="A328" s="22">
        <v>43087</v>
      </c>
      <c r="B328" s="22"/>
      <c r="C328" s="28">
        <f>ROUND(0.117218414490287,6)</f>
        <v>0.117218</v>
      </c>
      <c r="D328" s="28">
        <f>F328</f>
        <v>0.121696</v>
      </c>
      <c r="E328" s="28">
        <f>F328</f>
        <v>0.121696</v>
      </c>
      <c r="F328" s="28">
        <f>ROUND(0.121696,6)</f>
        <v>0.121696</v>
      </c>
      <c r="G328" s="24"/>
      <c r="H328" s="36"/>
    </row>
    <row r="329" spans="1:8" ht="12.75" customHeight="1">
      <c r="A329" s="22">
        <v>43178</v>
      </c>
      <c r="B329" s="22"/>
      <c r="C329" s="28">
        <f>ROUND(0.117218414490287,6)</f>
        <v>0.117218</v>
      </c>
      <c r="D329" s="28">
        <f>F329</f>
        <v>0.124025</v>
      </c>
      <c r="E329" s="28">
        <f>F329</f>
        <v>0.124025</v>
      </c>
      <c r="F329" s="28">
        <f>ROUND(0.124025,6)</f>
        <v>0.124025</v>
      </c>
      <c r="G329" s="24"/>
      <c r="H329" s="36"/>
    </row>
    <row r="330" spans="1:8" ht="12.75" customHeight="1">
      <c r="A330" s="22">
        <v>43269</v>
      </c>
      <c r="B330" s="22"/>
      <c r="C330" s="28">
        <f>ROUND(0.117218414490287,6)</f>
        <v>0.117218</v>
      </c>
      <c r="D330" s="28">
        <f>F330</f>
        <v>0.126353</v>
      </c>
      <c r="E330" s="28">
        <f>F330</f>
        <v>0.126353</v>
      </c>
      <c r="F330" s="28">
        <f>ROUND(0.126353,6)</f>
        <v>0.126353</v>
      </c>
      <c r="G330" s="24"/>
      <c r="H330" s="36"/>
    </row>
    <row r="331" spans="1:8" ht="12.75" customHeight="1">
      <c r="A331" s="22">
        <v>43360</v>
      </c>
      <c r="B331" s="22"/>
      <c r="C331" s="28">
        <f>ROUND(0.117218414490287,6)</f>
        <v>0.117218</v>
      </c>
      <c r="D331" s="28">
        <f>F331</f>
        <v>0.128782</v>
      </c>
      <c r="E331" s="28">
        <f>F331</f>
        <v>0.128782</v>
      </c>
      <c r="F331" s="28">
        <f>ROUND(0.128782,6)</f>
        <v>0.128782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42996</v>
      </c>
      <c r="B333" s="22"/>
      <c r="C333" s="25">
        <f>ROUND(0.126211469326593,4)</f>
        <v>0.1262</v>
      </c>
      <c r="D333" s="25">
        <f>F333</f>
        <v>0.126</v>
      </c>
      <c r="E333" s="25">
        <f>F333</f>
        <v>0.126</v>
      </c>
      <c r="F333" s="25">
        <f>ROUND(0.126,4)</f>
        <v>0.126</v>
      </c>
      <c r="G333" s="24"/>
      <c r="H333" s="36"/>
    </row>
    <row r="334" spans="1:8" ht="12.75" customHeight="1">
      <c r="A334" s="22">
        <v>43087</v>
      </c>
      <c r="B334" s="22"/>
      <c r="C334" s="25">
        <f>ROUND(0.126211469326593,4)</f>
        <v>0.1262</v>
      </c>
      <c r="D334" s="25">
        <f>F334</f>
        <v>0.1255</v>
      </c>
      <c r="E334" s="25">
        <f>F334</f>
        <v>0.1255</v>
      </c>
      <c r="F334" s="25">
        <f>ROUND(0.1255,4)</f>
        <v>0.1255</v>
      </c>
      <c r="G334" s="24"/>
      <c r="H334" s="36"/>
    </row>
    <row r="335" spans="1:8" ht="12.75" customHeight="1">
      <c r="A335" s="22">
        <v>43178</v>
      </c>
      <c r="B335" s="22"/>
      <c r="C335" s="25">
        <f>ROUND(0.126211469326593,4)</f>
        <v>0.1262</v>
      </c>
      <c r="D335" s="25">
        <f>F335</f>
        <v>0.1253</v>
      </c>
      <c r="E335" s="25">
        <f>F335</f>
        <v>0.1253</v>
      </c>
      <c r="F335" s="25">
        <f>ROUND(0.1253,4)</f>
        <v>0.1253</v>
      </c>
      <c r="G335" s="24"/>
      <c r="H335" s="36"/>
    </row>
    <row r="336" spans="1:8" ht="12.75" customHeight="1">
      <c r="A336" s="22">
        <v>43269</v>
      </c>
      <c r="B336" s="22"/>
      <c r="C336" s="25">
        <f>ROUND(0.126211469326593,4)</f>
        <v>0.1262</v>
      </c>
      <c r="D336" s="25">
        <f>F336</f>
        <v>0.124</v>
      </c>
      <c r="E336" s="25">
        <f>F336</f>
        <v>0.124</v>
      </c>
      <c r="F336" s="25">
        <f>ROUND(0.124,4)</f>
        <v>0.124</v>
      </c>
      <c r="G336" s="24"/>
      <c r="H336" s="36"/>
    </row>
    <row r="337" spans="1:8" ht="12.75" customHeight="1">
      <c r="A337" s="22">
        <v>43360</v>
      </c>
      <c r="B337" s="22"/>
      <c r="C337" s="25">
        <f>ROUND(0.126211469326593,4)</f>
        <v>0.1262</v>
      </c>
      <c r="D337" s="25">
        <f>F337</f>
        <v>0.1229</v>
      </c>
      <c r="E337" s="25">
        <f>F337</f>
        <v>0.1229</v>
      </c>
      <c r="F337" s="25">
        <f>ROUND(0.1229,4)</f>
        <v>0.1229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42996</v>
      </c>
      <c r="B339" s="22"/>
      <c r="C339" s="25">
        <f>ROUND(1.52840893603268,4)</f>
        <v>1.5284</v>
      </c>
      <c r="D339" s="25">
        <f>F339</f>
        <v>1.5557</v>
      </c>
      <c r="E339" s="25">
        <f>F339</f>
        <v>1.5557</v>
      </c>
      <c r="F339" s="25">
        <f>ROUND(1.5557,4)</f>
        <v>1.5557</v>
      </c>
      <c r="G339" s="24"/>
      <c r="H339" s="36"/>
    </row>
    <row r="340" spans="1:8" ht="12.75" customHeight="1">
      <c r="A340" s="22">
        <v>43087</v>
      </c>
      <c r="B340" s="22"/>
      <c r="C340" s="25">
        <f>ROUND(1.52840893603268,4)</f>
        <v>1.5284</v>
      </c>
      <c r="D340" s="25">
        <f>F340</f>
        <v>1.5816</v>
      </c>
      <c r="E340" s="25">
        <f>F340</f>
        <v>1.5816</v>
      </c>
      <c r="F340" s="25">
        <f>ROUND(1.5816,4)</f>
        <v>1.5816</v>
      </c>
      <c r="G340" s="24"/>
      <c r="H340" s="36"/>
    </row>
    <row r="341" spans="1:8" ht="12.75" customHeight="1">
      <c r="A341" s="22">
        <v>43178</v>
      </c>
      <c r="B341" s="22"/>
      <c r="C341" s="25">
        <f>ROUND(1.52840893603268,4)</f>
        <v>1.5284</v>
      </c>
      <c r="D341" s="25">
        <f>F341</f>
        <v>1.607</v>
      </c>
      <c r="E341" s="25">
        <f>F341</f>
        <v>1.607</v>
      </c>
      <c r="F341" s="25">
        <f>ROUND(1.607,4)</f>
        <v>1.607</v>
      </c>
      <c r="G341" s="24"/>
      <c r="H341" s="36"/>
    </row>
    <row r="342" spans="1:8" ht="12.75" customHeight="1">
      <c r="A342" s="22">
        <v>43269</v>
      </c>
      <c r="B342" s="22"/>
      <c r="C342" s="25">
        <f>ROUND(1.52840893603268,4)</f>
        <v>1.5284</v>
      </c>
      <c r="D342" s="25">
        <f>F342</f>
        <v>1.631</v>
      </c>
      <c r="E342" s="25">
        <f>F342</f>
        <v>1.631</v>
      </c>
      <c r="F342" s="25">
        <f>ROUND(1.631,4)</f>
        <v>1.631</v>
      </c>
      <c r="G342" s="24"/>
      <c r="H342" s="36"/>
    </row>
    <row r="343" spans="1:8" ht="12.75" customHeight="1">
      <c r="A343" s="22" t="s">
        <v>77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42996</v>
      </c>
      <c r="B344" s="22"/>
      <c r="C344" s="25">
        <f>ROUND(0.0892261001517451,4)</f>
        <v>0.0892</v>
      </c>
      <c r="D344" s="25">
        <f>F344</f>
        <v>0.0383</v>
      </c>
      <c r="E344" s="25">
        <f>F344</f>
        <v>0.0383</v>
      </c>
      <c r="F344" s="25">
        <f>ROUND(0.0383,4)</f>
        <v>0.0383</v>
      </c>
      <c r="G344" s="24"/>
      <c r="H344" s="36"/>
    </row>
    <row r="345" spans="1:8" ht="12.75" customHeight="1">
      <c r="A345" s="22" t="s">
        <v>78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42996</v>
      </c>
      <c r="B346" s="22"/>
      <c r="C346" s="25">
        <f>ROUND(9.47233333333333,4)</f>
        <v>9.4723</v>
      </c>
      <c r="D346" s="25">
        <f>F346</f>
        <v>9.5966</v>
      </c>
      <c r="E346" s="25">
        <f>F346</f>
        <v>9.5966</v>
      </c>
      <c r="F346" s="25">
        <f>ROUND(9.5966,4)</f>
        <v>9.5966</v>
      </c>
      <c r="G346" s="24"/>
      <c r="H346" s="36"/>
    </row>
    <row r="347" spans="1:8" ht="12.75" customHeight="1">
      <c r="A347" s="22">
        <v>43087</v>
      </c>
      <c r="B347" s="22"/>
      <c r="C347" s="25">
        <f>ROUND(9.47233333333333,4)</f>
        <v>9.4723</v>
      </c>
      <c r="D347" s="25">
        <f>F347</f>
        <v>9.7217</v>
      </c>
      <c r="E347" s="25">
        <f>F347</f>
        <v>9.7217</v>
      </c>
      <c r="F347" s="25">
        <f>ROUND(9.7217,4)</f>
        <v>9.7217</v>
      </c>
      <c r="G347" s="24"/>
      <c r="H347" s="36"/>
    </row>
    <row r="348" spans="1:8" ht="12.75" customHeight="1">
      <c r="A348" s="22">
        <v>43178</v>
      </c>
      <c r="B348" s="22"/>
      <c r="C348" s="25">
        <f>ROUND(9.47233333333333,4)</f>
        <v>9.4723</v>
      </c>
      <c r="D348" s="25">
        <f>F348</f>
        <v>9.8429</v>
      </c>
      <c r="E348" s="25">
        <f>F348</f>
        <v>9.8429</v>
      </c>
      <c r="F348" s="25">
        <f>ROUND(9.8429,4)</f>
        <v>9.8429</v>
      </c>
      <c r="G348" s="24"/>
      <c r="H348" s="36"/>
    </row>
    <row r="349" spans="1:8" ht="12.75" customHeight="1">
      <c r="A349" s="22">
        <v>43269</v>
      </c>
      <c r="B349" s="22"/>
      <c r="C349" s="25">
        <f>ROUND(9.47233333333333,4)</f>
        <v>9.4723</v>
      </c>
      <c r="D349" s="25">
        <f>F349</f>
        <v>9.9596</v>
      </c>
      <c r="E349" s="25">
        <f>F349</f>
        <v>9.9596</v>
      </c>
      <c r="F349" s="25">
        <f>ROUND(9.9596,4)</f>
        <v>9.9596</v>
      </c>
      <c r="G349" s="24"/>
      <c r="H349" s="36"/>
    </row>
    <row r="350" spans="1:8" ht="12.75" customHeight="1">
      <c r="A350" s="22" t="s">
        <v>79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42996</v>
      </c>
      <c r="B351" s="22"/>
      <c r="C351" s="25">
        <f>ROUND(9.41077743811065,4)</f>
        <v>9.4108</v>
      </c>
      <c r="D351" s="25">
        <f>F351</f>
        <v>9.5639</v>
      </c>
      <c r="E351" s="25">
        <f>F351</f>
        <v>9.5639</v>
      </c>
      <c r="F351" s="25">
        <f>ROUND(9.5639,4)</f>
        <v>9.5639</v>
      </c>
      <c r="G351" s="24"/>
      <c r="H351" s="36"/>
    </row>
    <row r="352" spans="1:8" ht="12.75" customHeight="1">
      <c r="A352" s="22">
        <v>43087</v>
      </c>
      <c r="B352" s="22"/>
      <c r="C352" s="25">
        <f>ROUND(9.41077743811065,4)</f>
        <v>9.4108</v>
      </c>
      <c r="D352" s="25">
        <f>F352</f>
        <v>9.7168</v>
      </c>
      <c r="E352" s="25">
        <f>F352</f>
        <v>9.7168</v>
      </c>
      <c r="F352" s="25">
        <f>ROUND(9.7168,4)</f>
        <v>9.7168</v>
      </c>
      <c r="G352" s="24"/>
      <c r="H352" s="36"/>
    </row>
    <row r="353" spans="1:8" ht="12.75" customHeight="1">
      <c r="A353" s="22">
        <v>43178</v>
      </c>
      <c r="B353" s="22"/>
      <c r="C353" s="25">
        <f>ROUND(9.41077743811065,4)</f>
        <v>9.4108</v>
      </c>
      <c r="D353" s="25">
        <f>F353</f>
        <v>9.8686</v>
      </c>
      <c r="E353" s="25">
        <f>F353</f>
        <v>9.8686</v>
      </c>
      <c r="F353" s="25">
        <f>ROUND(9.8686,4)</f>
        <v>9.8686</v>
      </c>
      <c r="G353" s="24"/>
      <c r="H353" s="36"/>
    </row>
    <row r="354" spans="1:8" ht="12.75" customHeight="1">
      <c r="A354" s="22">
        <v>43269</v>
      </c>
      <c r="B354" s="22"/>
      <c r="C354" s="25">
        <f>ROUND(9.41077743811065,4)</f>
        <v>9.4108</v>
      </c>
      <c r="D354" s="25">
        <f>F354</f>
        <v>10.0125</v>
      </c>
      <c r="E354" s="25">
        <f>F354</f>
        <v>10.0125</v>
      </c>
      <c r="F354" s="25">
        <f>ROUND(10.0125,4)</f>
        <v>10.0125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42996</v>
      </c>
      <c r="B356" s="22"/>
      <c r="C356" s="25">
        <f>ROUND(3.69178964793965,4)</f>
        <v>3.6918</v>
      </c>
      <c r="D356" s="25">
        <f>F356</f>
        <v>3.6558</v>
      </c>
      <c r="E356" s="25">
        <f>F356</f>
        <v>3.6558</v>
      </c>
      <c r="F356" s="25">
        <f>ROUND(3.6558,4)</f>
        <v>3.6558</v>
      </c>
      <c r="G356" s="24"/>
      <c r="H356" s="36"/>
    </row>
    <row r="357" spans="1:8" ht="12.75" customHeight="1">
      <c r="A357" s="22">
        <v>43087</v>
      </c>
      <c r="B357" s="22"/>
      <c r="C357" s="25">
        <f>ROUND(3.69178964793965,4)</f>
        <v>3.6918</v>
      </c>
      <c r="D357" s="25">
        <f>F357</f>
        <v>3.6205</v>
      </c>
      <c r="E357" s="25">
        <f>F357</f>
        <v>3.6205</v>
      </c>
      <c r="F357" s="25">
        <f>ROUND(3.6205,4)</f>
        <v>3.6205</v>
      </c>
      <c r="G357" s="24"/>
      <c r="H357" s="36"/>
    </row>
    <row r="358" spans="1:8" ht="12.75" customHeight="1">
      <c r="A358" s="22">
        <v>43178</v>
      </c>
      <c r="B358" s="22"/>
      <c r="C358" s="25">
        <f>ROUND(3.69178964793965,4)</f>
        <v>3.6918</v>
      </c>
      <c r="D358" s="25">
        <f>F358</f>
        <v>3.5874</v>
      </c>
      <c r="E358" s="25">
        <f>F358</f>
        <v>3.5874</v>
      </c>
      <c r="F358" s="25">
        <f>ROUND(3.5874,4)</f>
        <v>3.5874</v>
      </c>
      <c r="G358" s="24"/>
      <c r="H358" s="36"/>
    </row>
    <row r="359" spans="1:8" ht="12.75" customHeight="1">
      <c r="A359" s="22">
        <v>43269</v>
      </c>
      <c r="B359" s="22"/>
      <c r="C359" s="25">
        <f>ROUND(3.69178964793965,4)</f>
        <v>3.6918</v>
      </c>
      <c r="D359" s="25">
        <f>F359</f>
        <v>3.5564</v>
      </c>
      <c r="E359" s="25">
        <f>F359</f>
        <v>3.5564</v>
      </c>
      <c r="F359" s="25">
        <f>ROUND(3.5564,4)</f>
        <v>3.5564</v>
      </c>
      <c r="G359" s="24"/>
      <c r="H359" s="36"/>
    </row>
    <row r="360" spans="1:8" ht="12.75" customHeight="1">
      <c r="A360" s="22" t="s">
        <v>81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42996</v>
      </c>
      <c r="B361" s="22"/>
      <c r="C361" s="25">
        <f>ROUND(13.0833333333333,4)</f>
        <v>13.0833</v>
      </c>
      <c r="D361" s="25">
        <f>F361</f>
        <v>13.2767</v>
      </c>
      <c r="E361" s="25">
        <f>F361</f>
        <v>13.2767</v>
      </c>
      <c r="F361" s="25">
        <f>ROUND(13.2767,4)</f>
        <v>13.2767</v>
      </c>
      <c r="G361" s="24"/>
      <c r="H361" s="36"/>
    </row>
    <row r="362" spans="1:8" ht="12.75" customHeight="1">
      <c r="A362" s="22">
        <v>43087</v>
      </c>
      <c r="B362" s="22"/>
      <c r="C362" s="25">
        <f>ROUND(13.0833333333333,4)</f>
        <v>13.0833</v>
      </c>
      <c r="D362" s="25">
        <f>F362</f>
        <v>13.4726</v>
      </c>
      <c r="E362" s="25">
        <f>F362</f>
        <v>13.4726</v>
      </c>
      <c r="F362" s="25">
        <f>ROUND(13.4726,4)</f>
        <v>13.4726</v>
      </c>
      <c r="G362" s="24"/>
      <c r="H362" s="36"/>
    </row>
    <row r="363" spans="1:8" ht="12.75" customHeight="1">
      <c r="A363" s="22">
        <v>43178</v>
      </c>
      <c r="B363" s="22"/>
      <c r="C363" s="25">
        <f>ROUND(13.0833333333333,4)</f>
        <v>13.0833</v>
      </c>
      <c r="D363" s="25">
        <f>F363</f>
        <v>13.6641</v>
      </c>
      <c r="E363" s="25">
        <f>F363</f>
        <v>13.6641</v>
      </c>
      <c r="F363" s="25">
        <f>ROUND(13.6641,4)</f>
        <v>13.6641</v>
      </c>
      <c r="G363" s="24"/>
      <c r="H363" s="36"/>
    </row>
    <row r="364" spans="1:8" ht="12.75" customHeight="1">
      <c r="A364" s="22">
        <v>43269</v>
      </c>
      <c r="B364" s="22"/>
      <c r="C364" s="25">
        <f>ROUND(13.0833333333333,4)</f>
        <v>13.0833</v>
      </c>
      <c r="D364" s="25">
        <f>F364</f>
        <v>13.8523</v>
      </c>
      <c r="E364" s="25">
        <f>F364</f>
        <v>13.8523</v>
      </c>
      <c r="F364" s="25">
        <f>ROUND(13.8523,4)</f>
        <v>13.8523</v>
      </c>
      <c r="G364" s="24"/>
      <c r="H364" s="36"/>
    </row>
    <row r="365" spans="1:8" ht="12.75" customHeight="1">
      <c r="A365" s="22">
        <v>43360</v>
      </c>
      <c r="B365" s="22"/>
      <c r="C365" s="25">
        <f>ROUND(13.0833333333333,4)</f>
        <v>13.0833</v>
      </c>
      <c r="D365" s="25">
        <f>F365</f>
        <v>14.0472</v>
      </c>
      <c r="E365" s="25">
        <f>F365</f>
        <v>14.0472</v>
      </c>
      <c r="F365" s="25">
        <f>ROUND(14.0472,4)</f>
        <v>14.0472</v>
      </c>
      <c r="G365" s="24"/>
      <c r="H365" s="36"/>
    </row>
    <row r="366" spans="1:8" ht="12.75" customHeight="1">
      <c r="A366" s="22" t="s">
        <v>82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42996</v>
      </c>
      <c r="B367" s="22"/>
      <c r="C367" s="25">
        <f>ROUND(13.0833333333333,4)</f>
        <v>13.0833</v>
      </c>
      <c r="D367" s="25">
        <f>F367</f>
        <v>13.2767</v>
      </c>
      <c r="E367" s="25">
        <f>F367</f>
        <v>13.2767</v>
      </c>
      <c r="F367" s="25">
        <f>ROUND(13.2767,4)</f>
        <v>13.2767</v>
      </c>
      <c r="G367" s="24"/>
      <c r="H367" s="36"/>
    </row>
    <row r="368" spans="1:8" ht="12.75" customHeight="1">
      <c r="A368" s="22">
        <v>43087</v>
      </c>
      <c r="B368" s="22"/>
      <c r="C368" s="25">
        <f>ROUND(13.0833333333333,4)</f>
        <v>13.0833</v>
      </c>
      <c r="D368" s="25">
        <f>F368</f>
        <v>13.4726</v>
      </c>
      <c r="E368" s="25">
        <f>F368</f>
        <v>13.4726</v>
      </c>
      <c r="F368" s="25">
        <f>ROUND(13.4726,4)</f>
        <v>13.4726</v>
      </c>
      <c r="G368" s="24"/>
      <c r="H368" s="36"/>
    </row>
    <row r="369" spans="1:8" ht="12.75" customHeight="1">
      <c r="A369" s="22">
        <v>43175</v>
      </c>
      <c r="B369" s="22"/>
      <c r="C369" s="25">
        <f>ROUND(13.0833333333333,4)</f>
        <v>13.0833</v>
      </c>
      <c r="D369" s="25">
        <f>F369</f>
        <v>17.5004</v>
      </c>
      <c r="E369" s="25">
        <f>F369</f>
        <v>17.5004</v>
      </c>
      <c r="F369" s="25">
        <f>ROUND(17.5004,4)</f>
        <v>17.5004</v>
      </c>
      <c r="G369" s="24"/>
      <c r="H369" s="36"/>
    </row>
    <row r="370" spans="1:8" ht="12.75" customHeight="1">
      <c r="A370" s="22">
        <v>43178</v>
      </c>
      <c r="B370" s="22"/>
      <c r="C370" s="25">
        <f>ROUND(13.0833333333333,4)</f>
        <v>13.0833</v>
      </c>
      <c r="D370" s="25">
        <f>F370</f>
        <v>13.6641</v>
      </c>
      <c r="E370" s="25">
        <f>F370</f>
        <v>13.6641</v>
      </c>
      <c r="F370" s="25">
        <f>ROUND(13.6641,4)</f>
        <v>13.6641</v>
      </c>
      <c r="G370" s="24"/>
      <c r="H370" s="36"/>
    </row>
    <row r="371" spans="1:8" ht="12.75" customHeight="1">
      <c r="A371" s="22">
        <v>43269</v>
      </c>
      <c r="B371" s="22"/>
      <c r="C371" s="25">
        <f>ROUND(13.0833333333333,4)</f>
        <v>13.0833</v>
      </c>
      <c r="D371" s="25">
        <f>F371</f>
        <v>13.8523</v>
      </c>
      <c r="E371" s="25">
        <f>F371</f>
        <v>13.8523</v>
      </c>
      <c r="F371" s="25">
        <f>ROUND(13.8523,4)</f>
        <v>13.8523</v>
      </c>
      <c r="G371" s="24"/>
      <c r="H371" s="36"/>
    </row>
    <row r="372" spans="1:8" ht="12.75" customHeight="1">
      <c r="A372" s="22">
        <v>43360</v>
      </c>
      <c r="B372" s="22"/>
      <c r="C372" s="25">
        <f>ROUND(13.0833333333333,4)</f>
        <v>13.0833</v>
      </c>
      <c r="D372" s="25">
        <f>F372</f>
        <v>14.0472</v>
      </c>
      <c r="E372" s="25">
        <f>F372</f>
        <v>14.0472</v>
      </c>
      <c r="F372" s="25">
        <f>ROUND(14.0472,4)</f>
        <v>14.0472</v>
      </c>
      <c r="G372" s="24"/>
      <c r="H372" s="36"/>
    </row>
    <row r="373" spans="1:8" ht="12.75" customHeight="1">
      <c r="A373" s="22">
        <v>43448</v>
      </c>
      <c r="B373" s="22"/>
      <c r="C373" s="25">
        <f>ROUND(13.0833333333333,4)</f>
        <v>13.0833</v>
      </c>
      <c r="D373" s="25">
        <f>F373</f>
        <v>14.2359</v>
      </c>
      <c r="E373" s="25">
        <f>F373</f>
        <v>14.2359</v>
      </c>
      <c r="F373" s="25">
        <f>ROUND(14.2359,4)</f>
        <v>14.2359</v>
      </c>
      <c r="G373" s="24"/>
      <c r="H373" s="36"/>
    </row>
    <row r="374" spans="1:8" ht="12.75" customHeight="1">
      <c r="A374" s="22">
        <v>43542</v>
      </c>
      <c r="B374" s="22"/>
      <c r="C374" s="25">
        <f>ROUND(13.0833333333333,4)</f>
        <v>13.0833</v>
      </c>
      <c r="D374" s="25">
        <f>F374</f>
        <v>14.4376</v>
      </c>
      <c r="E374" s="25">
        <f>F374</f>
        <v>14.4376</v>
      </c>
      <c r="F374" s="25">
        <f>ROUND(14.4376,4)</f>
        <v>14.4376</v>
      </c>
      <c r="G374" s="24"/>
      <c r="H374" s="36"/>
    </row>
    <row r="375" spans="1:8" ht="12.75" customHeight="1">
      <c r="A375" s="22">
        <v>43630</v>
      </c>
      <c r="B375" s="22"/>
      <c r="C375" s="25">
        <f>ROUND(13.0833333333333,4)</f>
        <v>13.0833</v>
      </c>
      <c r="D375" s="25">
        <f>F375</f>
        <v>14.6264</v>
      </c>
      <c r="E375" s="25">
        <f>F375</f>
        <v>14.6264</v>
      </c>
      <c r="F375" s="25">
        <f>ROUND(14.6264,4)</f>
        <v>14.6264</v>
      </c>
      <c r="G375" s="24"/>
      <c r="H375" s="36"/>
    </row>
    <row r="376" spans="1:8" ht="12.75" customHeight="1">
      <c r="A376" s="22">
        <v>43724</v>
      </c>
      <c r="B376" s="22"/>
      <c r="C376" s="25">
        <f>ROUND(13.0833333333333,4)</f>
        <v>13.0833</v>
      </c>
      <c r="D376" s="25">
        <f>F376</f>
        <v>14.8469</v>
      </c>
      <c r="E376" s="25">
        <f>F376</f>
        <v>14.8469</v>
      </c>
      <c r="F376" s="25">
        <f>ROUND(14.8469,4)</f>
        <v>14.8469</v>
      </c>
      <c r="G376" s="24"/>
      <c r="H376" s="36"/>
    </row>
    <row r="377" spans="1:8" ht="12.75" customHeight="1">
      <c r="A377" s="22">
        <v>43812</v>
      </c>
      <c r="B377" s="22"/>
      <c r="C377" s="25">
        <f>ROUND(13.0833333333333,4)</f>
        <v>13.0833</v>
      </c>
      <c r="D377" s="25">
        <f>F377</f>
        <v>15.0554</v>
      </c>
      <c r="E377" s="25">
        <f>F377</f>
        <v>15.0554</v>
      </c>
      <c r="F377" s="25">
        <f>ROUND(15.0554,4)</f>
        <v>15.0554</v>
      </c>
      <c r="G377" s="24"/>
      <c r="H377" s="36"/>
    </row>
    <row r="378" spans="1:8" ht="12.75" customHeight="1">
      <c r="A378" s="22">
        <v>43906</v>
      </c>
      <c r="B378" s="22"/>
      <c r="C378" s="25">
        <f>ROUND(13.0833333333333,4)</f>
        <v>13.0833</v>
      </c>
      <c r="D378" s="25">
        <f>F378</f>
        <v>15.2781</v>
      </c>
      <c r="E378" s="25">
        <f>F378</f>
        <v>15.2781</v>
      </c>
      <c r="F378" s="25">
        <f>ROUND(15.2781,4)</f>
        <v>15.2781</v>
      </c>
      <c r="G378" s="24"/>
      <c r="H378" s="36"/>
    </row>
    <row r="379" spans="1:8" ht="12.75" customHeight="1">
      <c r="A379" s="22">
        <v>43994</v>
      </c>
      <c r="B379" s="22"/>
      <c r="C379" s="25">
        <f>ROUND(13.0833333333333,4)</f>
        <v>13.0833</v>
      </c>
      <c r="D379" s="25">
        <f>F379</f>
        <v>15.4866</v>
      </c>
      <c r="E379" s="25">
        <f>F379</f>
        <v>15.4866</v>
      </c>
      <c r="F379" s="25">
        <f>ROUND(15.4866,4)</f>
        <v>15.4866</v>
      </c>
      <c r="G379" s="24"/>
      <c r="H379" s="36"/>
    </row>
    <row r="380" spans="1:8" ht="12.75" customHeight="1">
      <c r="A380" s="22">
        <v>44088</v>
      </c>
      <c r="B380" s="22"/>
      <c r="C380" s="25">
        <f>ROUND(13.0833333333333,4)</f>
        <v>13.0833</v>
      </c>
      <c r="D380" s="25">
        <f>F380</f>
        <v>15.7094</v>
      </c>
      <c r="E380" s="25">
        <f>F380</f>
        <v>15.7094</v>
      </c>
      <c r="F380" s="25">
        <f>ROUND(15.7094,4)</f>
        <v>15.7094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42996</v>
      </c>
      <c r="B382" s="22"/>
      <c r="C382" s="25">
        <f>ROUND(1.41824751580849,4)</f>
        <v>1.4182</v>
      </c>
      <c r="D382" s="25">
        <f>F382</f>
        <v>1.3945</v>
      </c>
      <c r="E382" s="25">
        <f>F382</f>
        <v>1.3945</v>
      </c>
      <c r="F382" s="25">
        <f>ROUND(1.3945,4)</f>
        <v>1.3945</v>
      </c>
      <c r="G382" s="24"/>
      <c r="H382" s="36"/>
    </row>
    <row r="383" spans="1:8" ht="12.75" customHeight="1">
      <c r="A383" s="22">
        <v>43087</v>
      </c>
      <c r="B383" s="22"/>
      <c r="C383" s="25">
        <f>ROUND(1.41824751580849,4)</f>
        <v>1.4182</v>
      </c>
      <c r="D383" s="25">
        <f>F383</f>
        <v>1.3734</v>
      </c>
      <c r="E383" s="25">
        <f>F383</f>
        <v>1.3734</v>
      </c>
      <c r="F383" s="25">
        <f>ROUND(1.3734,4)</f>
        <v>1.3734</v>
      </c>
      <c r="G383" s="24"/>
      <c r="H383" s="36"/>
    </row>
    <row r="384" spans="1:8" ht="12.75" customHeight="1">
      <c r="A384" s="22">
        <v>43178</v>
      </c>
      <c r="B384" s="22"/>
      <c r="C384" s="25">
        <f>ROUND(1.41824751580849,4)</f>
        <v>1.4182</v>
      </c>
      <c r="D384" s="25">
        <f>F384</f>
        <v>1.3528</v>
      </c>
      <c r="E384" s="25">
        <f>F384</f>
        <v>1.3528</v>
      </c>
      <c r="F384" s="25">
        <f>ROUND(1.3528,4)</f>
        <v>1.3528</v>
      </c>
      <c r="G384" s="24"/>
      <c r="H384" s="36"/>
    </row>
    <row r="385" spans="1:8" ht="12.75" customHeight="1">
      <c r="A385" s="22">
        <v>43269</v>
      </c>
      <c r="B385" s="22"/>
      <c r="C385" s="25">
        <f>ROUND(1.41824751580849,4)</f>
        <v>1.4182</v>
      </c>
      <c r="D385" s="25">
        <f>F385</f>
        <v>1.3349</v>
      </c>
      <c r="E385" s="25">
        <f>F385</f>
        <v>1.3349</v>
      </c>
      <c r="F385" s="25">
        <f>ROUND(1.3349,4)</f>
        <v>1.3349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42950</v>
      </c>
      <c r="B387" s="22"/>
      <c r="C387" s="27">
        <f>ROUND(608.413,3)</f>
        <v>608.413</v>
      </c>
      <c r="D387" s="27">
        <f>F387</f>
        <v>613.922</v>
      </c>
      <c r="E387" s="27">
        <f>F387</f>
        <v>613.922</v>
      </c>
      <c r="F387" s="27">
        <f>ROUND(613.922,3)</f>
        <v>613.922</v>
      </c>
      <c r="G387" s="24"/>
      <c r="H387" s="36"/>
    </row>
    <row r="388" spans="1:8" ht="12.75" customHeight="1">
      <c r="A388" s="22">
        <v>43041</v>
      </c>
      <c r="B388" s="22"/>
      <c r="C388" s="27">
        <f>ROUND(608.413,3)</f>
        <v>608.413</v>
      </c>
      <c r="D388" s="27">
        <f>F388</f>
        <v>625.656</v>
      </c>
      <c r="E388" s="27">
        <f>F388</f>
        <v>625.656</v>
      </c>
      <c r="F388" s="27">
        <f>ROUND(625.656,3)</f>
        <v>625.656</v>
      </c>
      <c r="G388" s="24"/>
      <c r="H388" s="36"/>
    </row>
    <row r="389" spans="1:8" ht="12.75" customHeight="1">
      <c r="A389" s="22">
        <v>43132</v>
      </c>
      <c r="B389" s="22"/>
      <c r="C389" s="27">
        <f>ROUND(608.413,3)</f>
        <v>608.413</v>
      </c>
      <c r="D389" s="27">
        <f>F389</f>
        <v>637.816</v>
      </c>
      <c r="E389" s="27">
        <f>F389</f>
        <v>637.816</v>
      </c>
      <c r="F389" s="27">
        <f>ROUND(637.816,3)</f>
        <v>637.816</v>
      </c>
      <c r="G389" s="24"/>
      <c r="H389" s="36"/>
    </row>
    <row r="390" spans="1:8" ht="12.75" customHeight="1">
      <c r="A390" s="22">
        <v>43223</v>
      </c>
      <c r="B390" s="22"/>
      <c r="C390" s="27">
        <f>ROUND(608.413,3)</f>
        <v>608.413</v>
      </c>
      <c r="D390" s="27">
        <f>F390</f>
        <v>650.257</v>
      </c>
      <c r="E390" s="27">
        <f>F390</f>
        <v>650.257</v>
      </c>
      <c r="F390" s="27">
        <f>ROUND(650.257,3)</f>
        <v>650.257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42950</v>
      </c>
      <c r="B392" s="22"/>
      <c r="C392" s="27">
        <f>ROUND(540.953,3)</f>
        <v>540.953</v>
      </c>
      <c r="D392" s="27">
        <f>F392</f>
        <v>545.851</v>
      </c>
      <c r="E392" s="27">
        <f>F392</f>
        <v>545.851</v>
      </c>
      <c r="F392" s="27">
        <f>ROUND(545.851,3)</f>
        <v>545.851</v>
      </c>
      <c r="G392" s="24"/>
      <c r="H392" s="36"/>
    </row>
    <row r="393" spans="1:8" ht="12.75" customHeight="1">
      <c r="A393" s="22">
        <v>43041</v>
      </c>
      <c r="B393" s="22"/>
      <c r="C393" s="27">
        <f>ROUND(540.953,3)</f>
        <v>540.953</v>
      </c>
      <c r="D393" s="27">
        <f>F393</f>
        <v>556.284</v>
      </c>
      <c r="E393" s="27">
        <f>F393</f>
        <v>556.284</v>
      </c>
      <c r="F393" s="27">
        <f>ROUND(556.284,3)</f>
        <v>556.284</v>
      </c>
      <c r="G393" s="24"/>
      <c r="H393" s="36"/>
    </row>
    <row r="394" spans="1:8" ht="12.75" customHeight="1">
      <c r="A394" s="22">
        <v>43132</v>
      </c>
      <c r="B394" s="22"/>
      <c r="C394" s="27">
        <f>ROUND(540.953,3)</f>
        <v>540.953</v>
      </c>
      <c r="D394" s="27">
        <f>F394</f>
        <v>567.096</v>
      </c>
      <c r="E394" s="27">
        <f>F394</f>
        <v>567.096</v>
      </c>
      <c r="F394" s="27">
        <f>ROUND(567.096,3)</f>
        <v>567.096</v>
      </c>
      <c r="G394" s="24"/>
      <c r="H394" s="36"/>
    </row>
    <row r="395" spans="1:8" ht="12.75" customHeight="1">
      <c r="A395" s="22">
        <v>43223</v>
      </c>
      <c r="B395" s="22"/>
      <c r="C395" s="27">
        <f>ROUND(540.953,3)</f>
        <v>540.953</v>
      </c>
      <c r="D395" s="27">
        <f>F395</f>
        <v>578.158</v>
      </c>
      <c r="E395" s="27">
        <f>F395</f>
        <v>578.158</v>
      </c>
      <c r="F395" s="27">
        <f>ROUND(578.158,3)</f>
        <v>578.158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42950</v>
      </c>
      <c r="B397" s="22"/>
      <c r="C397" s="27">
        <f>ROUND(625.522,3)</f>
        <v>625.522</v>
      </c>
      <c r="D397" s="27">
        <f>F397</f>
        <v>631.186</v>
      </c>
      <c r="E397" s="27">
        <f>F397</f>
        <v>631.186</v>
      </c>
      <c r="F397" s="27">
        <f>ROUND(631.186,3)</f>
        <v>631.186</v>
      </c>
      <c r="G397" s="24"/>
      <c r="H397" s="36"/>
    </row>
    <row r="398" spans="1:8" ht="12.75" customHeight="1">
      <c r="A398" s="22">
        <v>43041</v>
      </c>
      <c r="B398" s="22"/>
      <c r="C398" s="27">
        <f>ROUND(625.522,3)</f>
        <v>625.522</v>
      </c>
      <c r="D398" s="27">
        <f>F398</f>
        <v>643.25</v>
      </c>
      <c r="E398" s="27">
        <f>F398</f>
        <v>643.25</v>
      </c>
      <c r="F398" s="27">
        <f>ROUND(643.25,3)</f>
        <v>643.25</v>
      </c>
      <c r="G398" s="24"/>
      <c r="H398" s="36"/>
    </row>
    <row r="399" spans="1:8" ht="12.75" customHeight="1">
      <c r="A399" s="22">
        <v>43132</v>
      </c>
      <c r="B399" s="22"/>
      <c r="C399" s="27">
        <f>ROUND(625.522,3)</f>
        <v>625.522</v>
      </c>
      <c r="D399" s="27">
        <f>F399</f>
        <v>655.752</v>
      </c>
      <c r="E399" s="27">
        <f>F399</f>
        <v>655.752</v>
      </c>
      <c r="F399" s="27">
        <f>ROUND(655.752,3)</f>
        <v>655.752</v>
      </c>
      <c r="G399" s="24"/>
      <c r="H399" s="36"/>
    </row>
    <row r="400" spans="1:8" ht="12.75" customHeight="1">
      <c r="A400" s="22">
        <v>43223</v>
      </c>
      <c r="B400" s="22"/>
      <c r="C400" s="27">
        <f>ROUND(625.522,3)</f>
        <v>625.522</v>
      </c>
      <c r="D400" s="27">
        <f>F400</f>
        <v>668.543</v>
      </c>
      <c r="E400" s="27">
        <f>F400</f>
        <v>668.543</v>
      </c>
      <c r="F400" s="27">
        <f>ROUND(668.543,3)</f>
        <v>668.543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42950</v>
      </c>
      <c r="B402" s="22"/>
      <c r="C402" s="27">
        <f>ROUND(560.61,3)</f>
        <v>560.61</v>
      </c>
      <c r="D402" s="27">
        <f>F402</f>
        <v>565.686</v>
      </c>
      <c r="E402" s="27">
        <f>F402</f>
        <v>565.686</v>
      </c>
      <c r="F402" s="27">
        <f>ROUND(565.686,3)</f>
        <v>565.686</v>
      </c>
      <c r="G402" s="24"/>
      <c r="H402" s="36"/>
    </row>
    <row r="403" spans="1:8" ht="12.75" customHeight="1">
      <c r="A403" s="22">
        <v>43041</v>
      </c>
      <c r="B403" s="22"/>
      <c r="C403" s="27">
        <f>ROUND(560.61,3)</f>
        <v>560.61</v>
      </c>
      <c r="D403" s="27">
        <f>F403</f>
        <v>576.498</v>
      </c>
      <c r="E403" s="27">
        <f>F403</f>
        <v>576.498</v>
      </c>
      <c r="F403" s="27">
        <f>ROUND(576.498,3)</f>
        <v>576.498</v>
      </c>
      <c r="G403" s="24"/>
      <c r="H403" s="36"/>
    </row>
    <row r="404" spans="1:8" ht="12.75" customHeight="1">
      <c r="A404" s="22">
        <v>43132</v>
      </c>
      <c r="B404" s="22"/>
      <c r="C404" s="27">
        <f>ROUND(560.61,3)</f>
        <v>560.61</v>
      </c>
      <c r="D404" s="27">
        <f>F404</f>
        <v>587.703</v>
      </c>
      <c r="E404" s="27">
        <f>F404</f>
        <v>587.703</v>
      </c>
      <c r="F404" s="27">
        <f>ROUND(587.703,3)</f>
        <v>587.703</v>
      </c>
      <c r="G404" s="24"/>
      <c r="H404" s="36"/>
    </row>
    <row r="405" spans="1:8" ht="12.75" customHeight="1">
      <c r="A405" s="22">
        <v>43223</v>
      </c>
      <c r="B405" s="22"/>
      <c r="C405" s="27">
        <f>ROUND(560.61,3)</f>
        <v>560.61</v>
      </c>
      <c r="D405" s="27">
        <f>F405</f>
        <v>599.166</v>
      </c>
      <c r="E405" s="27">
        <f>F405</f>
        <v>599.166</v>
      </c>
      <c r="F405" s="27">
        <f>ROUND(599.166,3)</f>
        <v>599.166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42950</v>
      </c>
      <c r="B407" s="22"/>
      <c r="C407" s="27">
        <f>ROUND(247.855635556815,3)</f>
        <v>247.856</v>
      </c>
      <c r="D407" s="27">
        <f>F407</f>
        <v>250.124</v>
      </c>
      <c r="E407" s="27">
        <f>F407</f>
        <v>250.124</v>
      </c>
      <c r="F407" s="27">
        <f>ROUND(250.124,3)</f>
        <v>250.124</v>
      </c>
      <c r="G407" s="24"/>
      <c r="H407" s="36"/>
    </row>
    <row r="408" spans="1:8" ht="12.75" customHeight="1">
      <c r="A408" s="22">
        <v>43041</v>
      </c>
      <c r="B408" s="22"/>
      <c r="C408" s="27">
        <f>ROUND(247.855635556815,3)</f>
        <v>247.856</v>
      </c>
      <c r="D408" s="27">
        <f>F408</f>
        <v>254.964</v>
      </c>
      <c r="E408" s="27">
        <f>F408</f>
        <v>254.964</v>
      </c>
      <c r="F408" s="27">
        <f>ROUND(254.964,3)</f>
        <v>254.964</v>
      </c>
      <c r="G408" s="24"/>
      <c r="H408" s="36"/>
    </row>
    <row r="409" spans="1:8" ht="12.75" customHeight="1">
      <c r="A409" s="22">
        <v>43132</v>
      </c>
      <c r="B409" s="22"/>
      <c r="C409" s="27">
        <f>ROUND(247.855635556815,3)</f>
        <v>247.856</v>
      </c>
      <c r="D409" s="27">
        <f>F409</f>
        <v>260.022</v>
      </c>
      <c r="E409" s="27">
        <f>F409</f>
        <v>260.022</v>
      </c>
      <c r="F409" s="27">
        <f>ROUND(260.022,3)</f>
        <v>260.022</v>
      </c>
      <c r="G409" s="24"/>
      <c r="H409" s="36"/>
    </row>
    <row r="410" spans="1:8" ht="12.75" customHeight="1">
      <c r="A410" s="22">
        <v>43223</v>
      </c>
      <c r="B410" s="22"/>
      <c r="C410" s="27">
        <f>ROUND(247.855635556815,3)</f>
        <v>247.856</v>
      </c>
      <c r="D410" s="27">
        <f>F410</f>
        <v>265.259</v>
      </c>
      <c r="E410" s="27">
        <f>F410</f>
        <v>265.259</v>
      </c>
      <c r="F410" s="27">
        <f>ROUND(265.259,3)</f>
        <v>265.259</v>
      </c>
      <c r="G410" s="24"/>
      <c r="H410" s="36"/>
    </row>
    <row r="411" spans="1:8" ht="12.75" customHeight="1">
      <c r="A411" s="22" t="s">
        <v>89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42950</v>
      </c>
      <c r="B412" s="22"/>
      <c r="C412" s="27">
        <f>ROUND(675.731,3)</f>
        <v>675.731</v>
      </c>
      <c r="D412" s="27">
        <f>F412</f>
        <v>695.694</v>
      </c>
      <c r="E412" s="27">
        <f>F412</f>
        <v>695.694</v>
      </c>
      <c r="F412" s="27">
        <f>ROUND(695.694,3)</f>
        <v>695.694</v>
      </c>
      <c r="G412" s="24"/>
      <c r="H412" s="36"/>
    </row>
    <row r="413" spans="1:8" ht="12.75" customHeight="1">
      <c r="A413" s="22">
        <v>43041</v>
      </c>
      <c r="B413" s="22"/>
      <c r="C413" s="27">
        <f>ROUND(675.731,3)</f>
        <v>675.731</v>
      </c>
      <c r="D413" s="27">
        <f>F413</f>
        <v>709.665</v>
      </c>
      <c r="E413" s="27">
        <f>F413</f>
        <v>709.665</v>
      </c>
      <c r="F413" s="27">
        <f>ROUND(709.665,3)</f>
        <v>709.665</v>
      </c>
      <c r="G413" s="24"/>
      <c r="H413" s="36"/>
    </row>
    <row r="414" spans="1:8" ht="12.75" customHeight="1">
      <c r="A414" s="22">
        <v>43132</v>
      </c>
      <c r="B414" s="22"/>
      <c r="C414" s="27">
        <f>ROUND(675.731,3)</f>
        <v>675.731</v>
      </c>
      <c r="D414" s="27">
        <f>F414</f>
        <v>724.173</v>
      </c>
      <c r="E414" s="27">
        <f>F414</f>
        <v>724.173</v>
      </c>
      <c r="F414" s="27">
        <f>ROUND(724.173,3)</f>
        <v>724.173</v>
      </c>
      <c r="G414" s="24"/>
      <c r="H414" s="36"/>
    </row>
    <row r="415" spans="1:8" ht="12.75" customHeight="1">
      <c r="A415" s="22" t="s">
        <v>90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42996</v>
      </c>
      <c r="B416" s="22"/>
      <c r="C416" s="24">
        <f>ROUND(22408.91,2)</f>
        <v>22408.91</v>
      </c>
      <c r="D416" s="24">
        <f>F416</f>
        <v>22758.99</v>
      </c>
      <c r="E416" s="24">
        <f>F416</f>
        <v>22758.99</v>
      </c>
      <c r="F416" s="24">
        <f>ROUND(22758.99,2)</f>
        <v>22758.99</v>
      </c>
      <c r="G416" s="24"/>
      <c r="H416" s="36"/>
    </row>
    <row r="417" spans="1:8" ht="12.75" customHeight="1">
      <c r="A417" s="22">
        <v>43087</v>
      </c>
      <c r="B417" s="22"/>
      <c r="C417" s="24">
        <f>ROUND(22408.91,2)</f>
        <v>22408.91</v>
      </c>
      <c r="D417" s="24">
        <f>F417</f>
        <v>23118.28</v>
      </c>
      <c r="E417" s="24">
        <f>F417</f>
        <v>23118.28</v>
      </c>
      <c r="F417" s="24">
        <f>ROUND(23118.28,2)</f>
        <v>23118.28</v>
      </c>
      <c r="G417" s="24"/>
      <c r="H417" s="36"/>
    </row>
    <row r="418" spans="1:8" ht="12.75" customHeight="1">
      <c r="A418" s="22">
        <v>43178</v>
      </c>
      <c r="B418" s="22"/>
      <c r="C418" s="24">
        <f>ROUND(22408.91,2)</f>
        <v>22408.91</v>
      </c>
      <c r="D418" s="24">
        <f>F418</f>
        <v>23476.13</v>
      </c>
      <c r="E418" s="24">
        <f>F418</f>
        <v>23476.13</v>
      </c>
      <c r="F418" s="24">
        <f>ROUND(23476.13,2)</f>
        <v>23476.13</v>
      </c>
      <c r="G418" s="24"/>
      <c r="H418" s="36"/>
    </row>
    <row r="419" spans="1:8" ht="12.75" customHeight="1">
      <c r="A419" s="22" t="s">
        <v>91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42907</v>
      </c>
      <c r="B420" s="22"/>
      <c r="C420" s="27">
        <f>ROUND(7.317,3)</f>
        <v>7.317</v>
      </c>
      <c r="D420" s="27">
        <f>ROUND(7.38,3)</f>
        <v>7.38</v>
      </c>
      <c r="E420" s="27">
        <f>ROUND(7.28,3)</f>
        <v>7.28</v>
      </c>
      <c r="F420" s="27">
        <f>ROUND(7.33,3)</f>
        <v>7.33</v>
      </c>
      <c r="G420" s="24"/>
      <c r="H420" s="36"/>
    </row>
    <row r="421" spans="1:8" ht="12.75" customHeight="1">
      <c r="A421" s="22">
        <v>42935</v>
      </c>
      <c r="B421" s="22"/>
      <c r="C421" s="27">
        <f>ROUND(7.317,3)</f>
        <v>7.317</v>
      </c>
      <c r="D421" s="27">
        <f>ROUND(7.34,3)</f>
        <v>7.34</v>
      </c>
      <c r="E421" s="27">
        <f>ROUND(7.24,3)</f>
        <v>7.24</v>
      </c>
      <c r="F421" s="27">
        <f>ROUND(7.29,3)</f>
        <v>7.29</v>
      </c>
      <c r="G421" s="24"/>
      <c r="H421" s="36"/>
    </row>
    <row r="422" spans="1:8" ht="12.75" customHeight="1">
      <c r="A422" s="22">
        <v>42963</v>
      </c>
      <c r="B422" s="22"/>
      <c r="C422" s="27">
        <f>ROUND(7.317,3)</f>
        <v>7.317</v>
      </c>
      <c r="D422" s="27">
        <f>ROUND(7.31,3)</f>
        <v>7.31</v>
      </c>
      <c r="E422" s="27">
        <f>ROUND(7.21,3)</f>
        <v>7.21</v>
      </c>
      <c r="F422" s="27">
        <f>ROUND(7.26,3)</f>
        <v>7.26</v>
      </c>
      <c r="G422" s="24"/>
      <c r="H422" s="36"/>
    </row>
    <row r="423" spans="1:8" ht="12.75" customHeight="1">
      <c r="A423" s="22">
        <v>42998</v>
      </c>
      <c r="B423" s="22"/>
      <c r="C423" s="27">
        <f>ROUND(7.317,3)</f>
        <v>7.317</v>
      </c>
      <c r="D423" s="27">
        <f>ROUND(7.26,3)</f>
        <v>7.26</v>
      </c>
      <c r="E423" s="27">
        <f>ROUND(7.16,3)</f>
        <v>7.16</v>
      </c>
      <c r="F423" s="27">
        <f>ROUND(7.21,3)</f>
        <v>7.21</v>
      </c>
      <c r="G423" s="24"/>
      <c r="H423" s="36"/>
    </row>
    <row r="424" spans="1:8" ht="12.75" customHeight="1">
      <c r="A424" s="22">
        <v>43026</v>
      </c>
      <c r="B424" s="22"/>
      <c r="C424" s="27">
        <f>ROUND(7.317,3)</f>
        <v>7.317</v>
      </c>
      <c r="D424" s="27">
        <f>ROUND(7.22,3)</f>
        <v>7.22</v>
      </c>
      <c r="E424" s="27">
        <f>ROUND(7.12,3)</f>
        <v>7.12</v>
      </c>
      <c r="F424" s="27">
        <f>ROUND(7.17,3)</f>
        <v>7.17</v>
      </c>
      <c r="G424" s="24"/>
      <c r="H424" s="36"/>
    </row>
    <row r="425" spans="1:8" ht="12.75" customHeight="1">
      <c r="A425" s="22">
        <v>43054</v>
      </c>
      <c r="B425" s="22"/>
      <c r="C425" s="27">
        <f>ROUND(7.317,3)</f>
        <v>7.317</v>
      </c>
      <c r="D425" s="27">
        <f>ROUND(7.18,3)</f>
        <v>7.18</v>
      </c>
      <c r="E425" s="27">
        <f>ROUND(7.08,3)</f>
        <v>7.08</v>
      </c>
      <c r="F425" s="27">
        <f>ROUND(7.13,3)</f>
        <v>7.13</v>
      </c>
      <c r="G425" s="24"/>
      <c r="H425" s="36"/>
    </row>
    <row r="426" spans="1:8" ht="12.75" customHeight="1">
      <c r="A426" s="22">
        <v>43089</v>
      </c>
      <c r="B426" s="22"/>
      <c r="C426" s="27">
        <f>ROUND(7.317,3)</f>
        <v>7.317</v>
      </c>
      <c r="D426" s="27">
        <f>ROUND(7.14,3)</f>
        <v>7.14</v>
      </c>
      <c r="E426" s="27">
        <f>ROUND(7.04,3)</f>
        <v>7.04</v>
      </c>
      <c r="F426" s="27">
        <f>ROUND(7.09,3)</f>
        <v>7.09</v>
      </c>
      <c r="G426" s="24"/>
      <c r="H426" s="36"/>
    </row>
    <row r="427" spans="1:8" ht="12.75" customHeight="1">
      <c r="A427" s="22">
        <v>43179</v>
      </c>
      <c r="B427" s="22"/>
      <c r="C427" s="27">
        <f>ROUND(7.317,3)</f>
        <v>7.317</v>
      </c>
      <c r="D427" s="27">
        <f>ROUND(7.06,3)</f>
        <v>7.06</v>
      </c>
      <c r="E427" s="27">
        <f>ROUND(6.96,3)</f>
        <v>6.96</v>
      </c>
      <c r="F427" s="27">
        <f>ROUND(7.01,3)</f>
        <v>7.01</v>
      </c>
      <c r="G427" s="24"/>
      <c r="H427" s="36"/>
    </row>
    <row r="428" spans="1:8" ht="12.75" customHeight="1">
      <c r="A428" s="22">
        <v>43269</v>
      </c>
      <c r="B428" s="22"/>
      <c r="C428" s="27">
        <f>ROUND(7.317,3)</f>
        <v>7.317</v>
      </c>
      <c r="D428" s="27">
        <f>ROUND(7.51,3)</f>
        <v>7.51</v>
      </c>
      <c r="E428" s="27">
        <f>ROUND(7.41,3)</f>
        <v>7.41</v>
      </c>
      <c r="F428" s="27">
        <f>ROUND(7.46,3)</f>
        <v>7.46</v>
      </c>
      <c r="G428" s="24"/>
      <c r="H428" s="36"/>
    </row>
    <row r="429" spans="1:8" ht="12.75" customHeight="1">
      <c r="A429" s="22">
        <v>43271</v>
      </c>
      <c r="B429" s="22"/>
      <c r="C429" s="27">
        <f>ROUND(7.317,3)</f>
        <v>7.317</v>
      </c>
      <c r="D429" s="27">
        <f>ROUND(7.04,3)</f>
        <v>7.04</v>
      </c>
      <c r="E429" s="27">
        <f>ROUND(6.94,3)</f>
        <v>6.94</v>
      </c>
      <c r="F429" s="27">
        <f>ROUND(6.99,3)</f>
        <v>6.99</v>
      </c>
      <c r="G429" s="24"/>
      <c r="H429" s="36"/>
    </row>
    <row r="430" spans="1:8" ht="12.75" customHeight="1">
      <c r="A430" s="22">
        <v>43362</v>
      </c>
      <c r="B430" s="22"/>
      <c r="C430" s="27">
        <f>ROUND(7.317,3)</f>
        <v>7.317</v>
      </c>
      <c r="D430" s="27">
        <f>ROUND(7.09,3)</f>
        <v>7.09</v>
      </c>
      <c r="E430" s="27">
        <f>ROUND(6.99,3)</f>
        <v>6.99</v>
      </c>
      <c r="F430" s="27">
        <f>ROUND(7.04,3)</f>
        <v>7.04</v>
      </c>
      <c r="G430" s="24"/>
      <c r="H430" s="36"/>
    </row>
    <row r="431" spans="1:8" ht="12.75" customHeight="1">
      <c r="A431" s="22">
        <v>43453</v>
      </c>
      <c r="B431" s="22"/>
      <c r="C431" s="27">
        <f>ROUND(7.317,3)</f>
        <v>7.317</v>
      </c>
      <c r="D431" s="27">
        <f>ROUND(7.14,3)</f>
        <v>7.14</v>
      </c>
      <c r="E431" s="27">
        <f>ROUND(7.04,3)</f>
        <v>7.04</v>
      </c>
      <c r="F431" s="27">
        <f>ROUND(7.09,3)</f>
        <v>7.09</v>
      </c>
      <c r="G431" s="24"/>
      <c r="H431" s="36"/>
    </row>
    <row r="432" spans="1:8" ht="12.75" customHeight="1">
      <c r="A432" s="22">
        <v>43544</v>
      </c>
      <c r="B432" s="22"/>
      <c r="C432" s="27">
        <f>ROUND(7.317,3)</f>
        <v>7.317</v>
      </c>
      <c r="D432" s="27">
        <f>ROUND(7.19,3)</f>
        <v>7.19</v>
      </c>
      <c r="E432" s="27">
        <f>ROUND(7.09,3)</f>
        <v>7.09</v>
      </c>
      <c r="F432" s="27">
        <f>ROUND(7.14,3)</f>
        <v>7.14</v>
      </c>
      <c r="G432" s="24"/>
      <c r="H432" s="36"/>
    </row>
    <row r="433" spans="1:8" ht="12.75" customHeight="1">
      <c r="A433" s="22" t="s">
        <v>92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42950</v>
      </c>
      <c r="B434" s="22"/>
      <c r="C434" s="27">
        <f>ROUND(559.316,3)</f>
        <v>559.316</v>
      </c>
      <c r="D434" s="27">
        <f>F434</f>
        <v>564.381</v>
      </c>
      <c r="E434" s="27">
        <f>F434</f>
        <v>564.381</v>
      </c>
      <c r="F434" s="27">
        <f>ROUND(564.381,3)</f>
        <v>564.381</v>
      </c>
      <c r="G434" s="24"/>
      <c r="H434" s="36"/>
    </row>
    <row r="435" spans="1:8" ht="12.75" customHeight="1">
      <c r="A435" s="22">
        <v>43041</v>
      </c>
      <c r="B435" s="22"/>
      <c r="C435" s="27">
        <f>ROUND(559.316,3)</f>
        <v>559.316</v>
      </c>
      <c r="D435" s="27">
        <f>F435</f>
        <v>575.167</v>
      </c>
      <c r="E435" s="27">
        <f>F435</f>
        <v>575.167</v>
      </c>
      <c r="F435" s="27">
        <f>ROUND(575.167,3)</f>
        <v>575.167</v>
      </c>
      <c r="G435" s="24"/>
      <c r="H435" s="36"/>
    </row>
    <row r="436" spans="1:8" ht="12.75" customHeight="1">
      <c r="A436" s="22">
        <v>43132</v>
      </c>
      <c r="B436" s="22"/>
      <c r="C436" s="27">
        <f>ROUND(559.316,3)</f>
        <v>559.316</v>
      </c>
      <c r="D436" s="27">
        <f>F436</f>
        <v>586.346</v>
      </c>
      <c r="E436" s="27">
        <f>F436</f>
        <v>586.346</v>
      </c>
      <c r="F436" s="27">
        <f>ROUND(586.346,3)</f>
        <v>586.346</v>
      </c>
      <c r="G436" s="24"/>
      <c r="H436" s="36"/>
    </row>
    <row r="437" spans="1:8" ht="12.75" customHeight="1">
      <c r="A437" s="22">
        <v>43223</v>
      </c>
      <c r="B437" s="22"/>
      <c r="C437" s="27">
        <f>ROUND(559.316,3)</f>
        <v>559.316</v>
      </c>
      <c r="D437" s="27">
        <f>F437</f>
        <v>597.784</v>
      </c>
      <c r="E437" s="27">
        <f>F437</f>
        <v>597.784</v>
      </c>
      <c r="F437" s="27">
        <f>ROUND(597.784,3)</f>
        <v>597.784</v>
      </c>
      <c r="G437" s="24"/>
      <c r="H437" s="36"/>
    </row>
    <row r="438" spans="1:8" ht="12.75" customHeight="1">
      <c r="A438" s="22" t="s">
        <v>93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6">
        <f>ROUND(99.995184228911,5)</f>
        <v>99.99518</v>
      </c>
      <c r="D439" s="26">
        <f>F439</f>
        <v>99.6115</v>
      </c>
      <c r="E439" s="26">
        <f>F439</f>
        <v>99.6115</v>
      </c>
      <c r="F439" s="26">
        <f>ROUND(99.6114987142875,5)</f>
        <v>99.6115</v>
      </c>
      <c r="G439" s="24"/>
      <c r="H439" s="36"/>
    </row>
    <row r="440" spans="1:8" ht="12.75" customHeight="1">
      <c r="A440" s="22" t="s">
        <v>94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43090</v>
      </c>
      <c r="B441" s="22"/>
      <c r="C441" s="26">
        <f>ROUND(99.995184228911,5)</f>
        <v>99.99518</v>
      </c>
      <c r="D441" s="26">
        <f>F441</f>
        <v>99.81568</v>
      </c>
      <c r="E441" s="26">
        <f>F441</f>
        <v>99.81568</v>
      </c>
      <c r="F441" s="26">
        <f>ROUND(99.8156825280516,5)</f>
        <v>99.81568</v>
      </c>
      <c r="G441" s="24"/>
      <c r="H441" s="36"/>
    </row>
    <row r="442" spans="1:8" ht="12.75" customHeight="1">
      <c r="A442" s="22" t="s">
        <v>95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43174</v>
      </c>
      <c r="B443" s="22"/>
      <c r="C443" s="26">
        <f>ROUND(99.995184228911,5)</f>
        <v>99.99518</v>
      </c>
      <c r="D443" s="26">
        <f>F443</f>
        <v>99.74389</v>
      </c>
      <c r="E443" s="26">
        <f>F443</f>
        <v>99.74389</v>
      </c>
      <c r="F443" s="26">
        <f>ROUND(99.7438854540081,5)</f>
        <v>99.74389</v>
      </c>
      <c r="G443" s="24"/>
      <c r="H443" s="36"/>
    </row>
    <row r="444" spans="1:8" ht="12.75" customHeight="1">
      <c r="A444" s="22" t="s">
        <v>96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43272</v>
      </c>
      <c r="B445" s="22"/>
      <c r="C445" s="26">
        <f>ROUND(99.995184228911,5)</f>
        <v>99.99518</v>
      </c>
      <c r="D445" s="26">
        <f>F445</f>
        <v>99.8717</v>
      </c>
      <c r="E445" s="26">
        <f>F445</f>
        <v>99.8717</v>
      </c>
      <c r="F445" s="26">
        <f>ROUND(99.8717028951912,5)</f>
        <v>99.8717</v>
      </c>
      <c r="G445" s="24"/>
      <c r="H445" s="36"/>
    </row>
    <row r="446" spans="1:8" ht="12.75" customHeight="1">
      <c r="A446" s="22" t="s">
        <v>97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43363</v>
      </c>
      <c r="B447" s="22"/>
      <c r="C447" s="26">
        <f>ROUND(99.995184228911,5)</f>
        <v>99.99518</v>
      </c>
      <c r="D447" s="26">
        <f>F447</f>
        <v>99.99518</v>
      </c>
      <c r="E447" s="26">
        <f>F447</f>
        <v>99.99518</v>
      </c>
      <c r="F447" s="26">
        <f>ROUND(99.995184228911,5)</f>
        <v>99.99518</v>
      </c>
      <c r="G447" s="24"/>
      <c r="H447" s="36"/>
    </row>
    <row r="448" spans="1:8" ht="12.75" customHeight="1">
      <c r="A448" s="22" t="s">
        <v>98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43087</v>
      </c>
      <c r="B449" s="22"/>
      <c r="C449" s="26">
        <f>ROUND(99.9443178048243,5)</f>
        <v>99.94432</v>
      </c>
      <c r="D449" s="26">
        <f>F449</f>
        <v>99.84262</v>
      </c>
      <c r="E449" s="26">
        <f>F449</f>
        <v>99.84262</v>
      </c>
      <c r="F449" s="26">
        <f>ROUND(99.8426236341954,5)</f>
        <v>99.84262</v>
      </c>
      <c r="G449" s="24"/>
      <c r="H449" s="36"/>
    </row>
    <row r="450" spans="1:8" ht="12.75" customHeight="1">
      <c r="A450" s="22" t="s">
        <v>99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43175</v>
      </c>
      <c r="B451" s="22"/>
      <c r="C451" s="26">
        <f>ROUND(99.9443178048243,5)</f>
        <v>99.94432</v>
      </c>
      <c r="D451" s="26">
        <f>F451</f>
        <v>99.02566</v>
      </c>
      <c r="E451" s="26">
        <f>F451</f>
        <v>99.02566</v>
      </c>
      <c r="F451" s="26">
        <f>ROUND(99.025655573041,5)</f>
        <v>99.02566</v>
      </c>
      <c r="G451" s="24"/>
      <c r="H451" s="36"/>
    </row>
    <row r="452" spans="1:8" ht="12.75" customHeight="1">
      <c r="A452" s="22" t="s">
        <v>100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43266</v>
      </c>
      <c r="B453" s="22"/>
      <c r="C453" s="26">
        <f>ROUND(99.9443178048243,5)</f>
        <v>99.94432</v>
      </c>
      <c r="D453" s="26">
        <f>F453</f>
        <v>98.55736</v>
      </c>
      <c r="E453" s="26">
        <f>F453</f>
        <v>98.55736</v>
      </c>
      <c r="F453" s="26">
        <f>ROUND(98.5573613903734,5)</f>
        <v>98.55736</v>
      </c>
      <c r="G453" s="24"/>
      <c r="H453" s="36"/>
    </row>
    <row r="454" spans="1:8" ht="12.75" customHeight="1">
      <c r="A454" s="22" t="s">
        <v>101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43364</v>
      </c>
      <c r="B455" s="22"/>
      <c r="C455" s="26">
        <f>ROUND(99.9443178048243,5)</f>
        <v>99.94432</v>
      </c>
      <c r="D455" s="26">
        <f>F455</f>
        <v>98.46387</v>
      </c>
      <c r="E455" s="26">
        <f>F455</f>
        <v>98.46387</v>
      </c>
      <c r="F455" s="26">
        <f>ROUND(98.4638678647107,5)</f>
        <v>98.46387</v>
      </c>
      <c r="G455" s="24"/>
      <c r="H455" s="36"/>
    </row>
    <row r="456" spans="1:8" ht="12.75" customHeight="1">
      <c r="A456" s="22" t="s">
        <v>102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43455</v>
      </c>
      <c r="B457" s="22"/>
      <c r="C457" s="24">
        <f>ROUND(99.9443178048243,2)</f>
        <v>99.94</v>
      </c>
      <c r="D457" s="24">
        <f>F457</f>
        <v>98.82</v>
      </c>
      <c r="E457" s="24">
        <f>F457</f>
        <v>98.82</v>
      </c>
      <c r="F457" s="24">
        <f>ROUND(98.817000420967,2)</f>
        <v>98.82</v>
      </c>
      <c r="G457" s="24"/>
      <c r="H457" s="36"/>
    </row>
    <row r="458" spans="1:8" ht="12.75" customHeight="1">
      <c r="A458" s="22" t="s">
        <v>103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43539</v>
      </c>
      <c r="B459" s="22"/>
      <c r="C459" s="26">
        <f>ROUND(99.9443178048243,5)</f>
        <v>99.94432</v>
      </c>
      <c r="D459" s="26">
        <f>F459</f>
        <v>99.18434</v>
      </c>
      <c r="E459" s="26">
        <f>F459</f>
        <v>99.18434</v>
      </c>
      <c r="F459" s="26">
        <f>ROUND(99.1843436170397,5)</f>
        <v>99.18434</v>
      </c>
      <c r="G459" s="24"/>
      <c r="H459" s="36"/>
    </row>
    <row r="460" spans="1:8" ht="12.75" customHeight="1">
      <c r="A460" s="22" t="s">
        <v>104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43637</v>
      </c>
      <c r="B461" s="22"/>
      <c r="C461" s="26">
        <f>ROUND(99.9443178048243,5)</f>
        <v>99.94432</v>
      </c>
      <c r="D461" s="26">
        <f>F461</f>
        <v>99.55255</v>
      </c>
      <c r="E461" s="26">
        <f>F461</f>
        <v>99.55255</v>
      </c>
      <c r="F461" s="26">
        <f>ROUND(99.5525504141083,5)</f>
        <v>99.55255</v>
      </c>
      <c r="G461" s="24"/>
      <c r="H461" s="36"/>
    </row>
    <row r="462" spans="1:8" ht="12.75" customHeight="1">
      <c r="A462" s="22" t="s">
        <v>105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43728</v>
      </c>
      <c r="B463" s="22"/>
      <c r="C463" s="26">
        <f>ROUND(99.9443178048243,5)</f>
        <v>99.94432</v>
      </c>
      <c r="D463" s="26">
        <f>F463</f>
        <v>99.94432</v>
      </c>
      <c r="E463" s="26">
        <f>F463</f>
        <v>99.94432</v>
      </c>
      <c r="F463" s="26">
        <f>ROUND(99.9443178048243,5)</f>
        <v>99.94432</v>
      </c>
      <c r="G463" s="24"/>
      <c r="H463" s="36"/>
    </row>
    <row r="464" spans="1:8" ht="12.75" customHeight="1">
      <c r="A464" s="22" t="s">
        <v>106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44182</v>
      </c>
      <c r="B465" s="22"/>
      <c r="C465" s="26">
        <f>ROUND(100.25801936516,5)</f>
        <v>100.25802</v>
      </c>
      <c r="D465" s="26">
        <f>F465</f>
        <v>96.08556</v>
      </c>
      <c r="E465" s="26">
        <f>F465</f>
        <v>96.08556</v>
      </c>
      <c r="F465" s="26">
        <f>ROUND(96.0855609904355,5)</f>
        <v>96.08556</v>
      </c>
      <c r="G465" s="24"/>
      <c r="H465" s="36"/>
    </row>
    <row r="466" spans="1:8" ht="12.75" customHeight="1">
      <c r="A466" s="22" t="s">
        <v>107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44271</v>
      </c>
      <c r="B467" s="22"/>
      <c r="C467" s="26">
        <f>ROUND(100.25801936516,5)</f>
        <v>100.25802</v>
      </c>
      <c r="D467" s="26">
        <f>F467</f>
        <v>95.30468</v>
      </c>
      <c r="E467" s="26">
        <f>F467</f>
        <v>95.30468</v>
      </c>
      <c r="F467" s="26">
        <f>ROUND(95.3046836057306,5)</f>
        <v>95.30468</v>
      </c>
      <c r="G467" s="24"/>
      <c r="H467" s="36"/>
    </row>
    <row r="468" spans="1:8" ht="12.75" customHeight="1">
      <c r="A468" s="22" t="s">
        <v>108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44362</v>
      </c>
      <c r="B469" s="22"/>
      <c r="C469" s="26">
        <f>ROUND(100.25801936516,5)</f>
        <v>100.25802</v>
      </c>
      <c r="D469" s="26">
        <f>F469</f>
        <v>94.48911</v>
      </c>
      <c r="E469" s="26">
        <f>F469</f>
        <v>94.48911</v>
      </c>
      <c r="F469" s="26">
        <f>ROUND(94.489109828463,5)</f>
        <v>94.48911</v>
      </c>
      <c r="G469" s="24"/>
      <c r="H469" s="36"/>
    </row>
    <row r="470" spans="1:8" ht="12.75" customHeight="1">
      <c r="A470" s="22" t="s">
        <v>109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44460</v>
      </c>
      <c r="B471" s="22"/>
      <c r="C471" s="26">
        <f>ROUND(100.25801936516,5)</f>
        <v>100.25802</v>
      </c>
      <c r="D471" s="26">
        <f>F471</f>
        <v>94.6444</v>
      </c>
      <c r="E471" s="26">
        <f>F471</f>
        <v>94.6444</v>
      </c>
      <c r="F471" s="26">
        <f>ROUND(94.6443983229574,5)</f>
        <v>94.6444</v>
      </c>
      <c r="G471" s="24"/>
      <c r="H471" s="36"/>
    </row>
    <row r="472" spans="1:8" ht="12.75" customHeight="1">
      <c r="A472" s="22" t="s">
        <v>110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44551</v>
      </c>
      <c r="B473" s="22"/>
      <c r="C473" s="26">
        <f>ROUND(100.25801936516,5)</f>
        <v>100.25802</v>
      </c>
      <c r="D473" s="26">
        <f>F473</f>
        <v>96.80663</v>
      </c>
      <c r="E473" s="26">
        <f>F473</f>
        <v>96.80663</v>
      </c>
      <c r="F473" s="26">
        <f>ROUND(96.806626712732,5)</f>
        <v>96.80663</v>
      </c>
      <c r="G473" s="24"/>
      <c r="H473" s="36"/>
    </row>
    <row r="474" spans="1:8" ht="12.75" customHeight="1">
      <c r="A474" s="22" t="s">
        <v>111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44635</v>
      </c>
      <c r="B475" s="22"/>
      <c r="C475" s="26">
        <f>ROUND(100.25801936516,5)</f>
        <v>100.25802</v>
      </c>
      <c r="D475" s="26">
        <f>F475</f>
        <v>96.91304</v>
      </c>
      <c r="E475" s="26">
        <f>F475</f>
        <v>96.91304</v>
      </c>
      <c r="F475" s="26">
        <f>ROUND(96.9130401705767,5)</f>
        <v>96.91304</v>
      </c>
      <c r="G475" s="24"/>
      <c r="H475" s="36"/>
    </row>
    <row r="476" spans="1:8" ht="12.75" customHeight="1">
      <c r="A476" s="22" t="s">
        <v>112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44733</v>
      </c>
      <c r="B477" s="22"/>
      <c r="C477" s="26">
        <f>ROUND(100.25801936516,5)</f>
        <v>100.25802</v>
      </c>
      <c r="D477" s="26">
        <f>F477</f>
        <v>98.08172</v>
      </c>
      <c r="E477" s="26">
        <f>F477</f>
        <v>98.08172</v>
      </c>
      <c r="F477" s="26">
        <f>ROUND(98.0817193926708,5)</f>
        <v>98.08172</v>
      </c>
      <c r="G477" s="24"/>
      <c r="H477" s="36"/>
    </row>
    <row r="478" spans="1:8" ht="12.75" customHeight="1">
      <c r="A478" s="22" t="s">
        <v>113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44824</v>
      </c>
      <c r="B479" s="22"/>
      <c r="C479" s="26">
        <f>ROUND(100.25801936516,5)</f>
        <v>100.25802</v>
      </c>
      <c r="D479" s="26">
        <f>F479</f>
        <v>100.25802</v>
      </c>
      <c r="E479" s="26">
        <f>F479</f>
        <v>100.25802</v>
      </c>
      <c r="F479" s="26">
        <f>ROUND(100.25801936516,5)</f>
        <v>100.25802</v>
      </c>
      <c r="G479" s="24"/>
      <c r="H479" s="36"/>
    </row>
    <row r="480" spans="1:8" ht="12.75" customHeight="1">
      <c r="A480" s="22" t="s">
        <v>114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46008</v>
      </c>
      <c r="B481" s="22"/>
      <c r="C481" s="26">
        <f>ROUND(100.600102712324,5)</f>
        <v>100.6001</v>
      </c>
      <c r="D481" s="26">
        <f>F481</f>
        <v>94.65394</v>
      </c>
      <c r="E481" s="26">
        <f>F481</f>
        <v>94.65394</v>
      </c>
      <c r="F481" s="26">
        <f>ROUND(94.6539403558071,5)</f>
        <v>94.65394</v>
      </c>
      <c r="G481" s="24"/>
      <c r="H481" s="36"/>
    </row>
    <row r="482" spans="1:8" ht="12.75" customHeight="1">
      <c r="A482" s="22" t="s">
        <v>115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46097</v>
      </c>
      <c r="B483" s="22"/>
      <c r="C483" s="26">
        <f>ROUND(100.600102712324,5)</f>
        <v>100.6001</v>
      </c>
      <c r="D483" s="26">
        <f>F483</f>
        <v>91.63254</v>
      </c>
      <c r="E483" s="26">
        <f>F483</f>
        <v>91.63254</v>
      </c>
      <c r="F483" s="26">
        <f>ROUND(91.6325372663698,5)</f>
        <v>91.63254</v>
      </c>
      <c r="G483" s="24"/>
      <c r="H483" s="36"/>
    </row>
    <row r="484" spans="1:8" ht="12.75" customHeight="1">
      <c r="A484" s="22" t="s">
        <v>116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46188</v>
      </c>
      <c r="B485" s="22"/>
      <c r="C485" s="26">
        <f>ROUND(100.600102712324,5)</f>
        <v>100.6001</v>
      </c>
      <c r="D485" s="26">
        <f>F485</f>
        <v>90.35545</v>
      </c>
      <c r="E485" s="26">
        <f>F485</f>
        <v>90.35545</v>
      </c>
      <c r="F485" s="26">
        <f>ROUND(90.355447041136,5)</f>
        <v>90.35545</v>
      </c>
      <c r="G485" s="24"/>
      <c r="H485" s="36"/>
    </row>
    <row r="486" spans="1:8" ht="12.75" customHeight="1">
      <c r="A486" s="22" t="s">
        <v>117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46286</v>
      </c>
      <c r="B487" s="22"/>
      <c r="C487" s="26">
        <f>ROUND(100.600102712324,5)</f>
        <v>100.6001</v>
      </c>
      <c r="D487" s="26">
        <f>F487</f>
        <v>92.49879</v>
      </c>
      <c r="E487" s="26">
        <f>F487</f>
        <v>92.49879</v>
      </c>
      <c r="F487" s="26">
        <f>ROUND(92.4987869337655,5)</f>
        <v>92.49879</v>
      </c>
      <c r="G487" s="24"/>
      <c r="H487" s="36"/>
    </row>
    <row r="488" spans="1:8" ht="12.75" customHeight="1">
      <c r="A488" s="22" t="s">
        <v>118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46377</v>
      </c>
      <c r="B489" s="22"/>
      <c r="C489" s="26">
        <f>ROUND(100.600102712324,5)</f>
        <v>100.6001</v>
      </c>
      <c r="D489" s="26">
        <f>F489</f>
        <v>96.26737</v>
      </c>
      <c r="E489" s="26">
        <f>F489</f>
        <v>96.26737</v>
      </c>
      <c r="F489" s="26">
        <f>ROUND(96.2673698042809,5)</f>
        <v>96.26737</v>
      </c>
      <c r="G489" s="24"/>
      <c r="H489" s="36"/>
    </row>
    <row r="490" spans="1:8" ht="12.75" customHeight="1">
      <c r="A490" s="22" t="s">
        <v>119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46461</v>
      </c>
      <c r="B491" s="22"/>
      <c r="C491" s="26">
        <f>ROUND(100.600102712324,5)</f>
        <v>100.6001</v>
      </c>
      <c r="D491" s="26">
        <f>F491</f>
        <v>94.83339</v>
      </c>
      <c r="E491" s="26">
        <f>F491</f>
        <v>94.83339</v>
      </c>
      <c r="F491" s="26">
        <f>ROUND(94.8333857664655,5)</f>
        <v>94.83339</v>
      </c>
      <c r="G491" s="24"/>
      <c r="H491" s="36"/>
    </row>
    <row r="492" spans="1:8" ht="12.75" customHeight="1">
      <c r="A492" s="22" t="s">
        <v>120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46559</v>
      </c>
      <c r="B493" s="22"/>
      <c r="C493" s="26">
        <f>ROUND(100.600102712324,5)</f>
        <v>100.6001</v>
      </c>
      <c r="D493" s="26">
        <f>F493</f>
        <v>96.89413</v>
      </c>
      <c r="E493" s="26">
        <f>F493</f>
        <v>96.89413</v>
      </c>
      <c r="F493" s="26">
        <f>ROUND(96.8941290612518,5)</f>
        <v>96.89413</v>
      </c>
      <c r="G493" s="24"/>
      <c r="H493" s="36"/>
    </row>
    <row r="494" spans="1:8" ht="12.75" customHeight="1">
      <c r="A494" s="22" t="s">
        <v>121</v>
      </c>
      <c r="B494" s="22"/>
      <c r="C494" s="23"/>
      <c r="D494" s="23"/>
      <c r="E494" s="23"/>
      <c r="F494" s="23"/>
      <c r="G494" s="24"/>
      <c r="H494" s="36"/>
    </row>
    <row r="495" spans="1:8" ht="12.75" customHeight="1" thickBot="1">
      <c r="A495" s="32">
        <v>46650</v>
      </c>
      <c r="B495" s="32"/>
      <c r="C495" s="33">
        <f>ROUND(100.600102712324,5)</f>
        <v>100.6001</v>
      </c>
      <c r="D495" s="33">
        <f>F495</f>
        <v>100.6001</v>
      </c>
      <c r="E495" s="33">
        <f>F495</f>
        <v>100.6001</v>
      </c>
      <c r="F495" s="33">
        <f>ROUND(100.600102712324,5)</f>
        <v>100.6001</v>
      </c>
      <c r="G495" s="34"/>
      <c r="H495" s="37"/>
    </row>
  </sheetData>
  <sheetProtection/>
  <mergeCells count="494"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2017-06-20T16:02:29Z</dcterms:modified>
  <cp:category/>
  <cp:version/>
  <cp:contentType/>
  <cp:contentStatus/>
</cp:coreProperties>
</file>