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'Jerry'!$A$1:$H$498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<sst xmlns="http://schemas.openxmlformats.org/spreadsheetml/2006/main" count="122" uniqueCount="122">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</sst>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SheetLayoutView="75" zoomScalePageLayoutView="0" workbookViewId="0" topLeftCell="A1">
      <selection activeCell="R15" sqref="R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42922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ROUND(2.55,5)</f>
        <v>2.55</v>
      </c>
      <c r="D6" s="24">
        <f>F6</f>
        <v>2.55</v>
      </c>
      <c r="E6" s="24">
        <f>F6</f>
        <v>2.55</v>
      </c>
      <c r="F6" s="24">
        <f>ROUND(2.55,5)</f>
        <v>2.55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ROUND(2.45,5)</f>
        <v>2.45</v>
      </c>
      <c r="D8" s="24">
        <f>F8</f>
        <v>2.45</v>
      </c>
      <c r="E8" s="24">
        <f>F8</f>
        <v>2.45</v>
      </c>
      <c r="F8" s="24">
        <f>ROUND(2.45,5)</f>
        <v>2.45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ROUND(2.54,5)</f>
        <v>2.54</v>
      </c>
      <c r="D10" s="24">
        <f>F10</f>
        <v>2.54</v>
      </c>
      <c r="E10" s="24">
        <f>F10</f>
        <v>2.54</v>
      </c>
      <c r="F10" s="24">
        <f>ROUND(2.54,5)</f>
        <v>2.54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ROUND(10.97,5)</f>
        <v>10.97</v>
      </c>
      <c r="D14" s="24">
        <f>F14</f>
        <v>10.97</v>
      </c>
      <c r="E14" s="24">
        <f>F14</f>
        <v>10.97</v>
      </c>
      <c r="F14" s="24">
        <f>ROUND(10.97,5)</f>
        <v>10.97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ROUND(8.29,5)</f>
        <v>8.29</v>
      </c>
      <c r="D16" s="24">
        <f>F16</f>
        <v>8.29</v>
      </c>
      <c r="E16" s="24">
        <f>F16</f>
        <v>8.29</v>
      </c>
      <c r="F16" s="24">
        <f>ROUND(8.29,5)</f>
        <v>8.29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ROUND(8.91,3)</f>
        <v>8.91</v>
      </c>
      <c r="D18" s="29">
        <f>F18</f>
        <v>8.91</v>
      </c>
      <c r="E18" s="29">
        <f>F18</f>
        <v>8.91</v>
      </c>
      <c r="F18" s="29">
        <f>ROUND(8.91,3)</f>
        <v>8.91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ROUND(2.55,3)</f>
        <v>2.55</v>
      </c>
      <c r="D20" s="29">
        <f>F20</f>
        <v>2.55</v>
      </c>
      <c r="E20" s="29">
        <f>F20</f>
        <v>2.55</v>
      </c>
      <c r="F20" s="29">
        <f>ROUND(2.55,3)</f>
        <v>2.55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ROUND(2.52,3)</f>
        <v>2.52</v>
      </c>
      <c r="D22" s="29">
        <f>F22</f>
        <v>2.52</v>
      </c>
      <c r="E22" s="29">
        <f>F22</f>
        <v>2.52</v>
      </c>
      <c r="F22" s="29">
        <f>ROUND(2.52,3)</f>
        <v>2.52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ROUND(7.47,3)</f>
        <v>7.47</v>
      </c>
      <c r="D24" s="29">
        <f>F24</f>
        <v>7.47</v>
      </c>
      <c r="E24" s="29">
        <f>F24</f>
        <v>7.47</v>
      </c>
      <c r="F24" s="29">
        <f>ROUND(7.47,3)</f>
        <v>7.47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ROUND(7.57,3)</f>
        <v>7.57</v>
      </c>
      <c r="D26" s="29">
        <f>F26</f>
        <v>7.57</v>
      </c>
      <c r="E26" s="29">
        <f>F26</f>
        <v>7.57</v>
      </c>
      <c r="F26" s="29">
        <f>ROUND(7.57,3)</f>
        <v>7.57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ROUND(7.75,3)</f>
        <v>7.75</v>
      </c>
      <c r="D28" s="29">
        <f>F28</f>
        <v>7.75</v>
      </c>
      <c r="E28" s="29">
        <f>F28</f>
        <v>7.75</v>
      </c>
      <c r="F28" s="29">
        <f>ROUND(7.75,3)</f>
        <v>7.75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ROUND(7.875,3)</f>
        <v>7.875</v>
      </c>
      <c r="D30" s="29">
        <f>F30</f>
        <v>7.875</v>
      </c>
      <c r="E30" s="29">
        <f>F30</f>
        <v>7.875</v>
      </c>
      <c r="F30" s="29">
        <f>ROUND(7.875,3)</f>
        <v>7.875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ROUND(9.76,3)</f>
        <v>9.76</v>
      </c>
      <c r="D32" s="29">
        <f>F32</f>
        <v>9.76</v>
      </c>
      <c r="E32" s="29">
        <f>F32</f>
        <v>9.76</v>
      </c>
      <c r="F32" s="29">
        <f>ROUND(9.76,3)</f>
        <v>9.76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ROUND(2.555,3)</f>
        <v>2.555</v>
      </c>
      <c r="D36" s="29">
        <f>F36</f>
        <v>2.555</v>
      </c>
      <c r="E36" s="29">
        <f>F36</f>
        <v>2.555</v>
      </c>
      <c r="F36" s="29">
        <f>ROUND(2.555,3)</f>
        <v>2.555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ROUND(9.515,3)</f>
        <v>9.515</v>
      </c>
      <c r="D38" s="29">
        <f>F38</f>
        <v>9.515</v>
      </c>
      <c r="E38" s="29">
        <f>F38</f>
        <v>9.515</v>
      </c>
      <c r="F38" s="29">
        <f>ROUND(9.515,3)</f>
        <v>9.515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ROUND(2.55,5)</f>
        <v>2.55</v>
      </c>
      <c r="D40" s="24">
        <f>F40</f>
        <v>127.46349</v>
      </c>
      <c r="E40" s="24">
        <f>F40</f>
        <v>127.46349</v>
      </c>
      <c r="F40" s="24">
        <f>ROUND(127.46349,5)</f>
        <v>127.46349</v>
      </c>
      <c r="G40" s="25"/>
      <c r="H40" s="26"/>
    </row>
    <row r="41" spans="1:8" ht="12.75" customHeight="1">
      <c r="A41" s="23">
        <v>43041</v>
      </c>
      <c r="B41" s="23"/>
      <c r="C41" s="24">
        <f>ROUND(2.55,5)</f>
        <v>2.55</v>
      </c>
      <c r="D41" s="24">
        <f>F41</f>
        <v>129.92352</v>
      </c>
      <c r="E41" s="24">
        <f>F41</f>
        <v>129.92352</v>
      </c>
      <c r="F41" s="24">
        <f>ROUND(129.92352,5)</f>
        <v>129.92352</v>
      </c>
      <c r="G41" s="25"/>
      <c r="H41" s="26"/>
    </row>
    <row r="42" spans="1:8" ht="12.75" customHeight="1">
      <c r="A42" s="23">
        <v>43132</v>
      </c>
      <c r="B42" s="23"/>
      <c r="C42" s="24">
        <f>ROUND(2.55,5)</f>
        <v>2.55</v>
      </c>
      <c r="D42" s="24">
        <f>F42</f>
        <v>131.13903</v>
      </c>
      <c r="E42" s="24">
        <f>F42</f>
        <v>131.13903</v>
      </c>
      <c r="F42" s="24">
        <f>ROUND(131.13903,5)</f>
        <v>131.13903</v>
      </c>
      <c r="G42" s="25"/>
      <c r="H42" s="26"/>
    </row>
    <row r="43" spans="1:8" ht="12.75" customHeight="1">
      <c r="A43" s="23">
        <v>43223</v>
      </c>
      <c r="B43" s="23"/>
      <c r="C43" s="24">
        <f>ROUND(2.55,5)</f>
        <v>2.55</v>
      </c>
      <c r="D43" s="24">
        <f>F43</f>
        <v>133.77735</v>
      </c>
      <c r="E43" s="24">
        <f>F43</f>
        <v>133.77735</v>
      </c>
      <c r="F43" s="24">
        <f>ROUND(133.77735,5)</f>
        <v>133.77735</v>
      </c>
      <c r="G43" s="25"/>
      <c r="H43" s="26"/>
    </row>
    <row r="44" spans="1:8" ht="12.75" customHeight="1">
      <c r="A44" s="23">
        <v>43314</v>
      </c>
      <c r="B44" s="23"/>
      <c r="C44" s="24">
        <f>ROUND(2.55,5)</f>
        <v>2.55</v>
      </c>
      <c r="D44" s="24">
        <f>F44</f>
        <v>136.39647</v>
      </c>
      <c r="E44" s="24">
        <f>F44</f>
        <v>136.39647</v>
      </c>
      <c r="F44" s="24">
        <f>ROUND(136.39647,5)</f>
        <v>136.39647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ROUND(98.80601,5)</f>
        <v>98.80601</v>
      </c>
      <c r="D46" s="24">
        <f>F46</f>
        <v>99.37936</v>
      </c>
      <c r="E46" s="24">
        <f>F46</f>
        <v>99.37936</v>
      </c>
      <c r="F46" s="24">
        <f>ROUND(99.37936,5)</f>
        <v>99.37936</v>
      </c>
      <c r="G46" s="25"/>
      <c r="H46" s="26"/>
    </row>
    <row r="47" spans="1:8" ht="12.75" customHeight="1">
      <c r="A47" s="23">
        <v>43041</v>
      </c>
      <c r="B47" s="23"/>
      <c r="C47" s="24">
        <f>ROUND(98.80601,5)</f>
        <v>98.80601</v>
      </c>
      <c r="D47" s="24">
        <f>F47</f>
        <v>100.28999</v>
      </c>
      <c r="E47" s="24">
        <f>F47</f>
        <v>100.28999</v>
      </c>
      <c r="F47" s="24">
        <f>ROUND(100.28999,5)</f>
        <v>100.28999</v>
      </c>
      <c r="G47" s="25"/>
      <c r="H47" s="26"/>
    </row>
    <row r="48" spans="1:8" ht="12.75" customHeight="1">
      <c r="A48" s="23">
        <v>43132</v>
      </c>
      <c r="B48" s="23"/>
      <c r="C48" s="24">
        <f>ROUND(98.80601,5)</f>
        <v>98.80601</v>
      </c>
      <c r="D48" s="24">
        <f>F48</f>
        <v>102.27195</v>
      </c>
      <c r="E48" s="24">
        <f>F48</f>
        <v>102.27195</v>
      </c>
      <c r="F48" s="24">
        <f>ROUND(102.27195,5)</f>
        <v>102.27195</v>
      </c>
      <c r="G48" s="25"/>
      <c r="H48" s="26"/>
    </row>
    <row r="49" spans="1:8" ht="12.75" customHeight="1">
      <c r="A49" s="23">
        <v>43223</v>
      </c>
      <c r="B49" s="23"/>
      <c r="C49" s="24">
        <f>ROUND(98.80601,5)</f>
        <v>98.80601</v>
      </c>
      <c r="D49" s="24">
        <f>F49</f>
        <v>103.30113</v>
      </c>
      <c r="E49" s="24">
        <f>F49</f>
        <v>103.30113</v>
      </c>
      <c r="F49" s="24">
        <f>ROUND(103.30113,5)</f>
        <v>103.30113</v>
      </c>
      <c r="G49" s="25"/>
      <c r="H49" s="26"/>
    </row>
    <row r="50" spans="1:8" ht="12.75" customHeight="1">
      <c r="A50" s="23">
        <v>43314</v>
      </c>
      <c r="B50" s="23"/>
      <c r="C50" s="24">
        <f>ROUND(98.80601,5)</f>
        <v>98.80601</v>
      </c>
      <c r="D50" s="24">
        <f>F50</f>
        <v>105.32331</v>
      </c>
      <c r="E50" s="24">
        <f>F50</f>
        <v>105.32331</v>
      </c>
      <c r="F50" s="24">
        <f>ROUND(105.32331,5)</f>
        <v>105.32331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ROUND(9.44,5)</f>
        <v>9.44</v>
      </c>
      <c r="D52" s="24">
        <f>F52</f>
        <v>9.45901</v>
      </c>
      <c r="E52" s="24">
        <f>F52</f>
        <v>9.45901</v>
      </c>
      <c r="F52" s="24">
        <f>ROUND(9.45901,5)</f>
        <v>9.45901</v>
      </c>
      <c r="G52" s="25"/>
      <c r="H52" s="26"/>
    </row>
    <row r="53" spans="1:8" ht="12.75" customHeight="1">
      <c r="A53" s="23">
        <v>43041</v>
      </c>
      <c r="B53" s="23"/>
      <c r="C53" s="24">
        <f>ROUND(9.44,5)</f>
        <v>9.44</v>
      </c>
      <c r="D53" s="24">
        <f>F53</f>
        <v>9.51367</v>
      </c>
      <c r="E53" s="24">
        <f>F53</f>
        <v>9.51367</v>
      </c>
      <c r="F53" s="24">
        <f>ROUND(9.51367,5)</f>
        <v>9.51367</v>
      </c>
      <c r="G53" s="25"/>
      <c r="H53" s="26"/>
    </row>
    <row r="54" spans="1:8" ht="12.75" customHeight="1">
      <c r="A54" s="23">
        <v>43132</v>
      </c>
      <c r="B54" s="23"/>
      <c r="C54" s="24">
        <f>ROUND(9.44,5)</f>
        <v>9.44</v>
      </c>
      <c r="D54" s="24">
        <f>F54</f>
        <v>9.56774</v>
      </c>
      <c r="E54" s="24">
        <f>F54</f>
        <v>9.56774</v>
      </c>
      <c r="F54" s="24">
        <f>ROUND(9.56774,5)</f>
        <v>9.56774</v>
      </c>
      <c r="G54" s="25"/>
      <c r="H54" s="26"/>
    </row>
    <row r="55" spans="1:8" ht="12.75" customHeight="1">
      <c r="A55" s="23">
        <v>43223</v>
      </c>
      <c r="B55" s="23"/>
      <c r="C55" s="24">
        <f>ROUND(9.44,5)</f>
        <v>9.44</v>
      </c>
      <c r="D55" s="24">
        <f>F55</f>
        <v>9.62708</v>
      </c>
      <c r="E55" s="24">
        <f>F55</f>
        <v>9.62708</v>
      </c>
      <c r="F55" s="24">
        <f>ROUND(9.62708,5)</f>
        <v>9.62708</v>
      </c>
      <c r="G55" s="25"/>
      <c r="H55" s="26"/>
    </row>
    <row r="56" spans="1:8" ht="12.75" customHeight="1">
      <c r="A56" s="23">
        <v>43314</v>
      </c>
      <c r="B56" s="23"/>
      <c r="C56" s="24">
        <f>ROUND(9.44,5)</f>
        <v>9.44</v>
      </c>
      <c r="D56" s="24">
        <f>F56</f>
        <v>9.69293</v>
      </c>
      <c r="E56" s="24">
        <f>F56</f>
        <v>9.69293</v>
      </c>
      <c r="F56" s="24">
        <f>ROUND(9.69293,5)</f>
        <v>9.69293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ROUND(9.625,5)</f>
        <v>9.625</v>
      </c>
      <c r="D58" s="24">
        <f>F58</f>
        <v>9.64389</v>
      </c>
      <c r="E58" s="24">
        <f>F58</f>
        <v>9.64389</v>
      </c>
      <c r="F58" s="24">
        <f>ROUND(9.64389,5)</f>
        <v>9.64389</v>
      </c>
      <c r="G58" s="25"/>
      <c r="H58" s="26"/>
    </row>
    <row r="59" spans="1:8" ht="12.75" customHeight="1">
      <c r="A59" s="23">
        <v>43041</v>
      </c>
      <c r="B59" s="23"/>
      <c r="C59" s="24">
        <f>ROUND(9.625,5)</f>
        <v>9.625</v>
      </c>
      <c r="D59" s="24">
        <f>F59</f>
        <v>9.70358</v>
      </c>
      <c r="E59" s="24">
        <f>F59</f>
        <v>9.70358</v>
      </c>
      <c r="F59" s="24">
        <f>ROUND(9.70358,5)</f>
        <v>9.70358</v>
      </c>
      <c r="G59" s="25"/>
      <c r="H59" s="26"/>
    </row>
    <row r="60" spans="1:8" ht="12.75" customHeight="1">
      <c r="A60" s="23">
        <v>43132</v>
      </c>
      <c r="B60" s="23"/>
      <c r="C60" s="24">
        <f>ROUND(9.625,5)</f>
        <v>9.625</v>
      </c>
      <c r="D60" s="24">
        <f>F60</f>
        <v>9.76229</v>
      </c>
      <c r="E60" s="24">
        <f>F60</f>
        <v>9.76229</v>
      </c>
      <c r="F60" s="24">
        <f>ROUND(9.76229,5)</f>
        <v>9.76229</v>
      </c>
      <c r="G60" s="25"/>
      <c r="H60" s="26"/>
    </row>
    <row r="61" spans="1:8" ht="12.75" customHeight="1">
      <c r="A61" s="23">
        <v>43223</v>
      </c>
      <c r="B61" s="23"/>
      <c r="C61" s="24">
        <f>ROUND(9.625,5)</f>
        <v>9.625</v>
      </c>
      <c r="D61" s="24">
        <f>F61</f>
        <v>9.8218</v>
      </c>
      <c r="E61" s="24">
        <f>F61</f>
        <v>9.8218</v>
      </c>
      <c r="F61" s="24">
        <f>ROUND(9.8218,5)</f>
        <v>9.8218</v>
      </c>
      <c r="G61" s="25"/>
      <c r="H61" s="26"/>
    </row>
    <row r="62" spans="1:8" ht="12.75" customHeight="1">
      <c r="A62" s="23">
        <v>43314</v>
      </c>
      <c r="B62" s="23"/>
      <c r="C62" s="24">
        <f>ROUND(9.625,5)</f>
        <v>9.625</v>
      </c>
      <c r="D62" s="24">
        <f>F62</f>
        <v>9.88529</v>
      </c>
      <c r="E62" s="24">
        <f>F62</f>
        <v>9.88529</v>
      </c>
      <c r="F62" s="24">
        <f>ROUND(9.88529,5)</f>
        <v>9.88529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ROUND(103.5439,5)</f>
        <v>103.5439</v>
      </c>
      <c r="D64" s="24">
        <f>F64</f>
        <v>104.14484</v>
      </c>
      <c r="E64" s="24">
        <f>F64</f>
        <v>104.14484</v>
      </c>
      <c r="F64" s="24">
        <f>ROUND(104.14484,5)</f>
        <v>104.14484</v>
      </c>
      <c r="G64" s="25"/>
      <c r="H64" s="26"/>
    </row>
    <row r="65" spans="1:8" ht="12.75" customHeight="1">
      <c r="A65" s="23">
        <v>43041</v>
      </c>
      <c r="B65" s="23"/>
      <c r="C65" s="24">
        <f>ROUND(103.5439,5)</f>
        <v>103.5439</v>
      </c>
      <c r="D65" s="24">
        <f>F65</f>
        <v>105.08222</v>
      </c>
      <c r="E65" s="24">
        <f>F65</f>
        <v>105.08222</v>
      </c>
      <c r="F65" s="24">
        <f>ROUND(105.08222,5)</f>
        <v>105.08222</v>
      </c>
      <c r="G65" s="25"/>
      <c r="H65" s="26"/>
    </row>
    <row r="66" spans="1:8" ht="12.75" customHeight="1">
      <c r="A66" s="23">
        <v>43132</v>
      </c>
      <c r="B66" s="23"/>
      <c r="C66" s="24">
        <f>ROUND(103.5439,5)</f>
        <v>103.5439</v>
      </c>
      <c r="D66" s="24">
        <f>F66</f>
        <v>107.15886</v>
      </c>
      <c r="E66" s="24">
        <f>F66</f>
        <v>107.15886</v>
      </c>
      <c r="F66" s="24">
        <f>ROUND(107.15886,5)</f>
        <v>107.15886</v>
      </c>
      <c r="G66" s="25"/>
      <c r="H66" s="26"/>
    </row>
    <row r="67" spans="1:8" ht="12.75" customHeight="1">
      <c r="A67" s="23">
        <v>43223</v>
      </c>
      <c r="B67" s="23"/>
      <c r="C67" s="24">
        <f>ROUND(103.5439,5)</f>
        <v>103.5439</v>
      </c>
      <c r="D67" s="24">
        <f>F67</f>
        <v>108.2156</v>
      </c>
      <c r="E67" s="24">
        <f>F67</f>
        <v>108.2156</v>
      </c>
      <c r="F67" s="24">
        <f>ROUND(108.2156,5)</f>
        <v>108.2156</v>
      </c>
      <c r="G67" s="25"/>
      <c r="H67" s="26"/>
    </row>
    <row r="68" spans="1:8" ht="12.75" customHeight="1">
      <c r="A68" s="23">
        <v>43314</v>
      </c>
      <c r="B68" s="23"/>
      <c r="C68" s="24">
        <f>ROUND(103.5439,5)</f>
        <v>103.5439</v>
      </c>
      <c r="D68" s="24">
        <f>F68</f>
        <v>110.33412</v>
      </c>
      <c r="E68" s="24">
        <f>F68</f>
        <v>110.33412</v>
      </c>
      <c r="F68" s="24">
        <f>ROUND(110.33412,5)</f>
        <v>110.33412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ROUND(9.87,5)</f>
        <v>9.87</v>
      </c>
      <c r="D70" s="24">
        <f>F70</f>
        <v>9.88991</v>
      </c>
      <c r="E70" s="24">
        <f>F70</f>
        <v>9.88991</v>
      </c>
      <c r="F70" s="24">
        <f>ROUND(9.88991,5)</f>
        <v>9.88991</v>
      </c>
      <c r="G70" s="25"/>
      <c r="H70" s="26"/>
    </row>
    <row r="71" spans="1:8" ht="12.75" customHeight="1">
      <c r="A71" s="23">
        <v>43041</v>
      </c>
      <c r="B71" s="23"/>
      <c r="C71" s="24">
        <f>ROUND(9.87,5)</f>
        <v>9.87</v>
      </c>
      <c r="D71" s="24">
        <f>F71</f>
        <v>9.94808</v>
      </c>
      <c r="E71" s="24">
        <f>F71</f>
        <v>9.94808</v>
      </c>
      <c r="F71" s="24">
        <f>ROUND(9.94808,5)</f>
        <v>9.94808</v>
      </c>
      <c r="G71" s="25"/>
      <c r="H71" s="26"/>
    </row>
    <row r="72" spans="1:8" ht="12.75" customHeight="1">
      <c r="A72" s="23">
        <v>43132</v>
      </c>
      <c r="B72" s="23"/>
      <c r="C72" s="24">
        <f>ROUND(9.87,5)</f>
        <v>9.87</v>
      </c>
      <c r="D72" s="24">
        <f>F72</f>
        <v>10.006</v>
      </c>
      <c r="E72" s="24">
        <f>F72</f>
        <v>10.006</v>
      </c>
      <c r="F72" s="24">
        <f>ROUND(10.006,5)</f>
        <v>10.006</v>
      </c>
      <c r="G72" s="25"/>
      <c r="H72" s="26"/>
    </row>
    <row r="73" spans="1:8" ht="12.75" customHeight="1">
      <c r="A73" s="23">
        <v>43223</v>
      </c>
      <c r="B73" s="23"/>
      <c r="C73" s="24">
        <f>ROUND(9.87,5)</f>
        <v>9.87</v>
      </c>
      <c r="D73" s="24">
        <f>F73</f>
        <v>10.06814</v>
      </c>
      <c r="E73" s="24">
        <f>F73</f>
        <v>10.06814</v>
      </c>
      <c r="F73" s="24">
        <f>ROUND(10.06814,5)</f>
        <v>10.06814</v>
      </c>
      <c r="G73" s="25"/>
      <c r="H73" s="26"/>
    </row>
    <row r="74" spans="1:8" ht="12.75" customHeight="1">
      <c r="A74" s="23">
        <v>43314</v>
      </c>
      <c r="B74" s="23"/>
      <c r="C74" s="24">
        <f>ROUND(9.87,5)</f>
        <v>9.87</v>
      </c>
      <c r="D74" s="24">
        <f>F74</f>
        <v>10.13592</v>
      </c>
      <c r="E74" s="24">
        <f>F74</f>
        <v>10.13592</v>
      </c>
      <c r="F74" s="24">
        <f>ROUND(10.13592,5)</f>
        <v>10.13592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ROUND(2.45,5)</f>
        <v>2.45</v>
      </c>
      <c r="D76" s="24">
        <f>F76</f>
        <v>128.16607</v>
      </c>
      <c r="E76" s="24">
        <f>F76</f>
        <v>128.16607</v>
      </c>
      <c r="F76" s="24">
        <f>ROUND(128.16607,5)</f>
        <v>128.16607</v>
      </c>
      <c r="G76" s="25"/>
      <c r="H76" s="26"/>
    </row>
    <row r="77" spans="1:8" ht="12.75" customHeight="1">
      <c r="A77" s="23">
        <v>43041</v>
      </c>
      <c r="B77" s="23"/>
      <c r="C77" s="24">
        <f>ROUND(2.45,5)</f>
        <v>2.45</v>
      </c>
      <c r="D77" s="24">
        <f>F77</f>
        <v>130.63951</v>
      </c>
      <c r="E77" s="24">
        <f>F77</f>
        <v>130.63951</v>
      </c>
      <c r="F77" s="24">
        <f>ROUND(130.63951,5)</f>
        <v>130.63951</v>
      </c>
      <c r="G77" s="25"/>
      <c r="H77" s="26"/>
    </row>
    <row r="78" spans="1:8" ht="12.75" customHeight="1">
      <c r="A78" s="23">
        <v>43132</v>
      </c>
      <c r="B78" s="23"/>
      <c r="C78" s="24">
        <f>ROUND(2.45,5)</f>
        <v>2.45</v>
      </c>
      <c r="D78" s="24">
        <f>F78</f>
        <v>131.70023</v>
      </c>
      <c r="E78" s="24">
        <f>F78</f>
        <v>131.70023</v>
      </c>
      <c r="F78" s="24">
        <f>ROUND(131.70023,5)</f>
        <v>131.70023</v>
      </c>
      <c r="G78" s="25"/>
      <c r="H78" s="26"/>
    </row>
    <row r="79" spans="1:8" ht="12.75" customHeight="1">
      <c r="A79" s="23">
        <v>43223</v>
      </c>
      <c r="B79" s="23"/>
      <c r="C79" s="24">
        <f>ROUND(2.45,5)</f>
        <v>2.45</v>
      </c>
      <c r="D79" s="24">
        <f>F79</f>
        <v>134.34984</v>
      </c>
      <c r="E79" s="24">
        <f>F79</f>
        <v>134.34984</v>
      </c>
      <c r="F79" s="24">
        <f>ROUND(134.34984,5)</f>
        <v>134.34984</v>
      </c>
      <c r="G79" s="25"/>
      <c r="H79" s="26"/>
    </row>
    <row r="80" spans="1:8" ht="12.75" customHeight="1">
      <c r="A80" s="23">
        <v>43314</v>
      </c>
      <c r="B80" s="23"/>
      <c r="C80" s="24">
        <f>ROUND(2.45,5)</f>
        <v>2.45</v>
      </c>
      <c r="D80" s="24">
        <f>F80</f>
        <v>136.98007</v>
      </c>
      <c r="E80" s="24">
        <f>F80</f>
        <v>136.98007</v>
      </c>
      <c r="F80" s="24">
        <f>ROUND(136.98007,5)</f>
        <v>136.98007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ROUND(9.95,5)</f>
        <v>9.95</v>
      </c>
      <c r="D82" s="24">
        <f>F82</f>
        <v>9.97006</v>
      </c>
      <c r="E82" s="24">
        <f>F82</f>
        <v>9.97006</v>
      </c>
      <c r="F82" s="24">
        <f>ROUND(9.97006,5)</f>
        <v>9.97006</v>
      </c>
      <c r="G82" s="25"/>
      <c r="H82" s="26"/>
    </row>
    <row r="83" spans="1:8" ht="12.75" customHeight="1">
      <c r="A83" s="23">
        <v>43041</v>
      </c>
      <c r="B83" s="23"/>
      <c r="C83" s="24">
        <f>ROUND(9.95,5)</f>
        <v>9.95</v>
      </c>
      <c r="D83" s="24">
        <f>F83</f>
        <v>10.0288</v>
      </c>
      <c r="E83" s="24">
        <f>F83</f>
        <v>10.0288</v>
      </c>
      <c r="F83" s="24">
        <f>ROUND(10.0288,5)</f>
        <v>10.0288</v>
      </c>
      <c r="G83" s="25"/>
      <c r="H83" s="26"/>
    </row>
    <row r="84" spans="1:8" ht="12.75" customHeight="1">
      <c r="A84" s="23">
        <v>43132</v>
      </c>
      <c r="B84" s="23"/>
      <c r="C84" s="24">
        <f>ROUND(9.95,5)</f>
        <v>9.95</v>
      </c>
      <c r="D84" s="24">
        <f>F84</f>
        <v>10.08736</v>
      </c>
      <c r="E84" s="24">
        <f>F84</f>
        <v>10.08736</v>
      </c>
      <c r="F84" s="24">
        <f>ROUND(10.08736,5)</f>
        <v>10.08736</v>
      </c>
      <c r="G84" s="25"/>
      <c r="H84" s="26"/>
    </row>
    <row r="85" spans="1:8" ht="12.75" customHeight="1">
      <c r="A85" s="23">
        <v>43223</v>
      </c>
      <c r="B85" s="23"/>
      <c r="C85" s="24">
        <f>ROUND(9.95,5)</f>
        <v>9.95</v>
      </c>
      <c r="D85" s="24">
        <f>F85</f>
        <v>10.14997</v>
      </c>
      <c r="E85" s="24">
        <f>F85</f>
        <v>10.14997</v>
      </c>
      <c r="F85" s="24">
        <f>ROUND(10.14997,5)</f>
        <v>10.14997</v>
      </c>
      <c r="G85" s="25"/>
      <c r="H85" s="26"/>
    </row>
    <row r="86" spans="1:8" ht="12.75" customHeight="1">
      <c r="A86" s="23">
        <v>43314</v>
      </c>
      <c r="B86" s="23"/>
      <c r="C86" s="24">
        <f>ROUND(9.95,5)</f>
        <v>9.95</v>
      </c>
      <c r="D86" s="24">
        <f>F86</f>
        <v>10.21811</v>
      </c>
      <c r="E86" s="24">
        <f>F86</f>
        <v>10.21811</v>
      </c>
      <c r="F86" s="24">
        <f>ROUND(10.21811,5)</f>
        <v>10.21811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ROUND(9.985,5)</f>
        <v>9.985</v>
      </c>
      <c r="D88" s="24">
        <f>F88</f>
        <v>10.00458</v>
      </c>
      <c r="E88" s="24">
        <f>F88</f>
        <v>10.00458</v>
      </c>
      <c r="F88" s="24">
        <f>ROUND(10.00458,5)</f>
        <v>10.00458</v>
      </c>
      <c r="G88" s="25"/>
      <c r="H88" s="26"/>
    </row>
    <row r="89" spans="1:8" ht="12.75" customHeight="1">
      <c r="A89" s="23">
        <v>43041</v>
      </c>
      <c r="B89" s="23"/>
      <c r="C89" s="24">
        <f>ROUND(9.985,5)</f>
        <v>9.985</v>
      </c>
      <c r="D89" s="24">
        <f>F89</f>
        <v>10.06193</v>
      </c>
      <c r="E89" s="24">
        <f>F89</f>
        <v>10.06193</v>
      </c>
      <c r="F89" s="24">
        <f>ROUND(10.06193,5)</f>
        <v>10.06193</v>
      </c>
      <c r="G89" s="25"/>
      <c r="H89" s="26"/>
    </row>
    <row r="90" spans="1:8" ht="12.75" customHeight="1">
      <c r="A90" s="23">
        <v>43132</v>
      </c>
      <c r="B90" s="23"/>
      <c r="C90" s="24">
        <f>ROUND(9.985,5)</f>
        <v>9.985</v>
      </c>
      <c r="D90" s="24">
        <f>F90</f>
        <v>10.11905</v>
      </c>
      <c r="E90" s="24">
        <f>F90</f>
        <v>10.11905</v>
      </c>
      <c r="F90" s="24">
        <f>ROUND(10.11905,5)</f>
        <v>10.11905</v>
      </c>
      <c r="G90" s="25"/>
      <c r="H90" s="26"/>
    </row>
    <row r="91" spans="1:8" ht="12.75" customHeight="1">
      <c r="A91" s="23">
        <v>43223</v>
      </c>
      <c r="B91" s="23"/>
      <c r="C91" s="24">
        <f>ROUND(9.985,5)</f>
        <v>9.985</v>
      </c>
      <c r="D91" s="24">
        <f>F91</f>
        <v>10.17998</v>
      </c>
      <c r="E91" s="24">
        <f>F91</f>
        <v>10.17998</v>
      </c>
      <c r="F91" s="24">
        <f>ROUND(10.17998,5)</f>
        <v>10.17998</v>
      </c>
      <c r="G91" s="25"/>
      <c r="H91" s="26"/>
    </row>
    <row r="92" spans="1:8" ht="12.75" customHeight="1">
      <c r="A92" s="23">
        <v>43314</v>
      </c>
      <c r="B92" s="23"/>
      <c r="C92" s="24">
        <f>ROUND(9.985,5)</f>
        <v>9.985</v>
      </c>
      <c r="D92" s="24">
        <f>F92</f>
        <v>10.24615</v>
      </c>
      <c r="E92" s="24">
        <f>F92</f>
        <v>10.24615</v>
      </c>
      <c r="F92" s="24">
        <f>ROUND(10.24615,5)</f>
        <v>10.24615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ROUND(124.47714,5)</f>
        <v>124.47714</v>
      </c>
      <c r="D94" s="24">
        <f>F94</f>
        <v>125.19945</v>
      </c>
      <c r="E94" s="24">
        <f>F94</f>
        <v>125.19945</v>
      </c>
      <c r="F94" s="24">
        <f>ROUND(125.19945,5)</f>
        <v>125.19945</v>
      </c>
      <c r="G94" s="25"/>
      <c r="H94" s="26"/>
    </row>
    <row r="95" spans="1:8" ht="12.75" customHeight="1">
      <c r="A95" s="23">
        <v>43041</v>
      </c>
      <c r="B95" s="23"/>
      <c r="C95" s="24">
        <f>ROUND(124.47714,5)</f>
        <v>124.47714</v>
      </c>
      <c r="D95" s="24">
        <f>F95</f>
        <v>126.0329</v>
      </c>
      <c r="E95" s="24">
        <f>F95</f>
        <v>126.0329</v>
      </c>
      <c r="F95" s="24">
        <f>ROUND(126.0329,5)</f>
        <v>126.0329</v>
      </c>
      <c r="G95" s="25"/>
      <c r="H95" s="26"/>
    </row>
    <row r="96" spans="1:8" ht="12.75" customHeight="1">
      <c r="A96" s="23">
        <v>43132</v>
      </c>
      <c r="B96" s="23"/>
      <c r="C96" s="24">
        <f>ROUND(124.47714,5)</f>
        <v>124.47714</v>
      </c>
      <c r="D96" s="24">
        <f>F96</f>
        <v>128.52351</v>
      </c>
      <c r="E96" s="24">
        <f>F96</f>
        <v>128.52351</v>
      </c>
      <c r="F96" s="24">
        <f>ROUND(128.52351,5)</f>
        <v>128.52351</v>
      </c>
      <c r="G96" s="25"/>
      <c r="H96" s="26"/>
    </row>
    <row r="97" spans="1:8" ht="12.75" customHeight="1">
      <c r="A97" s="23">
        <v>43223</v>
      </c>
      <c r="B97" s="23"/>
      <c r="C97" s="24">
        <f>ROUND(124.47714,5)</f>
        <v>124.47714</v>
      </c>
      <c r="D97" s="24">
        <f>F97</f>
        <v>129.49336</v>
      </c>
      <c r="E97" s="24">
        <f>F97</f>
        <v>129.49336</v>
      </c>
      <c r="F97" s="24">
        <f>ROUND(129.49336,5)</f>
        <v>129.49336</v>
      </c>
      <c r="G97" s="25"/>
      <c r="H97" s="26"/>
    </row>
    <row r="98" spans="1:8" ht="12.75" customHeight="1">
      <c r="A98" s="23">
        <v>43314</v>
      </c>
      <c r="B98" s="23"/>
      <c r="C98" s="24">
        <f>ROUND(124.47714,5)</f>
        <v>124.47714</v>
      </c>
      <c r="D98" s="24">
        <f>F98</f>
        <v>132.028</v>
      </c>
      <c r="E98" s="24">
        <f>F98</f>
        <v>132.028</v>
      </c>
      <c r="F98" s="24">
        <f>ROUND(132.028,5)</f>
        <v>132.028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ROUND(2.54,5)</f>
        <v>2.54</v>
      </c>
      <c r="D100" s="24">
        <f>F100</f>
        <v>131.37543</v>
      </c>
      <c r="E100" s="24">
        <f>F100</f>
        <v>131.37543</v>
      </c>
      <c r="F100" s="24">
        <f>ROUND(131.37543,5)</f>
        <v>131.37543</v>
      </c>
      <c r="G100" s="25"/>
      <c r="H100" s="26"/>
    </row>
    <row r="101" spans="1:8" ht="12.75" customHeight="1">
      <c r="A101" s="23">
        <v>43041</v>
      </c>
      <c r="B101" s="23"/>
      <c r="C101" s="24">
        <f>ROUND(2.54,5)</f>
        <v>2.54</v>
      </c>
      <c r="D101" s="24">
        <f>F101</f>
        <v>133.91091</v>
      </c>
      <c r="E101" s="24">
        <f>F101</f>
        <v>133.91091</v>
      </c>
      <c r="F101" s="24">
        <f>ROUND(133.91091,5)</f>
        <v>133.91091</v>
      </c>
      <c r="G101" s="25"/>
      <c r="H101" s="26"/>
    </row>
    <row r="102" spans="1:8" ht="12.75" customHeight="1">
      <c r="A102" s="23">
        <v>43132</v>
      </c>
      <c r="B102" s="23"/>
      <c r="C102" s="24">
        <f>ROUND(2.54,5)</f>
        <v>2.54</v>
      </c>
      <c r="D102" s="24">
        <f>F102</f>
        <v>134.86551</v>
      </c>
      <c r="E102" s="24">
        <f>F102</f>
        <v>134.86551</v>
      </c>
      <c r="F102" s="24">
        <f>ROUND(134.86551,5)</f>
        <v>134.86551</v>
      </c>
      <c r="G102" s="25"/>
      <c r="H102" s="26"/>
    </row>
    <row r="103" spans="1:8" ht="12.75" customHeight="1">
      <c r="A103" s="23">
        <v>43223</v>
      </c>
      <c r="B103" s="23"/>
      <c r="C103" s="24">
        <f>ROUND(2.54,5)</f>
        <v>2.54</v>
      </c>
      <c r="D103" s="24">
        <f>F103</f>
        <v>137.57882</v>
      </c>
      <c r="E103" s="24">
        <f>F103</f>
        <v>137.57882</v>
      </c>
      <c r="F103" s="24">
        <f>ROUND(137.57882,5)</f>
        <v>137.57882</v>
      </c>
      <c r="G103" s="25"/>
      <c r="H103" s="26"/>
    </row>
    <row r="104" spans="1:8" ht="12.75" customHeight="1">
      <c r="A104" s="23">
        <v>43314</v>
      </c>
      <c r="B104" s="23"/>
      <c r="C104" s="24">
        <f>ROUND(2.54,5)</f>
        <v>2.54</v>
      </c>
      <c r="D104" s="24">
        <f>F104</f>
        <v>140.27241</v>
      </c>
      <c r="E104" s="24">
        <f>F104</f>
        <v>140.27241</v>
      </c>
      <c r="F104" s="24">
        <f>ROUND(140.27241,5)</f>
        <v>140.27241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127.39336</v>
      </c>
      <c r="E106" s="24">
        <f>F106</f>
        <v>127.39336</v>
      </c>
      <c r="F106" s="24">
        <f>ROUND(127.39336,5)</f>
        <v>127.39336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128.1082</v>
      </c>
      <c r="E107" s="24">
        <f>F107</f>
        <v>128.1082</v>
      </c>
      <c r="F107" s="24">
        <f>ROUND(128.1082,5)</f>
        <v>128.1082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130.63995</v>
      </c>
      <c r="E108" s="24">
        <f>F108</f>
        <v>130.63995</v>
      </c>
      <c r="F108" s="24">
        <f>ROUND(130.63995,5)</f>
        <v>130.63995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133.26827</v>
      </c>
      <c r="E109" s="24">
        <f>F109</f>
        <v>133.26827</v>
      </c>
      <c r="F109" s="24">
        <f>ROUND(133.26827,5)</f>
        <v>133.26827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135.87765</v>
      </c>
      <c r="E110" s="24">
        <f>F110</f>
        <v>135.87765</v>
      </c>
      <c r="F110" s="24">
        <f>ROUND(135.87765,5)</f>
        <v>135.87765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ROUND(10.97,5)</f>
        <v>10.97</v>
      </c>
      <c r="D112" s="24">
        <f>F112</f>
        <v>11.00092</v>
      </c>
      <c r="E112" s="24">
        <f>F112</f>
        <v>11.00092</v>
      </c>
      <c r="F112" s="24">
        <f>ROUND(11.00092,5)</f>
        <v>11.00092</v>
      </c>
      <c r="G112" s="25"/>
      <c r="H112" s="26"/>
    </row>
    <row r="113" spans="1:8" ht="12.75" customHeight="1">
      <c r="A113" s="23">
        <v>43041</v>
      </c>
      <c r="B113" s="23"/>
      <c r="C113" s="24">
        <f>ROUND(10.97,5)</f>
        <v>10.97</v>
      </c>
      <c r="D113" s="24">
        <f>F113</f>
        <v>11.10226</v>
      </c>
      <c r="E113" s="24">
        <f>F113</f>
        <v>11.10226</v>
      </c>
      <c r="F113" s="24">
        <f>ROUND(11.10226,5)</f>
        <v>11.10226</v>
      </c>
      <c r="G113" s="25"/>
      <c r="H113" s="26"/>
    </row>
    <row r="114" spans="1:8" ht="12.75" customHeight="1">
      <c r="A114" s="23">
        <v>43132</v>
      </c>
      <c r="B114" s="23"/>
      <c r="C114" s="24">
        <f>ROUND(10.97,5)</f>
        <v>10.97</v>
      </c>
      <c r="D114" s="24">
        <f>F114</f>
        <v>11.20644</v>
      </c>
      <c r="E114" s="24">
        <f>F114</f>
        <v>11.20644</v>
      </c>
      <c r="F114" s="24">
        <f>ROUND(11.20644,5)</f>
        <v>11.20644</v>
      </c>
      <c r="G114" s="25"/>
      <c r="H114" s="26"/>
    </row>
    <row r="115" spans="1:8" ht="12.75" customHeight="1">
      <c r="A115" s="23">
        <v>43223</v>
      </c>
      <c r="B115" s="23"/>
      <c r="C115" s="24">
        <f>ROUND(10.97,5)</f>
        <v>10.97</v>
      </c>
      <c r="D115" s="24">
        <f>F115</f>
        <v>11.30987</v>
      </c>
      <c r="E115" s="24">
        <f>F115</f>
        <v>11.30987</v>
      </c>
      <c r="F115" s="24">
        <f>ROUND(11.30987,5)</f>
        <v>11.30987</v>
      </c>
      <c r="G115" s="25"/>
      <c r="H115" s="26"/>
    </row>
    <row r="116" spans="1:8" ht="12.75" customHeight="1">
      <c r="A116" s="23">
        <v>43314</v>
      </c>
      <c r="B116" s="23"/>
      <c r="C116" s="24">
        <f>ROUND(10.97,5)</f>
        <v>10.97</v>
      </c>
      <c r="D116" s="24">
        <f>F116</f>
        <v>11.41822</v>
      </c>
      <c r="E116" s="24">
        <f>F116</f>
        <v>11.41822</v>
      </c>
      <c r="F116" s="24">
        <f>ROUND(11.41822,5)</f>
        <v>11.41822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ROUND(11.14,5)</f>
        <v>11.14</v>
      </c>
      <c r="D118" s="24">
        <f>F118</f>
        <v>11.17055</v>
      </c>
      <c r="E118" s="24">
        <f>F118</f>
        <v>11.17055</v>
      </c>
      <c r="F118" s="24">
        <f>ROUND(11.17055,5)</f>
        <v>11.17055</v>
      </c>
      <c r="G118" s="25"/>
      <c r="H118" s="26"/>
    </row>
    <row r="119" spans="1:8" ht="12.75" customHeight="1">
      <c r="A119" s="23">
        <v>43041</v>
      </c>
      <c r="B119" s="23"/>
      <c r="C119" s="24">
        <f>ROUND(11.14,5)</f>
        <v>11.14</v>
      </c>
      <c r="D119" s="24">
        <f>F119</f>
        <v>11.26991</v>
      </c>
      <c r="E119" s="24">
        <f>F119</f>
        <v>11.26991</v>
      </c>
      <c r="F119" s="24">
        <f>ROUND(11.26991,5)</f>
        <v>11.26991</v>
      </c>
      <c r="G119" s="25"/>
      <c r="H119" s="26"/>
    </row>
    <row r="120" spans="1:8" ht="12.75" customHeight="1">
      <c r="A120" s="23">
        <v>43132</v>
      </c>
      <c r="B120" s="23"/>
      <c r="C120" s="24">
        <f>ROUND(11.14,5)</f>
        <v>11.14</v>
      </c>
      <c r="D120" s="24">
        <f>F120</f>
        <v>11.36864</v>
      </c>
      <c r="E120" s="24">
        <f>F120</f>
        <v>11.36864</v>
      </c>
      <c r="F120" s="24">
        <f>ROUND(11.36864,5)</f>
        <v>11.36864</v>
      </c>
      <c r="G120" s="25"/>
      <c r="H120" s="26"/>
    </row>
    <row r="121" spans="1:8" ht="12.75" customHeight="1">
      <c r="A121" s="23">
        <v>43223</v>
      </c>
      <c r="B121" s="23"/>
      <c r="C121" s="24">
        <f>ROUND(11.14,5)</f>
        <v>11.14</v>
      </c>
      <c r="D121" s="24">
        <f>F121</f>
        <v>11.47165</v>
      </c>
      <c r="E121" s="24">
        <f>F121</f>
        <v>11.47165</v>
      </c>
      <c r="F121" s="24">
        <f>ROUND(11.47165,5)</f>
        <v>11.47165</v>
      </c>
      <c r="G121" s="25"/>
      <c r="H121" s="26"/>
    </row>
    <row r="122" spans="1:8" ht="12.75" customHeight="1">
      <c r="A122" s="23">
        <v>43314</v>
      </c>
      <c r="B122" s="23"/>
      <c r="C122" s="24">
        <f>ROUND(11.14,5)</f>
        <v>11.14</v>
      </c>
      <c r="D122" s="24">
        <f>F122</f>
        <v>11.57747</v>
      </c>
      <c r="E122" s="24">
        <f>F122</f>
        <v>11.57747</v>
      </c>
      <c r="F122" s="24">
        <f>ROUND(11.57747,5)</f>
        <v>11.57747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ROUND(8.29,5)</f>
        <v>8.29</v>
      </c>
      <c r="D124" s="24">
        <f>F124</f>
        <v>8.30065</v>
      </c>
      <c r="E124" s="24">
        <f>F124</f>
        <v>8.30065</v>
      </c>
      <c r="F124" s="24">
        <f>ROUND(8.30065,5)</f>
        <v>8.30065</v>
      </c>
      <c r="G124" s="25"/>
      <c r="H124" s="26"/>
    </row>
    <row r="125" spans="1:8" ht="12.75" customHeight="1">
      <c r="A125" s="23">
        <v>43041</v>
      </c>
      <c r="B125" s="23"/>
      <c r="C125" s="24">
        <f>ROUND(8.29,5)</f>
        <v>8.29</v>
      </c>
      <c r="D125" s="24">
        <f>F125</f>
        <v>8.33572</v>
      </c>
      <c r="E125" s="24">
        <f>F125</f>
        <v>8.33572</v>
      </c>
      <c r="F125" s="24">
        <f>ROUND(8.33572,5)</f>
        <v>8.33572</v>
      </c>
      <c r="G125" s="25"/>
      <c r="H125" s="26"/>
    </row>
    <row r="126" spans="1:8" ht="12.75" customHeight="1">
      <c r="A126" s="23">
        <v>43132</v>
      </c>
      <c r="B126" s="23"/>
      <c r="C126" s="24">
        <f>ROUND(8.29,5)</f>
        <v>8.29</v>
      </c>
      <c r="D126" s="24">
        <f>F126</f>
        <v>8.36878</v>
      </c>
      <c r="E126" s="24">
        <f>F126</f>
        <v>8.36878</v>
      </c>
      <c r="F126" s="24">
        <f>ROUND(8.36878,5)</f>
        <v>8.36878</v>
      </c>
      <c r="G126" s="25"/>
      <c r="H126" s="26"/>
    </row>
    <row r="127" spans="1:8" ht="12.75" customHeight="1">
      <c r="A127" s="23">
        <v>43223</v>
      </c>
      <c r="B127" s="23"/>
      <c r="C127" s="24">
        <f>ROUND(8.29,5)</f>
        <v>8.29</v>
      </c>
      <c r="D127" s="24">
        <f>F127</f>
        <v>8.39602</v>
      </c>
      <c r="E127" s="24">
        <f>F127</f>
        <v>8.39602</v>
      </c>
      <c r="F127" s="24">
        <f>ROUND(8.39602,5)</f>
        <v>8.39602</v>
      </c>
      <c r="G127" s="25"/>
      <c r="H127" s="26"/>
    </row>
    <row r="128" spans="1:8" ht="12.75" customHeight="1">
      <c r="A128" s="23">
        <v>43314</v>
      </c>
      <c r="B128" s="23"/>
      <c r="C128" s="24">
        <f>ROUND(8.29,5)</f>
        <v>8.29</v>
      </c>
      <c r="D128" s="24">
        <f>F128</f>
        <v>8.42959</v>
      </c>
      <c r="E128" s="24">
        <f>F128</f>
        <v>8.42959</v>
      </c>
      <c r="F128" s="24">
        <f>ROUND(8.42959,5)</f>
        <v>8.42959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ROUND(9.79,5)</f>
        <v>9.79</v>
      </c>
      <c r="D130" s="24">
        <f>F130</f>
        <v>9.80905</v>
      </c>
      <c r="E130" s="24">
        <f>F130</f>
        <v>9.80905</v>
      </c>
      <c r="F130" s="24">
        <f>ROUND(9.80905,5)</f>
        <v>9.80905</v>
      </c>
      <c r="G130" s="25"/>
      <c r="H130" s="26"/>
    </row>
    <row r="131" spans="1:8" ht="12.75" customHeight="1">
      <c r="A131" s="23">
        <v>43041</v>
      </c>
      <c r="B131" s="23"/>
      <c r="C131" s="24">
        <f>ROUND(9.79,5)</f>
        <v>9.79</v>
      </c>
      <c r="D131" s="24">
        <f>F131</f>
        <v>9.87121</v>
      </c>
      <c r="E131" s="24">
        <f>F131</f>
        <v>9.87121</v>
      </c>
      <c r="F131" s="24">
        <f>ROUND(9.87121,5)</f>
        <v>9.87121</v>
      </c>
      <c r="G131" s="25"/>
      <c r="H131" s="26"/>
    </row>
    <row r="132" spans="1:8" ht="12.75" customHeight="1">
      <c r="A132" s="23">
        <v>43132</v>
      </c>
      <c r="B132" s="23"/>
      <c r="C132" s="24">
        <f>ROUND(9.79,5)</f>
        <v>9.79</v>
      </c>
      <c r="D132" s="24">
        <f>F132</f>
        <v>9.93377</v>
      </c>
      <c r="E132" s="24">
        <f>F132</f>
        <v>9.93377</v>
      </c>
      <c r="F132" s="24">
        <f>ROUND(9.93377,5)</f>
        <v>9.93377</v>
      </c>
      <c r="G132" s="25"/>
      <c r="H132" s="26"/>
    </row>
    <row r="133" spans="1:8" ht="12.75" customHeight="1">
      <c r="A133" s="23">
        <v>43223</v>
      </c>
      <c r="B133" s="23"/>
      <c r="C133" s="24">
        <f>ROUND(9.79,5)</f>
        <v>9.79</v>
      </c>
      <c r="D133" s="24">
        <f>F133</f>
        <v>9.99312</v>
      </c>
      <c r="E133" s="24">
        <f>F133</f>
        <v>9.99312</v>
      </c>
      <c r="F133" s="24">
        <f>ROUND(9.99312,5)</f>
        <v>9.99312</v>
      </c>
      <c r="G133" s="25"/>
      <c r="H133" s="26"/>
    </row>
    <row r="134" spans="1:8" ht="12.75" customHeight="1">
      <c r="A134" s="23">
        <v>43314</v>
      </c>
      <c r="B134" s="23"/>
      <c r="C134" s="24">
        <f>ROUND(9.79,5)</f>
        <v>9.79</v>
      </c>
      <c r="D134" s="24">
        <f>F134</f>
        <v>10.05673</v>
      </c>
      <c r="E134" s="24">
        <f>F134</f>
        <v>10.05673</v>
      </c>
      <c r="F134" s="24">
        <f>ROUND(10.05673,5)</f>
        <v>10.05673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ROUND(8.91,5)</f>
        <v>8.91</v>
      </c>
      <c r="D136" s="24">
        <f>F136</f>
        <v>8.92574</v>
      </c>
      <c r="E136" s="24">
        <f>F136</f>
        <v>8.92574</v>
      </c>
      <c r="F136" s="24">
        <f>ROUND(8.92574,5)</f>
        <v>8.92574</v>
      </c>
      <c r="G136" s="25"/>
      <c r="H136" s="26"/>
    </row>
    <row r="137" spans="1:8" ht="12.75" customHeight="1">
      <c r="A137" s="23">
        <v>43041</v>
      </c>
      <c r="B137" s="23"/>
      <c r="C137" s="24">
        <f>ROUND(8.91,5)</f>
        <v>8.91</v>
      </c>
      <c r="D137" s="24">
        <f>F137</f>
        <v>8.97461</v>
      </c>
      <c r="E137" s="24">
        <f>F137</f>
        <v>8.97461</v>
      </c>
      <c r="F137" s="24">
        <f>ROUND(8.97461,5)</f>
        <v>8.97461</v>
      </c>
      <c r="G137" s="25"/>
      <c r="H137" s="26"/>
    </row>
    <row r="138" spans="1:8" ht="12.75" customHeight="1">
      <c r="A138" s="23">
        <v>43132</v>
      </c>
      <c r="B138" s="23"/>
      <c r="C138" s="24">
        <f>ROUND(8.91,5)</f>
        <v>8.91</v>
      </c>
      <c r="D138" s="24">
        <f>F138</f>
        <v>9.02188</v>
      </c>
      <c r="E138" s="24">
        <f>F138</f>
        <v>9.02188</v>
      </c>
      <c r="F138" s="24">
        <f>ROUND(9.02188,5)</f>
        <v>9.02188</v>
      </c>
      <c r="G138" s="25"/>
      <c r="H138" s="26"/>
    </row>
    <row r="139" spans="1:8" ht="12.75" customHeight="1">
      <c r="A139" s="23">
        <v>43223</v>
      </c>
      <c r="B139" s="23"/>
      <c r="C139" s="24">
        <f>ROUND(8.91,5)</f>
        <v>8.91</v>
      </c>
      <c r="D139" s="24">
        <f>F139</f>
        <v>9.07151</v>
      </c>
      <c r="E139" s="24">
        <f>F139</f>
        <v>9.07151</v>
      </c>
      <c r="F139" s="24">
        <f>ROUND(9.07151,5)</f>
        <v>9.07151</v>
      </c>
      <c r="G139" s="25"/>
      <c r="H139" s="26"/>
    </row>
    <row r="140" spans="1:8" ht="12.75" customHeight="1">
      <c r="A140" s="23">
        <v>43314</v>
      </c>
      <c r="B140" s="23"/>
      <c r="C140" s="24">
        <f>ROUND(8.91,5)</f>
        <v>8.91</v>
      </c>
      <c r="D140" s="24">
        <f>F140</f>
        <v>9.127</v>
      </c>
      <c r="E140" s="24">
        <f>F140</f>
        <v>9.127</v>
      </c>
      <c r="F140" s="24">
        <f>ROUND(9.127,5)</f>
        <v>9.127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ROUND(2.55,5)</f>
        <v>2.55</v>
      </c>
      <c r="D142" s="24">
        <f>F142</f>
        <v>294.59676</v>
      </c>
      <c r="E142" s="24">
        <f>F142</f>
        <v>294.59676</v>
      </c>
      <c r="F142" s="24">
        <f>ROUND(294.59676,5)</f>
        <v>294.59676</v>
      </c>
      <c r="G142" s="25"/>
      <c r="H142" s="26"/>
    </row>
    <row r="143" spans="1:8" ht="12.75" customHeight="1">
      <c r="A143" s="23">
        <v>43041</v>
      </c>
      <c r="B143" s="23"/>
      <c r="C143" s="24">
        <f>ROUND(2.55,5)</f>
        <v>2.55</v>
      </c>
      <c r="D143" s="24">
        <f>F143</f>
        <v>300.28235</v>
      </c>
      <c r="E143" s="24">
        <f>F143</f>
        <v>300.28235</v>
      </c>
      <c r="F143" s="24">
        <f>ROUND(300.28235,5)</f>
        <v>300.28235</v>
      </c>
      <c r="G143" s="25"/>
      <c r="H143" s="26"/>
    </row>
    <row r="144" spans="1:8" ht="12.75" customHeight="1">
      <c r="A144" s="23">
        <v>43132</v>
      </c>
      <c r="B144" s="23"/>
      <c r="C144" s="24">
        <f>ROUND(2.55,5)</f>
        <v>2.55</v>
      </c>
      <c r="D144" s="24">
        <f>F144</f>
        <v>299.16343</v>
      </c>
      <c r="E144" s="24">
        <f>F144</f>
        <v>299.16343</v>
      </c>
      <c r="F144" s="24">
        <f>ROUND(299.16343,5)</f>
        <v>299.16343</v>
      </c>
      <c r="G144" s="25"/>
      <c r="H144" s="26"/>
    </row>
    <row r="145" spans="1:8" ht="12.75" customHeight="1">
      <c r="A145" s="23">
        <v>43223</v>
      </c>
      <c r="B145" s="23"/>
      <c r="C145" s="24">
        <f>ROUND(2.55,5)</f>
        <v>2.55</v>
      </c>
      <c r="D145" s="24">
        <f>F145</f>
        <v>305.18225</v>
      </c>
      <c r="E145" s="24">
        <f>F145</f>
        <v>305.18225</v>
      </c>
      <c r="F145" s="24">
        <f>ROUND(305.18225,5)</f>
        <v>305.18225</v>
      </c>
      <c r="G145" s="25"/>
      <c r="H145" s="26"/>
    </row>
    <row r="146" spans="1:8" ht="12.75" customHeight="1">
      <c r="A146" s="23">
        <v>43314</v>
      </c>
      <c r="B146" s="23"/>
      <c r="C146" s="24">
        <f>ROUND(2.55,5)</f>
        <v>2.55</v>
      </c>
      <c r="D146" s="24">
        <f>F146</f>
        <v>311.15633</v>
      </c>
      <c r="E146" s="24">
        <f>F146</f>
        <v>311.15633</v>
      </c>
      <c r="F146" s="24">
        <f>ROUND(311.15633,5)</f>
        <v>311.15633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ROUND(2.52,5)</f>
        <v>2.52</v>
      </c>
      <c r="D148" s="24">
        <f>F148</f>
        <v>238.67611</v>
      </c>
      <c r="E148" s="24">
        <f>F148</f>
        <v>238.67611</v>
      </c>
      <c r="F148" s="24">
        <f>ROUND(238.67611,5)</f>
        <v>238.67611</v>
      </c>
      <c r="G148" s="25"/>
      <c r="H148" s="26"/>
    </row>
    <row r="149" spans="1:8" ht="12.75" customHeight="1">
      <c r="A149" s="23">
        <v>43041</v>
      </c>
      <c r="B149" s="23"/>
      <c r="C149" s="24">
        <f>ROUND(2.52,5)</f>
        <v>2.52</v>
      </c>
      <c r="D149" s="24">
        <f>F149</f>
        <v>243.2823</v>
      </c>
      <c r="E149" s="24">
        <f>F149</f>
        <v>243.2823</v>
      </c>
      <c r="F149" s="24">
        <f>ROUND(243.2823,5)</f>
        <v>243.2823</v>
      </c>
      <c r="G149" s="25"/>
      <c r="H149" s="26"/>
    </row>
    <row r="150" spans="1:8" ht="12.75" customHeight="1">
      <c r="A150" s="23">
        <v>43132</v>
      </c>
      <c r="B150" s="23"/>
      <c r="C150" s="24">
        <f>ROUND(2.52,5)</f>
        <v>2.52</v>
      </c>
      <c r="D150" s="24">
        <f>F150</f>
        <v>244.34383</v>
      </c>
      <c r="E150" s="24">
        <f>F150</f>
        <v>244.34383</v>
      </c>
      <c r="F150" s="24">
        <f>ROUND(244.34383,5)</f>
        <v>244.34383</v>
      </c>
      <c r="G150" s="25"/>
      <c r="H150" s="26"/>
    </row>
    <row r="151" spans="1:8" ht="12.75" customHeight="1">
      <c r="A151" s="23">
        <v>43223</v>
      </c>
      <c r="B151" s="23"/>
      <c r="C151" s="24">
        <f>ROUND(2.52,5)</f>
        <v>2.52</v>
      </c>
      <c r="D151" s="24">
        <f>F151</f>
        <v>249.25973</v>
      </c>
      <c r="E151" s="24">
        <f>F151</f>
        <v>249.25973</v>
      </c>
      <c r="F151" s="24">
        <f>ROUND(249.25973,5)</f>
        <v>249.25973</v>
      </c>
      <c r="G151" s="25"/>
      <c r="H151" s="26"/>
    </row>
    <row r="152" spans="1:8" ht="12.75" customHeight="1">
      <c r="A152" s="23">
        <v>43314</v>
      </c>
      <c r="B152" s="23"/>
      <c r="C152" s="24">
        <f>ROUND(2.52,5)</f>
        <v>2.52</v>
      </c>
      <c r="D152" s="24">
        <f>F152</f>
        <v>254.1398</v>
      </c>
      <c r="E152" s="24">
        <f>F152</f>
        <v>254.1398</v>
      </c>
      <c r="F152" s="24">
        <f>ROUND(254.1398,5)</f>
        <v>254.1398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ROUND(7.47,5)</f>
        <v>7.47</v>
      </c>
      <c r="D154" s="24">
        <f>F154</f>
        <v>7.41712</v>
      </c>
      <c r="E154" s="24">
        <f>F154</f>
        <v>7.41712</v>
      </c>
      <c r="F154" s="24">
        <f>ROUND(7.41712,5)</f>
        <v>7.41712</v>
      </c>
      <c r="G154" s="25"/>
      <c r="H154" s="26"/>
    </row>
    <row r="155" spans="1:8" ht="12.75" customHeight="1">
      <c r="A155" s="23">
        <v>43041</v>
      </c>
      <c r="B155" s="23"/>
      <c r="C155" s="24">
        <f>ROUND(7.47,5)</f>
        <v>7.47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ROUND(7.57,5)</f>
        <v>7.57</v>
      </c>
      <c r="D157" s="24">
        <f>F157</f>
        <v>7.5668</v>
      </c>
      <c r="E157" s="24">
        <f>F157</f>
        <v>7.5668</v>
      </c>
      <c r="F157" s="24">
        <f>ROUND(7.5668,5)</f>
        <v>7.5668</v>
      </c>
      <c r="G157" s="25"/>
      <c r="H157" s="26"/>
    </row>
    <row r="158" spans="1:8" ht="12.75" customHeight="1">
      <c r="A158" s="23">
        <v>43041</v>
      </c>
      <c r="B158" s="23"/>
      <c r="C158" s="24">
        <f>ROUND(7.57,5)</f>
        <v>7.57</v>
      </c>
      <c r="D158" s="24">
        <f>F158</f>
        <v>7.52457</v>
      </c>
      <c r="E158" s="24">
        <f>F158</f>
        <v>7.52457</v>
      </c>
      <c r="F158" s="24">
        <f>ROUND(7.52457,5)</f>
        <v>7.52457</v>
      </c>
      <c r="G158" s="25"/>
      <c r="H158" s="26"/>
    </row>
    <row r="159" spans="1:8" ht="12.75" customHeight="1">
      <c r="A159" s="23">
        <v>43132</v>
      </c>
      <c r="B159" s="23"/>
      <c r="C159" s="24">
        <f>ROUND(7.57,5)</f>
        <v>7.57</v>
      </c>
      <c r="D159" s="24">
        <f>F159</f>
        <v>7.4251</v>
      </c>
      <c r="E159" s="24">
        <f>F159</f>
        <v>7.4251</v>
      </c>
      <c r="F159" s="24">
        <f>ROUND(7.4251,5)</f>
        <v>7.4251</v>
      </c>
      <c r="G159" s="25"/>
      <c r="H159" s="26"/>
    </row>
    <row r="160" spans="1:8" ht="12.75" customHeight="1">
      <c r="A160" s="23">
        <v>43223</v>
      </c>
      <c r="B160" s="23"/>
      <c r="C160" s="24">
        <f>ROUND(7.57,5)</f>
        <v>7.57</v>
      </c>
      <c r="D160" s="24">
        <f>F160</f>
        <v>7.2377</v>
      </c>
      <c r="E160" s="24">
        <f>F160</f>
        <v>7.2377</v>
      </c>
      <c r="F160" s="24">
        <f>ROUND(7.2377,5)</f>
        <v>7.2377</v>
      </c>
      <c r="G160" s="25"/>
      <c r="H160" s="26"/>
    </row>
    <row r="161" spans="1:8" ht="12.75" customHeight="1">
      <c r="A161" s="23">
        <v>43314</v>
      </c>
      <c r="B161" s="23"/>
      <c r="C161" s="24">
        <f>ROUND(7.57,5)</f>
        <v>7.57</v>
      </c>
      <c r="D161" s="24">
        <f>F161</f>
        <v>6.79573</v>
      </c>
      <c r="E161" s="24">
        <f>F161</f>
        <v>6.79573</v>
      </c>
      <c r="F161" s="24">
        <f>ROUND(6.79573,5)</f>
        <v>6.79573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ROUND(7.75,5)</f>
        <v>7.75</v>
      </c>
      <c r="D163" s="24">
        <f>F163</f>
        <v>7.75341</v>
      </c>
      <c r="E163" s="24">
        <f>F163</f>
        <v>7.75341</v>
      </c>
      <c r="F163" s="24">
        <f>ROUND(7.75341,5)</f>
        <v>7.75341</v>
      </c>
      <c r="G163" s="25"/>
      <c r="H163" s="26"/>
    </row>
    <row r="164" spans="1:8" ht="12.75" customHeight="1">
      <c r="A164" s="23">
        <v>43041</v>
      </c>
      <c r="B164" s="23"/>
      <c r="C164" s="24">
        <f>ROUND(7.75,5)</f>
        <v>7.75</v>
      </c>
      <c r="D164" s="24">
        <f>F164</f>
        <v>7.74884</v>
      </c>
      <c r="E164" s="24">
        <f>F164</f>
        <v>7.74884</v>
      </c>
      <c r="F164" s="24">
        <f>ROUND(7.74884,5)</f>
        <v>7.74884</v>
      </c>
      <c r="G164" s="25"/>
      <c r="H164" s="26"/>
    </row>
    <row r="165" spans="1:8" ht="12.75" customHeight="1">
      <c r="A165" s="23">
        <v>43132</v>
      </c>
      <c r="B165" s="23"/>
      <c r="C165" s="24">
        <f>ROUND(7.75,5)</f>
        <v>7.75</v>
      </c>
      <c r="D165" s="24">
        <f>F165</f>
        <v>7.72875</v>
      </c>
      <c r="E165" s="24">
        <f>F165</f>
        <v>7.72875</v>
      </c>
      <c r="F165" s="24">
        <f>ROUND(7.72875,5)</f>
        <v>7.72875</v>
      </c>
      <c r="G165" s="25"/>
      <c r="H165" s="26"/>
    </row>
    <row r="166" spans="1:8" ht="12.75" customHeight="1">
      <c r="A166" s="23">
        <v>43223</v>
      </c>
      <c r="B166" s="23"/>
      <c r="C166" s="24">
        <f>ROUND(7.75,5)</f>
        <v>7.75</v>
      </c>
      <c r="D166" s="24">
        <f>F166</f>
        <v>7.7123</v>
      </c>
      <c r="E166" s="24">
        <f>F166</f>
        <v>7.7123</v>
      </c>
      <c r="F166" s="24">
        <f>ROUND(7.7123,5)</f>
        <v>7.7123</v>
      </c>
      <c r="G166" s="25"/>
      <c r="H166" s="26"/>
    </row>
    <row r="167" spans="1:8" ht="12.75" customHeight="1">
      <c r="A167" s="23">
        <v>43314</v>
      </c>
      <c r="B167" s="23"/>
      <c r="C167" s="24">
        <f>ROUND(7.75,5)</f>
        <v>7.75</v>
      </c>
      <c r="D167" s="24">
        <f>F167</f>
        <v>7.69907</v>
      </c>
      <c r="E167" s="24">
        <f>F167</f>
        <v>7.69907</v>
      </c>
      <c r="F167" s="24">
        <f>ROUND(7.69907,5)</f>
        <v>7.69907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ROUND(7.875,5)</f>
        <v>7.875</v>
      </c>
      <c r="D169" s="24">
        <f>F169</f>
        <v>7.88097</v>
      </c>
      <c r="E169" s="24">
        <f>F169</f>
        <v>7.88097</v>
      </c>
      <c r="F169" s="24">
        <f>ROUND(7.88097,5)</f>
        <v>7.88097</v>
      </c>
      <c r="G169" s="25"/>
      <c r="H169" s="26"/>
    </row>
    <row r="170" spans="1:8" ht="12.75" customHeight="1">
      <c r="A170" s="23">
        <v>43041</v>
      </c>
      <c r="B170" s="23"/>
      <c r="C170" s="24">
        <f>ROUND(7.875,5)</f>
        <v>7.875</v>
      </c>
      <c r="D170" s="24">
        <f>F170</f>
        <v>7.89357</v>
      </c>
      <c r="E170" s="24">
        <f>F170</f>
        <v>7.89357</v>
      </c>
      <c r="F170" s="24">
        <f>ROUND(7.89357,5)</f>
        <v>7.89357</v>
      </c>
      <c r="G170" s="25"/>
      <c r="H170" s="26"/>
    </row>
    <row r="171" spans="1:8" ht="12.75" customHeight="1">
      <c r="A171" s="23">
        <v>43132</v>
      </c>
      <c r="B171" s="23"/>
      <c r="C171" s="24">
        <f>ROUND(7.875,5)</f>
        <v>7.875</v>
      </c>
      <c r="D171" s="24">
        <f>F171</f>
        <v>7.89855</v>
      </c>
      <c r="E171" s="24">
        <f>F171</f>
        <v>7.89855</v>
      </c>
      <c r="F171" s="24">
        <f>ROUND(7.89855,5)</f>
        <v>7.89855</v>
      </c>
      <c r="G171" s="25"/>
      <c r="H171" s="26"/>
    </row>
    <row r="172" spans="1:8" ht="12.75" customHeight="1">
      <c r="A172" s="23">
        <v>43223</v>
      </c>
      <c r="B172" s="23"/>
      <c r="C172" s="24">
        <f>ROUND(7.875,5)</f>
        <v>7.875</v>
      </c>
      <c r="D172" s="24">
        <f>F172</f>
        <v>7.89895</v>
      </c>
      <c r="E172" s="24">
        <f>F172</f>
        <v>7.89895</v>
      </c>
      <c r="F172" s="24">
        <f>ROUND(7.89895,5)</f>
        <v>7.89895</v>
      </c>
      <c r="G172" s="25"/>
      <c r="H172" s="26"/>
    </row>
    <row r="173" spans="1:8" ht="12.75" customHeight="1">
      <c r="A173" s="23">
        <v>43314</v>
      </c>
      <c r="B173" s="23"/>
      <c r="C173" s="24">
        <f>ROUND(7.875,5)</f>
        <v>7.875</v>
      </c>
      <c r="D173" s="24">
        <f>F173</f>
        <v>7.90528</v>
      </c>
      <c r="E173" s="24">
        <f>F173</f>
        <v>7.90528</v>
      </c>
      <c r="F173" s="24">
        <f>ROUND(7.90528,5)</f>
        <v>7.90528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ROUND(9.76,5)</f>
        <v>9.76</v>
      </c>
      <c r="D175" s="24">
        <f>F175</f>
        <v>9.77733</v>
      </c>
      <c r="E175" s="24">
        <f>F175</f>
        <v>9.77733</v>
      </c>
      <c r="F175" s="24">
        <f>ROUND(9.77733,5)</f>
        <v>9.77733</v>
      </c>
      <c r="G175" s="25"/>
      <c r="H175" s="26"/>
    </row>
    <row r="176" spans="1:8" ht="12.75" customHeight="1">
      <c r="A176" s="23">
        <v>43041</v>
      </c>
      <c r="B176" s="23"/>
      <c r="C176" s="24">
        <f>ROUND(9.76,5)</f>
        <v>9.76</v>
      </c>
      <c r="D176" s="24">
        <f>F176</f>
        <v>9.83202</v>
      </c>
      <c r="E176" s="24">
        <f>F176</f>
        <v>9.83202</v>
      </c>
      <c r="F176" s="24">
        <f>ROUND(9.83202,5)</f>
        <v>9.83202</v>
      </c>
      <c r="G176" s="25"/>
      <c r="H176" s="26"/>
    </row>
    <row r="177" spans="1:8" ht="12.75" customHeight="1">
      <c r="A177" s="23">
        <v>43132</v>
      </c>
      <c r="B177" s="23"/>
      <c r="C177" s="24">
        <f>ROUND(9.76,5)</f>
        <v>9.76</v>
      </c>
      <c r="D177" s="24">
        <f>F177</f>
        <v>9.88561</v>
      </c>
      <c r="E177" s="24">
        <f>F177</f>
        <v>9.88561</v>
      </c>
      <c r="F177" s="24">
        <f>ROUND(9.88561,5)</f>
        <v>9.88561</v>
      </c>
      <c r="G177" s="25"/>
      <c r="H177" s="26"/>
    </row>
    <row r="178" spans="1:8" ht="12.75" customHeight="1">
      <c r="A178" s="23">
        <v>43223</v>
      </c>
      <c r="B178" s="23"/>
      <c r="C178" s="24">
        <f>ROUND(9.76,5)</f>
        <v>9.76</v>
      </c>
      <c r="D178" s="24">
        <f>F178</f>
        <v>9.9396</v>
      </c>
      <c r="E178" s="24">
        <f>F178</f>
        <v>9.9396</v>
      </c>
      <c r="F178" s="24">
        <f>ROUND(9.9396,5)</f>
        <v>9.9396</v>
      </c>
      <c r="G178" s="25"/>
      <c r="H178" s="26"/>
    </row>
    <row r="179" spans="1:8" ht="12.75" customHeight="1">
      <c r="A179" s="23">
        <v>43314</v>
      </c>
      <c r="B179" s="23"/>
      <c r="C179" s="24">
        <f>ROUND(9.76,5)</f>
        <v>9.76</v>
      </c>
      <c r="D179" s="24">
        <f>F179</f>
        <v>9.99664</v>
      </c>
      <c r="E179" s="24">
        <f>F179</f>
        <v>9.99664</v>
      </c>
      <c r="F179" s="24">
        <f>ROUND(9.99664,5)</f>
        <v>9.99664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185.34545</v>
      </c>
      <c r="E181" s="24">
        <f>F181</f>
        <v>185.34545</v>
      </c>
      <c r="F181" s="24">
        <f>ROUND(185.34545,5)</f>
        <v>185.34545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186.52289</v>
      </c>
      <c r="E182" s="24">
        <f>F182</f>
        <v>186.52289</v>
      </c>
      <c r="F182" s="24">
        <f>ROUND(186.52289,5)</f>
        <v>186.52289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190.20911</v>
      </c>
      <c r="E183" s="24">
        <f>F183</f>
        <v>190.20911</v>
      </c>
      <c r="F183" s="24">
        <f>ROUND(190.20911,5)</f>
        <v>190.20911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191.58623</v>
      </c>
      <c r="E184" s="24">
        <f>F184</f>
        <v>191.58623</v>
      </c>
      <c r="F184" s="24">
        <f>ROUND(191.58623,5)</f>
        <v>191.58623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195.3362</v>
      </c>
      <c r="E185" s="24">
        <f>F185</f>
        <v>195.3362</v>
      </c>
      <c r="F185" s="24">
        <f>ROUND(195.3362,5)</f>
        <v>195.3362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ROUND(2.555,5)</f>
        <v>2.555</v>
      </c>
      <c r="D190" s="24">
        <f>F190</f>
        <v>147.93354</v>
      </c>
      <c r="E190" s="24">
        <f>F190</f>
        <v>147.93354</v>
      </c>
      <c r="F190" s="24">
        <f>ROUND(147.93354,5)</f>
        <v>147.93354</v>
      </c>
      <c r="G190" s="25"/>
      <c r="H190" s="26"/>
    </row>
    <row r="191" spans="1:8" ht="12.75" customHeight="1">
      <c r="A191" s="23">
        <v>43041</v>
      </c>
      <c r="B191" s="23"/>
      <c r="C191" s="24">
        <f>ROUND(2.555,5)</f>
        <v>2.555</v>
      </c>
      <c r="D191" s="24">
        <f>F191</f>
        <v>150.78863</v>
      </c>
      <c r="E191" s="24">
        <f>F191</f>
        <v>150.78863</v>
      </c>
      <c r="F191" s="24">
        <f>ROUND(150.78863,5)</f>
        <v>150.78863</v>
      </c>
      <c r="G191" s="25"/>
      <c r="H191" s="26"/>
    </row>
    <row r="192" spans="1:8" ht="12.75" customHeight="1">
      <c r="A192" s="23">
        <v>43132</v>
      </c>
      <c r="B192" s="23"/>
      <c r="C192" s="24">
        <f>ROUND(2.555,5)</f>
        <v>2.555</v>
      </c>
      <c r="D192" s="24">
        <f>F192</f>
        <v>151.70839</v>
      </c>
      <c r="E192" s="24">
        <f>F192</f>
        <v>151.70839</v>
      </c>
      <c r="F192" s="24">
        <f>ROUND(151.70839,5)</f>
        <v>151.70839</v>
      </c>
      <c r="G192" s="25"/>
      <c r="H192" s="26"/>
    </row>
    <row r="193" spans="1:8" ht="12.75" customHeight="1">
      <c r="A193" s="23">
        <v>43223</v>
      </c>
      <c r="B193" s="23"/>
      <c r="C193" s="24">
        <f>ROUND(2.555,5)</f>
        <v>2.555</v>
      </c>
      <c r="D193" s="24">
        <f>F193</f>
        <v>154.76057</v>
      </c>
      <c r="E193" s="24">
        <f>F193</f>
        <v>154.76057</v>
      </c>
      <c r="F193" s="24">
        <f>ROUND(154.76057,5)</f>
        <v>154.76057</v>
      </c>
      <c r="G193" s="25"/>
      <c r="H193" s="26"/>
    </row>
    <row r="194" spans="1:8" ht="12.75" customHeight="1">
      <c r="A194" s="23">
        <v>43314</v>
      </c>
      <c r="B194" s="23"/>
      <c r="C194" s="24">
        <f>ROUND(2.555,5)</f>
        <v>2.555</v>
      </c>
      <c r="D194" s="24">
        <f>F194</f>
        <v>157.79023</v>
      </c>
      <c r="E194" s="24">
        <f>F194</f>
        <v>157.79023</v>
      </c>
      <c r="F194" s="24">
        <f>ROUND(157.79023,5)</f>
        <v>157.79023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ROUND(9.515,5)</f>
        <v>9.515</v>
      </c>
      <c r="D196" s="24">
        <f>F196</f>
        <v>9.53242</v>
      </c>
      <c r="E196" s="24">
        <f>F196</f>
        <v>9.53242</v>
      </c>
      <c r="F196" s="24">
        <f>ROUND(9.53242,5)</f>
        <v>9.53242</v>
      </c>
      <c r="G196" s="25"/>
      <c r="H196" s="26"/>
    </row>
    <row r="197" spans="1:8" ht="12.75" customHeight="1">
      <c r="A197" s="23">
        <v>43041</v>
      </c>
      <c r="B197" s="23"/>
      <c r="C197" s="24">
        <f>ROUND(9.515,5)</f>
        <v>9.515</v>
      </c>
      <c r="D197" s="24">
        <f>F197</f>
        <v>9.58943</v>
      </c>
      <c r="E197" s="24">
        <f>F197</f>
        <v>9.58943</v>
      </c>
      <c r="F197" s="24">
        <f>ROUND(9.58943,5)</f>
        <v>9.58943</v>
      </c>
      <c r="G197" s="25"/>
      <c r="H197" s="26"/>
    </row>
    <row r="198" spans="1:8" ht="12.75" customHeight="1">
      <c r="A198" s="23">
        <v>43132</v>
      </c>
      <c r="B198" s="23"/>
      <c r="C198" s="24">
        <f>ROUND(9.515,5)</f>
        <v>9.515</v>
      </c>
      <c r="D198" s="24">
        <f>F198</f>
        <v>9.6466</v>
      </c>
      <c r="E198" s="24">
        <f>F198</f>
        <v>9.6466</v>
      </c>
      <c r="F198" s="24">
        <f>ROUND(9.6466,5)</f>
        <v>9.6466</v>
      </c>
      <c r="G198" s="25"/>
      <c r="H198" s="26"/>
    </row>
    <row r="199" spans="1:8" ht="12.75" customHeight="1">
      <c r="A199" s="23">
        <v>43223</v>
      </c>
      <c r="B199" s="23"/>
      <c r="C199" s="24">
        <f>ROUND(9.515,5)</f>
        <v>9.515</v>
      </c>
      <c r="D199" s="24">
        <f>F199</f>
        <v>9.70059</v>
      </c>
      <c r="E199" s="24">
        <f>F199</f>
        <v>9.70059</v>
      </c>
      <c r="F199" s="24">
        <f>ROUND(9.70059,5)</f>
        <v>9.70059</v>
      </c>
      <c r="G199" s="25"/>
      <c r="H199" s="26"/>
    </row>
    <row r="200" spans="1:8" ht="12.75" customHeight="1">
      <c r="A200" s="23">
        <v>43314</v>
      </c>
      <c r="B200" s="23"/>
      <c r="C200" s="24">
        <f>ROUND(9.515,5)</f>
        <v>9.515</v>
      </c>
      <c r="D200" s="24">
        <f>F200</f>
        <v>9.75887</v>
      </c>
      <c r="E200" s="24">
        <f>F200</f>
        <v>9.75887</v>
      </c>
      <c r="F200" s="24">
        <f>ROUND(9.75887,5)</f>
        <v>9.75887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ROUND(9.88,5)</f>
        <v>9.88</v>
      </c>
      <c r="D202" s="24">
        <f>F202</f>
        <v>9.89721</v>
      </c>
      <c r="E202" s="24">
        <f>F202</f>
        <v>9.89721</v>
      </c>
      <c r="F202" s="24">
        <f>ROUND(9.89721,5)</f>
        <v>9.89721</v>
      </c>
      <c r="G202" s="25"/>
      <c r="H202" s="26"/>
    </row>
    <row r="203" spans="1:8" ht="12.75" customHeight="1">
      <c r="A203" s="23">
        <v>43041</v>
      </c>
      <c r="B203" s="23"/>
      <c r="C203" s="24">
        <f>ROUND(9.88,5)</f>
        <v>9.88</v>
      </c>
      <c r="D203" s="24">
        <f>F203</f>
        <v>9.95319</v>
      </c>
      <c r="E203" s="24">
        <f>F203</f>
        <v>9.95319</v>
      </c>
      <c r="F203" s="24">
        <f>ROUND(9.95319,5)</f>
        <v>9.95319</v>
      </c>
      <c r="G203" s="25"/>
      <c r="H203" s="26"/>
    </row>
    <row r="204" spans="1:8" ht="12.75" customHeight="1">
      <c r="A204" s="23">
        <v>43132</v>
      </c>
      <c r="B204" s="23"/>
      <c r="C204" s="24">
        <f>ROUND(9.88,5)</f>
        <v>9.88</v>
      </c>
      <c r="D204" s="24">
        <f>F204</f>
        <v>10.00925</v>
      </c>
      <c r="E204" s="24">
        <f>F204</f>
        <v>10.00925</v>
      </c>
      <c r="F204" s="24">
        <f>ROUND(10.00925,5)</f>
        <v>10.00925</v>
      </c>
      <c r="G204" s="25"/>
      <c r="H204" s="26"/>
    </row>
    <row r="205" spans="1:8" ht="12.75" customHeight="1">
      <c r="A205" s="23">
        <v>43223</v>
      </c>
      <c r="B205" s="23"/>
      <c r="C205" s="24">
        <f>ROUND(9.88,5)</f>
        <v>9.88</v>
      </c>
      <c r="D205" s="24">
        <f>F205</f>
        <v>10.0622</v>
      </c>
      <c r="E205" s="24">
        <f>F205</f>
        <v>10.0622</v>
      </c>
      <c r="F205" s="24">
        <f>ROUND(10.0622,5)</f>
        <v>10.0622</v>
      </c>
      <c r="G205" s="25"/>
      <c r="H205" s="26"/>
    </row>
    <row r="206" spans="1:8" ht="12.75" customHeight="1">
      <c r="A206" s="23">
        <v>43314</v>
      </c>
      <c r="B206" s="23"/>
      <c r="C206" s="24">
        <f>ROUND(9.88,5)</f>
        <v>9.88</v>
      </c>
      <c r="D206" s="24">
        <f>F206</f>
        <v>10.1185</v>
      </c>
      <c r="E206" s="24">
        <f>F206</f>
        <v>10.1185</v>
      </c>
      <c r="F206" s="24">
        <f>ROUND(10.1185,5)</f>
        <v>10.1185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ROUND(9.945,5)</f>
        <v>9.945</v>
      </c>
      <c r="D208" s="24">
        <f>F208</f>
        <v>9.96291</v>
      </c>
      <c r="E208" s="24">
        <f>F208</f>
        <v>9.96291</v>
      </c>
      <c r="F208" s="24">
        <f>ROUND(9.96291,5)</f>
        <v>9.96291</v>
      </c>
      <c r="G208" s="25"/>
      <c r="H208" s="26"/>
    </row>
    <row r="209" spans="1:8" ht="12.75" customHeight="1">
      <c r="A209" s="23">
        <v>43041</v>
      </c>
      <c r="B209" s="23"/>
      <c r="C209" s="24">
        <f>ROUND(9.945,5)</f>
        <v>9.945</v>
      </c>
      <c r="D209" s="24">
        <f>F209</f>
        <v>10.02113</v>
      </c>
      <c r="E209" s="24">
        <f>F209</f>
        <v>10.02113</v>
      </c>
      <c r="F209" s="24">
        <f>ROUND(10.02113,5)</f>
        <v>10.02113</v>
      </c>
      <c r="G209" s="25"/>
      <c r="H209" s="26"/>
    </row>
    <row r="210" spans="1:8" ht="12.75" customHeight="1">
      <c r="A210" s="23">
        <v>43132</v>
      </c>
      <c r="B210" s="23"/>
      <c r="C210" s="24">
        <f>ROUND(9.945,5)</f>
        <v>9.945</v>
      </c>
      <c r="D210" s="24">
        <f>F210</f>
        <v>10.07954</v>
      </c>
      <c r="E210" s="24">
        <f>F210</f>
        <v>10.07954</v>
      </c>
      <c r="F210" s="24">
        <f>ROUND(10.07954,5)</f>
        <v>10.07954</v>
      </c>
      <c r="G210" s="25"/>
      <c r="H210" s="26"/>
    </row>
    <row r="211" spans="1:8" ht="12.75" customHeight="1">
      <c r="A211" s="23">
        <v>43223</v>
      </c>
      <c r="B211" s="23"/>
      <c r="C211" s="24">
        <f>ROUND(9.945,5)</f>
        <v>9.945</v>
      </c>
      <c r="D211" s="24">
        <f>F211</f>
        <v>10.13482</v>
      </c>
      <c r="E211" s="24">
        <f>F211</f>
        <v>10.13482</v>
      </c>
      <c r="F211" s="24">
        <f>ROUND(10.13482,5)</f>
        <v>10.13482</v>
      </c>
      <c r="G211" s="25"/>
      <c r="H211" s="26"/>
    </row>
    <row r="212" spans="1:8" ht="12.75" customHeight="1">
      <c r="A212" s="23">
        <v>43314</v>
      </c>
      <c r="B212" s="23"/>
      <c r="C212" s="24">
        <f>ROUND(9.945,5)</f>
        <v>9.945</v>
      </c>
      <c r="D212" s="24">
        <f>F212</f>
        <v>10.1936</v>
      </c>
      <c r="E212" s="24">
        <f>F212</f>
        <v>10.1936</v>
      </c>
      <c r="F212" s="24">
        <f>ROUND(10.1936,5)</f>
        <v>10.1936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ROUND(15.291253875,4)</f>
        <v>15.2913</v>
      </c>
      <c r="D214" s="28">
        <f>F214</f>
        <v>15.3505</v>
      </c>
      <c r="E214" s="28">
        <f>F214</f>
        <v>15.3505</v>
      </c>
      <c r="F214" s="28">
        <f>ROUND(15.3505,4)</f>
        <v>15.3505</v>
      </c>
      <c r="G214" s="25"/>
      <c r="H214" s="26"/>
    </row>
    <row r="215" spans="1:8" ht="12.75" customHeight="1">
      <c r="A215" s="23">
        <v>42947</v>
      </c>
      <c r="B215" s="23"/>
      <c r="C215" s="28">
        <f>ROUND(15.291253875,4)</f>
        <v>15.2913</v>
      </c>
      <c r="D215" s="28">
        <f>F215</f>
        <v>15.3643</v>
      </c>
      <c r="E215" s="28">
        <f>F215</f>
        <v>15.3643</v>
      </c>
      <c r="F215" s="28">
        <f>ROUND(15.3643,4)</f>
        <v>15.3643</v>
      </c>
      <c r="G215" s="25"/>
      <c r="H215" s="26"/>
    </row>
    <row r="216" spans="1:8" ht="12.75" customHeight="1">
      <c r="A216" s="23">
        <v>42976</v>
      </c>
      <c r="B216" s="23"/>
      <c r="C216" s="28">
        <f>ROUND(15.291253875,4)</f>
        <v>15.2913</v>
      </c>
      <c r="D216" s="28">
        <f>F216</f>
        <v>15.4632</v>
      </c>
      <c r="E216" s="28">
        <f>F216</f>
        <v>15.4632</v>
      </c>
      <c r="F216" s="28">
        <f>ROUND(15.4632,4)</f>
        <v>15.4632</v>
      </c>
      <c r="G216" s="25"/>
      <c r="H216" s="26"/>
    </row>
    <row r="217" spans="1:8" ht="12.75" customHeight="1">
      <c r="A217" s="23">
        <v>43005</v>
      </c>
      <c r="B217" s="23"/>
      <c r="C217" s="28">
        <f>ROUND(15.291253875,4)</f>
        <v>15.2913</v>
      </c>
      <c r="D217" s="28">
        <f>F217</f>
        <v>15.5621</v>
      </c>
      <c r="E217" s="28">
        <f>F217</f>
        <v>15.5621</v>
      </c>
      <c r="F217" s="28">
        <f>ROUND(15.5621,4)</f>
        <v>15.5621</v>
      </c>
      <c r="G217" s="25"/>
      <c r="H217" s="26"/>
    </row>
    <row r="218" spans="1:8" ht="12.75" customHeight="1">
      <c r="A218" s="23">
        <v>43035</v>
      </c>
      <c r="B218" s="23"/>
      <c r="C218" s="28">
        <f>ROUND(15.291253875,4)</f>
        <v>15.2913</v>
      </c>
      <c r="D218" s="28">
        <f>F218</f>
        <v>15.6626</v>
      </c>
      <c r="E218" s="28">
        <f>F218</f>
        <v>15.6626</v>
      </c>
      <c r="F218" s="28">
        <f>ROUND(15.6626,4)</f>
        <v>15.6626</v>
      </c>
      <c r="G218" s="25"/>
      <c r="H218" s="26"/>
    </row>
    <row r="219" spans="1:8" ht="12.75" customHeight="1">
      <c r="A219" s="23">
        <v>43067</v>
      </c>
      <c r="B219" s="23"/>
      <c r="C219" s="28">
        <f>ROUND(15.291253875,4)</f>
        <v>15.2913</v>
      </c>
      <c r="D219" s="28">
        <f>F219</f>
        <v>15.7709</v>
      </c>
      <c r="E219" s="28">
        <f>F219</f>
        <v>15.7709</v>
      </c>
      <c r="F219" s="28">
        <f>ROUND(15.7709,4)</f>
        <v>15.7709</v>
      </c>
      <c r="G219" s="25"/>
      <c r="H219" s="26"/>
    </row>
    <row r="220" spans="1:8" ht="12.75" customHeight="1">
      <c r="A220" s="23">
        <v>43096</v>
      </c>
      <c r="B220" s="23"/>
      <c r="C220" s="28">
        <f>ROUND(15.291253875,4)</f>
        <v>15.2913</v>
      </c>
      <c r="D220" s="28">
        <f>F220</f>
        <v>15.8733</v>
      </c>
      <c r="E220" s="28">
        <f>F220</f>
        <v>15.8733</v>
      </c>
      <c r="F220" s="28">
        <f>ROUND(15.8733,4)</f>
        <v>15.8733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ROUND(17.36895375,4)</f>
        <v>17.369</v>
      </c>
      <c r="D222" s="28">
        <f>F222</f>
        <v>17.4448</v>
      </c>
      <c r="E222" s="28">
        <f>F222</f>
        <v>17.4448</v>
      </c>
      <c r="F222" s="28">
        <f>ROUND(17.4448,4)</f>
        <v>17.4448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42922</v>
      </c>
      <c r="B224" s="23"/>
      <c r="C224" s="28">
        <f>ROUND(13.4175,4)</f>
        <v>13.4175</v>
      </c>
      <c r="D224" s="28">
        <f>F224</f>
        <v>13.4263</v>
      </c>
      <c r="E224" s="28">
        <f>F224</f>
        <v>13.4263</v>
      </c>
      <c r="F224" s="28">
        <f>ROUND(13.4263,4)</f>
        <v>13.4263</v>
      </c>
      <c r="G224" s="25"/>
      <c r="H224" s="26"/>
    </row>
    <row r="225" spans="1:8" ht="12.75" customHeight="1">
      <c r="A225" s="23">
        <v>42923</v>
      </c>
      <c r="B225" s="23"/>
      <c r="C225" s="28">
        <f>ROUND(13.4175,4)</f>
        <v>13.4175</v>
      </c>
      <c r="D225" s="28">
        <f>F225</f>
        <v>13.425</v>
      </c>
      <c r="E225" s="28">
        <f>F225</f>
        <v>13.425</v>
      </c>
      <c r="F225" s="28">
        <f>ROUND(13.425,4)</f>
        <v>13.425</v>
      </c>
      <c r="G225" s="25"/>
      <c r="H225" s="26"/>
    </row>
    <row r="226" spans="1:8" ht="12.75" customHeight="1">
      <c r="A226" s="23">
        <v>42926</v>
      </c>
      <c r="B226" s="23"/>
      <c r="C226" s="28">
        <f>ROUND(13.4175,4)</f>
        <v>13.4175</v>
      </c>
      <c r="D226" s="28">
        <f>F226</f>
        <v>13.425</v>
      </c>
      <c r="E226" s="28">
        <f>F226</f>
        <v>13.425</v>
      </c>
      <c r="F226" s="28">
        <f>ROUND(13.425,4)</f>
        <v>13.425</v>
      </c>
      <c r="G226" s="25"/>
      <c r="H226" s="26"/>
    </row>
    <row r="227" spans="1:8" ht="12.75" customHeight="1">
      <c r="A227" s="23">
        <v>42928</v>
      </c>
      <c r="B227" s="23"/>
      <c r="C227" s="28">
        <f>ROUND(13.4175,4)</f>
        <v>13.4175</v>
      </c>
      <c r="D227" s="28">
        <f>F227</f>
        <v>13.4224</v>
      </c>
      <c r="E227" s="28">
        <f>F227</f>
        <v>13.4224</v>
      </c>
      <c r="F227" s="28">
        <f>ROUND(13.4224,4)</f>
        <v>13.4224</v>
      </c>
      <c r="G227" s="25"/>
      <c r="H227" s="26"/>
    </row>
    <row r="228" spans="1:8" ht="12.75" customHeight="1">
      <c r="A228" s="23">
        <v>42930</v>
      </c>
      <c r="B228" s="23"/>
      <c r="C228" s="28">
        <f>ROUND(13.4175,4)</f>
        <v>13.4175</v>
      </c>
      <c r="D228" s="28">
        <f>F228</f>
        <v>13.4273</v>
      </c>
      <c r="E228" s="28">
        <f>F228</f>
        <v>13.4273</v>
      </c>
      <c r="F228" s="28">
        <f>ROUND(13.4273,4)</f>
        <v>13.4273</v>
      </c>
      <c r="G228" s="25"/>
      <c r="H228" s="26"/>
    </row>
    <row r="229" spans="1:8" ht="12.75" customHeight="1">
      <c r="A229" s="23">
        <v>42933</v>
      </c>
      <c r="B229" s="23"/>
      <c r="C229" s="28">
        <f>ROUND(13.4175,4)</f>
        <v>13.4175</v>
      </c>
      <c r="D229" s="28">
        <f>F229</f>
        <v>13.4346</v>
      </c>
      <c r="E229" s="28">
        <f>F229</f>
        <v>13.4346</v>
      </c>
      <c r="F229" s="28">
        <f>ROUND(13.4346,4)</f>
        <v>13.4346</v>
      </c>
      <c r="G229" s="25"/>
      <c r="H229" s="26"/>
    </row>
    <row r="230" spans="1:8" ht="12.75" customHeight="1">
      <c r="A230" s="23">
        <v>42934</v>
      </c>
      <c r="B230" s="23"/>
      <c r="C230" s="28">
        <f>ROUND(13.4175,4)</f>
        <v>13.4175</v>
      </c>
      <c r="D230" s="28">
        <f>F230</f>
        <v>13.4369</v>
      </c>
      <c r="E230" s="28">
        <f>F230</f>
        <v>13.4369</v>
      </c>
      <c r="F230" s="28">
        <f>ROUND(13.4369,4)</f>
        <v>13.4369</v>
      </c>
      <c r="G230" s="25"/>
      <c r="H230" s="26"/>
    </row>
    <row r="231" spans="1:8" ht="12.75" customHeight="1">
      <c r="A231" s="23">
        <v>42935</v>
      </c>
      <c r="B231" s="23"/>
      <c r="C231" s="28">
        <f>ROUND(13.4175,4)</f>
        <v>13.4175</v>
      </c>
      <c r="D231" s="28">
        <f>F231</f>
        <v>13.4393</v>
      </c>
      <c r="E231" s="28">
        <f>F231</f>
        <v>13.4393</v>
      </c>
      <c r="F231" s="28">
        <f>ROUND(13.4393,4)</f>
        <v>13.4393</v>
      </c>
      <c r="G231" s="25"/>
      <c r="H231" s="26"/>
    </row>
    <row r="232" spans="1:8" ht="12.75" customHeight="1">
      <c r="A232" s="23">
        <v>42937</v>
      </c>
      <c r="B232" s="23"/>
      <c r="C232" s="28">
        <f>ROUND(13.4175,4)</f>
        <v>13.4175</v>
      </c>
      <c r="D232" s="28">
        <f>F232</f>
        <v>13.4439</v>
      </c>
      <c r="E232" s="28">
        <f>F232</f>
        <v>13.4439</v>
      </c>
      <c r="F232" s="28">
        <f>ROUND(13.4439,4)</f>
        <v>13.4439</v>
      </c>
      <c r="G232" s="25"/>
      <c r="H232" s="26"/>
    </row>
    <row r="233" spans="1:8" ht="12.75" customHeight="1">
      <c r="A233" s="23">
        <v>42941</v>
      </c>
      <c r="B233" s="23"/>
      <c r="C233" s="28">
        <f>ROUND(13.4175,4)</f>
        <v>13.4175</v>
      </c>
      <c r="D233" s="28">
        <f>F233</f>
        <v>13.4532</v>
      </c>
      <c r="E233" s="28">
        <f>F233</f>
        <v>13.4532</v>
      </c>
      <c r="F233" s="28">
        <f>ROUND(13.4532,4)</f>
        <v>13.4532</v>
      </c>
      <c r="G233" s="25"/>
      <c r="H233" s="26"/>
    </row>
    <row r="234" spans="1:8" ht="12.75" customHeight="1">
      <c r="A234" s="23">
        <v>42943</v>
      </c>
      <c r="B234" s="23"/>
      <c r="C234" s="28">
        <f>ROUND(13.4175,4)</f>
        <v>13.4175</v>
      </c>
      <c r="D234" s="28">
        <f>F234</f>
        <v>13.4578</v>
      </c>
      <c r="E234" s="28">
        <f>F234</f>
        <v>13.4578</v>
      </c>
      <c r="F234" s="28">
        <f>ROUND(13.4578,4)</f>
        <v>13.4578</v>
      </c>
      <c r="G234" s="25"/>
      <c r="H234" s="26"/>
    </row>
    <row r="235" spans="1:8" ht="12.75" customHeight="1">
      <c r="A235" s="23">
        <v>42947</v>
      </c>
      <c r="B235" s="23"/>
      <c r="C235" s="28">
        <f>ROUND(13.4175,4)</f>
        <v>13.4175</v>
      </c>
      <c r="D235" s="28">
        <f>F235</f>
        <v>13.4671</v>
      </c>
      <c r="E235" s="28">
        <f>F235</f>
        <v>13.4671</v>
      </c>
      <c r="F235" s="28">
        <f>ROUND(13.4671,4)</f>
        <v>13.4671</v>
      </c>
      <c r="G235" s="25"/>
      <c r="H235" s="26"/>
    </row>
    <row r="236" spans="1:8" ht="12.75" customHeight="1">
      <c r="A236" s="23">
        <v>42951</v>
      </c>
      <c r="B236" s="23"/>
      <c r="C236" s="28">
        <f>ROUND(13.4175,4)</f>
        <v>13.4175</v>
      </c>
      <c r="D236" s="28">
        <f>F236</f>
        <v>13.4764</v>
      </c>
      <c r="E236" s="28">
        <f>F236</f>
        <v>13.4764</v>
      </c>
      <c r="F236" s="28">
        <f>ROUND(13.4764,4)</f>
        <v>13.4764</v>
      </c>
      <c r="G236" s="25"/>
      <c r="H236" s="26"/>
    </row>
    <row r="237" spans="1:8" ht="12.75" customHeight="1">
      <c r="A237" s="23">
        <v>42958</v>
      </c>
      <c r="B237" s="23"/>
      <c r="C237" s="28">
        <f>ROUND(13.4175,4)</f>
        <v>13.4175</v>
      </c>
      <c r="D237" s="28">
        <f>F237</f>
        <v>13.4926</v>
      </c>
      <c r="E237" s="28">
        <f>F237</f>
        <v>13.4926</v>
      </c>
      <c r="F237" s="28">
        <f>ROUND(13.4926,4)</f>
        <v>13.4926</v>
      </c>
      <c r="G237" s="25"/>
      <c r="H237" s="26"/>
    </row>
    <row r="238" spans="1:8" ht="12.75" customHeight="1">
      <c r="A238" s="23">
        <v>42964</v>
      </c>
      <c r="B238" s="23"/>
      <c r="C238" s="28">
        <f>ROUND(13.4175,4)</f>
        <v>13.4175</v>
      </c>
      <c r="D238" s="28">
        <f>F238</f>
        <v>13.5063</v>
      </c>
      <c r="E238" s="28">
        <f>F238</f>
        <v>13.5063</v>
      </c>
      <c r="F238" s="28">
        <f>ROUND(13.5063,4)</f>
        <v>13.5063</v>
      </c>
      <c r="G238" s="25"/>
      <c r="H238" s="26"/>
    </row>
    <row r="239" spans="1:8" ht="12.75" customHeight="1">
      <c r="A239" s="23">
        <v>42976</v>
      </c>
      <c r="B239" s="23"/>
      <c r="C239" s="28">
        <f>ROUND(13.4175,4)</f>
        <v>13.4175</v>
      </c>
      <c r="D239" s="28">
        <f>F239</f>
        <v>13.5336</v>
      </c>
      <c r="E239" s="28">
        <f>F239</f>
        <v>13.5336</v>
      </c>
      <c r="F239" s="28">
        <f>ROUND(13.5336,4)</f>
        <v>13.5336</v>
      </c>
      <c r="G239" s="25"/>
      <c r="H239" s="26"/>
    </row>
    <row r="240" spans="1:8" ht="12.75" customHeight="1">
      <c r="A240" s="23">
        <v>42978</v>
      </c>
      <c r="B240" s="23"/>
      <c r="C240" s="28">
        <f>ROUND(13.4175,4)</f>
        <v>13.4175</v>
      </c>
      <c r="D240" s="28">
        <f>F240</f>
        <v>13.5382</v>
      </c>
      <c r="E240" s="28">
        <f>F240</f>
        <v>13.5382</v>
      </c>
      <c r="F240" s="28">
        <f>ROUND(13.5382,4)</f>
        <v>13.5382</v>
      </c>
      <c r="G240" s="25"/>
      <c r="H240" s="26"/>
    </row>
    <row r="241" spans="1:8" ht="12.75" customHeight="1">
      <c r="A241" s="23">
        <v>43005</v>
      </c>
      <c r="B241" s="23"/>
      <c r="C241" s="28">
        <f>ROUND(13.4175,4)</f>
        <v>13.4175</v>
      </c>
      <c r="D241" s="28">
        <f>F241</f>
        <v>13.5988</v>
      </c>
      <c r="E241" s="28">
        <f>F241</f>
        <v>13.5988</v>
      </c>
      <c r="F241" s="28">
        <f>ROUND(13.5988,4)</f>
        <v>13.5988</v>
      </c>
      <c r="G241" s="25"/>
      <c r="H241" s="26"/>
    </row>
    <row r="242" spans="1:8" ht="12.75" customHeight="1">
      <c r="A242" s="23">
        <v>43006</v>
      </c>
      <c r="B242" s="23"/>
      <c r="C242" s="28">
        <f>ROUND(13.4175,4)</f>
        <v>13.4175</v>
      </c>
      <c r="D242" s="28">
        <f>F242</f>
        <v>13.601</v>
      </c>
      <c r="E242" s="28">
        <f>F242</f>
        <v>13.601</v>
      </c>
      <c r="F242" s="28">
        <f>ROUND(13.601,4)</f>
        <v>13.601</v>
      </c>
      <c r="G242" s="25"/>
      <c r="H242" s="26"/>
    </row>
    <row r="243" spans="1:8" ht="12.75" customHeight="1">
      <c r="A243" s="23">
        <v>43007</v>
      </c>
      <c r="B243" s="23"/>
      <c r="C243" s="28">
        <f>ROUND(13.4175,4)</f>
        <v>13.4175</v>
      </c>
      <c r="D243" s="28">
        <f>F243</f>
        <v>13.6032</v>
      </c>
      <c r="E243" s="28">
        <f>F243</f>
        <v>13.6032</v>
      </c>
      <c r="F243" s="28">
        <f>ROUND(13.6032,4)</f>
        <v>13.6032</v>
      </c>
      <c r="G243" s="25"/>
      <c r="H243" s="26"/>
    </row>
    <row r="244" spans="1:8" ht="12.75" customHeight="1">
      <c r="A244" s="23">
        <v>43031</v>
      </c>
      <c r="B244" s="23"/>
      <c r="C244" s="28">
        <f>ROUND(13.4175,4)</f>
        <v>13.4175</v>
      </c>
      <c r="D244" s="28">
        <f>F244</f>
        <v>13.6564</v>
      </c>
      <c r="E244" s="28">
        <f>F244</f>
        <v>13.6564</v>
      </c>
      <c r="F244" s="28">
        <f>ROUND(13.6564,4)</f>
        <v>13.6564</v>
      </c>
      <c r="G244" s="25"/>
      <c r="H244" s="26"/>
    </row>
    <row r="245" spans="1:8" ht="12.75" customHeight="1">
      <c r="A245" s="23">
        <v>43035</v>
      </c>
      <c r="B245" s="23"/>
      <c r="C245" s="28">
        <f>ROUND(13.4175,4)</f>
        <v>13.4175</v>
      </c>
      <c r="D245" s="28">
        <f>F245</f>
        <v>13.6653</v>
      </c>
      <c r="E245" s="28">
        <f>F245</f>
        <v>13.6653</v>
      </c>
      <c r="F245" s="28">
        <f>ROUND(13.6653,4)</f>
        <v>13.6653</v>
      </c>
      <c r="G245" s="25"/>
      <c r="H245" s="26"/>
    </row>
    <row r="246" spans="1:8" ht="12.75" customHeight="1">
      <c r="A246" s="23">
        <v>43052</v>
      </c>
      <c r="B246" s="23"/>
      <c r="C246" s="28">
        <f>ROUND(13.4175,4)</f>
        <v>13.4175</v>
      </c>
      <c r="D246" s="28">
        <f>F246</f>
        <v>13.703</v>
      </c>
      <c r="E246" s="28">
        <f>F246</f>
        <v>13.703</v>
      </c>
      <c r="F246" s="28">
        <f>ROUND(13.703,4)</f>
        <v>13.703</v>
      </c>
      <c r="G246" s="25"/>
      <c r="H246" s="26"/>
    </row>
    <row r="247" spans="1:8" ht="12.75" customHeight="1">
      <c r="A247" s="23">
        <v>43067</v>
      </c>
      <c r="B247" s="23"/>
      <c r="C247" s="28">
        <f>ROUND(13.4175,4)</f>
        <v>13.4175</v>
      </c>
      <c r="D247" s="28">
        <f>F247</f>
        <v>13.7363</v>
      </c>
      <c r="E247" s="28">
        <f>F247</f>
        <v>13.7363</v>
      </c>
      <c r="F247" s="28">
        <f>ROUND(13.7363,4)</f>
        <v>13.7363</v>
      </c>
      <c r="G247" s="25"/>
      <c r="H247" s="26"/>
    </row>
    <row r="248" spans="1:8" ht="12.75" customHeight="1">
      <c r="A248" s="23">
        <v>43091</v>
      </c>
      <c r="B248" s="23"/>
      <c r="C248" s="28">
        <f>ROUND(13.4175,4)</f>
        <v>13.4175</v>
      </c>
      <c r="D248" s="28">
        <f>F248</f>
        <v>13.7895</v>
      </c>
      <c r="E248" s="28">
        <f>F248</f>
        <v>13.7895</v>
      </c>
      <c r="F248" s="28">
        <f>ROUND(13.7895,4)</f>
        <v>13.7895</v>
      </c>
      <c r="G248" s="25"/>
      <c r="H248" s="26"/>
    </row>
    <row r="249" spans="1:8" ht="12.75" customHeight="1">
      <c r="A249" s="23">
        <v>43096</v>
      </c>
      <c r="B249" s="23"/>
      <c r="C249" s="28">
        <f>ROUND(13.4175,4)</f>
        <v>13.4175</v>
      </c>
      <c r="D249" s="28">
        <f>F249</f>
        <v>13.8006</v>
      </c>
      <c r="E249" s="28">
        <f>F249</f>
        <v>13.8006</v>
      </c>
      <c r="F249" s="28">
        <f>ROUND(13.8006,4)</f>
        <v>13.8006</v>
      </c>
      <c r="G249" s="25"/>
      <c r="H249" s="26"/>
    </row>
    <row r="250" spans="1:8" ht="12.75" customHeight="1">
      <c r="A250" s="23">
        <v>43102</v>
      </c>
      <c r="B250" s="23"/>
      <c r="C250" s="28">
        <f>ROUND(13.4175,4)</f>
        <v>13.4175</v>
      </c>
      <c r="D250" s="28">
        <f>F250</f>
        <v>13.8139</v>
      </c>
      <c r="E250" s="28">
        <f>F250</f>
        <v>13.8139</v>
      </c>
      <c r="F250" s="28">
        <f>ROUND(13.8139,4)</f>
        <v>13.8139</v>
      </c>
      <c r="G250" s="25"/>
      <c r="H250" s="26"/>
    </row>
    <row r="251" spans="1:8" ht="12.75" customHeight="1">
      <c r="A251" s="23">
        <v>43144</v>
      </c>
      <c r="B251" s="23"/>
      <c r="C251" s="28">
        <f>ROUND(13.4175,4)</f>
        <v>13.4175</v>
      </c>
      <c r="D251" s="28">
        <f>F251</f>
        <v>13.9055</v>
      </c>
      <c r="E251" s="28">
        <f>F251</f>
        <v>13.9055</v>
      </c>
      <c r="F251" s="28">
        <f>ROUND(13.9055,4)</f>
        <v>13.9055</v>
      </c>
      <c r="G251" s="25"/>
      <c r="H251" s="26"/>
    </row>
    <row r="252" spans="1:8" ht="12.75" customHeight="1">
      <c r="A252" s="23">
        <v>43146</v>
      </c>
      <c r="B252" s="23"/>
      <c r="C252" s="28">
        <f>ROUND(13.4175,4)</f>
        <v>13.4175</v>
      </c>
      <c r="D252" s="28">
        <f>F252</f>
        <v>13.9098</v>
      </c>
      <c r="E252" s="28">
        <f>F252</f>
        <v>13.9098</v>
      </c>
      <c r="F252" s="28">
        <f>ROUND(13.9098,4)</f>
        <v>13.9098</v>
      </c>
      <c r="G252" s="25"/>
      <c r="H252" s="26"/>
    </row>
    <row r="253" spans="1:8" ht="12.75" customHeight="1">
      <c r="A253" s="23">
        <v>43215</v>
      </c>
      <c r="B253" s="23"/>
      <c r="C253" s="28">
        <f>ROUND(13.4175,4)</f>
        <v>13.4175</v>
      </c>
      <c r="D253" s="28">
        <f>F253</f>
        <v>14.0589</v>
      </c>
      <c r="E253" s="28">
        <f>F253</f>
        <v>14.0589</v>
      </c>
      <c r="F253" s="28">
        <f>ROUND(14.0589,4)</f>
        <v>14.0589</v>
      </c>
      <c r="G253" s="25"/>
      <c r="H253" s="26"/>
    </row>
    <row r="254" spans="1:8" ht="12.75" customHeight="1">
      <c r="A254" s="23">
        <v>43231</v>
      </c>
      <c r="B254" s="23"/>
      <c r="C254" s="28">
        <f>ROUND(13.4175,4)</f>
        <v>13.4175</v>
      </c>
      <c r="D254" s="28">
        <f>F254</f>
        <v>14.0929</v>
      </c>
      <c r="E254" s="28">
        <f>F254</f>
        <v>14.0929</v>
      </c>
      <c r="F254" s="28">
        <f>ROUND(14.0929,4)</f>
        <v>14.0929</v>
      </c>
      <c r="G254" s="25"/>
      <c r="H254" s="26"/>
    </row>
    <row r="255" spans="1:8" ht="12.75" customHeight="1">
      <c r="A255" s="23">
        <v>43235</v>
      </c>
      <c r="B255" s="23"/>
      <c r="C255" s="28">
        <f>ROUND(13.4175,4)</f>
        <v>13.4175</v>
      </c>
      <c r="D255" s="28">
        <f>F255</f>
        <v>14.1014</v>
      </c>
      <c r="E255" s="28">
        <f>F255</f>
        <v>14.1014</v>
      </c>
      <c r="F255" s="28">
        <f>ROUND(14.1014,4)</f>
        <v>14.1014</v>
      </c>
      <c r="G255" s="25"/>
      <c r="H255" s="26"/>
    </row>
    <row r="256" spans="1:8" ht="12.75" customHeight="1">
      <c r="A256" s="23">
        <v>43325</v>
      </c>
      <c r="B256" s="23"/>
      <c r="C256" s="28">
        <f>ROUND(13.4175,4)</f>
        <v>13.4175</v>
      </c>
      <c r="D256" s="28">
        <f>F256</f>
        <v>14.2957</v>
      </c>
      <c r="E256" s="28">
        <f>F256</f>
        <v>14.2957</v>
      </c>
      <c r="F256" s="28">
        <f>ROUND(14.2957,4)</f>
        <v>14.2957</v>
      </c>
      <c r="G256" s="25"/>
      <c r="H256" s="26"/>
    </row>
    <row r="257" spans="1:8" ht="12.75" customHeight="1">
      <c r="A257" s="23">
        <v>43417</v>
      </c>
      <c r="B257" s="23"/>
      <c r="C257" s="28">
        <f>ROUND(13.4175,4)</f>
        <v>13.4175</v>
      </c>
      <c r="D257" s="28">
        <f>F257</f>
        <v>14.4997</v>
      </c>
      <c r="E257" s="28">
        <f>F257</f>
        <v>14.4997</v>
      </c>
      <c r="F257" s="28">
        <f>ROUND(14.4997,4)</f>
        <v>14.4997</v>
      </c>
      <c r="G257" s="25"/>
      <c r="H257" s="26"/>
    </row>
    <row r="258" spans="1:8" ht="12.75" customHeight="1">
      <c r="A258" s="23">
        <v>43509</v>
      </c>
      <c r="B258" s="23"/>
      <c r="C258" s="28">
        <f>ROUND(13.4175,4)</f>
        <v>13.4175</v>
      </c>
      <c r="D258" s="28">
        <f>F258</f>
        <v>14.7036</v>
      </c>
      <c r="E258" s="28">
        <f>F258</f>
        <v>14.7036</v>
      </c>
      <c r="F258" s="28">
        <f>ROUND(14.7036,4)</f>
        <v>14.7036</v>
      </c>
      <c r="G258" s="25"/>
      <c r="H258" s="26"/>
    </row>
    <row r="259" spans="1:8" ht="12.75" customHeight="1">
      <c r="A259" s="23" t="s">
        <v>62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ROUND(1.13965,4)</f>
        <v>1.1397</v>
      </c>
      <c r="D260" s="28">
        <f>F260</f>
        <v>1.1438</v>
      </c>
      <c r="E260" s="28">
        <f>F260</f>
        <v>1.1438</v>
      </c>
      <c r="F260" s="28">
        <f>ROUND(1.1438,4)</f>
        <v>1.1438</v>
      </c>
      <c r="G260" s="25"/>
      <c r="H260" s="26"/>
    </row>
    <row r="261" spans="1:8" ht="12.75" customHeight="1">
      <c r="A261" s="23">
        <v>43087</v>
      </c>
      <c r="B261" s="23"/>
      <c r="C261" s="28">
        <f>ROUND(1.13965,4)</f>
        <v>1.1397</v>
      </c>
      <c r="D261" s="28">
        <f>F261</f>
        <v>1.1495</v>
      </c>
      <c r="E261" s="28">
        <f>F261</f>
        <v>1.1495</v>
      </c>
      <c r="F261" s="28">
        <f>ROUND(1.1495,4)</f>
        <v>1.1495</v>
      </c>
      <c r="G261" s="25"/>
      <c r="H261" s="26"/>
    </row>
    <row r="262" spans="1:8" ht="12.75" customHeight="1">
      <c r="A262" s="23">
        <v>43178</v>
      </c>
      <c r="B262" s="23"/>
      <c r="C262" s="28">
        <f>ROUND(1.13965,4)</f>
        <v>1.1397</v>
      </c>
      <c r="D262" s="28">
        <f>F262</f>
        <v>1.1557</v>
      </c>
      <c r="E262" s="28">
        <f>F262</f>
        <v>1.1557</v>
      </c>
      <c r="F262" s="28">
        <f>ROUND(1.1557,4)</f>
        <v>1.1557</v>
      </c>
      <c r="G262" s="25"/>
      <c r="H262" s="26"/>
    </row>
    <row r="263" spans="1:8" ht="12.75" customHeight="1">
      <c r="A263" s="23">
        <v>43269</v>
      </c>
      <c r="B263" s="23"/>
      <c r="C263" s="28">
        <f>ROUND(1.13965,4)</f>
        <v>1.1397</v>
      </c>
      <c r="D263" s="28">
        <f>F263</f>
        <v>1.1618</v>
      </c>
      <c r="E263" s="28">
        <f>F263</f>
        <v>1.1618</v>
      </c>
      <c r="F263" s="28">
        <f>ROUND(1.1618,4)</f>
        <v>1.1618</v>
      </c>
      <c r="G263" s="25"/>
      <c r="H263" s="26"/>
    </row>
    <row r="264" spans="1:8" ht="12.75" customHeight="1">
      <c r="A264" s="23" t="s">
        <v>63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ROUND(1.2945,4)</f>
        <v>1.2945</v>
      </c>
      <c r="D265" s="28">
        <f>F265</f>
        <v>1.2973</v>
      </c>
      <c r="E265" s="28">
        <f>F265</f>
        <v>1.2973</v>
      </c>
      <c r="F265" s="28">
        <f>ROUND(1.2973,4)</f>
        <v>1.2973</v>
      </c>
      <c r="G265" s="25"/>
      <c r="H265" s="26"/>
    </row>
    <row r="266" spans="1:8" ht="12.75" customHeight="1">
      <c r="A266" s="23">
        <v>43087</v>
      </c>
      <c r="B266" s="23"/>
      <c r="C266" s="28">
        <f>ROUND(1.2945,4)</f>
        <v>1.2945</v>
      </c>
      <c r="D266" s="28">
        <f>F266</f>
        <v>1.3009</v>
      </c>
      <c r="E266" s="28">
        <f>F266</f>
        <v>1.3009</v>
      </c>
      <c r="F266" s="28">
        <f>ROUND(1.3009,4)</f>
        <v>1.3009</v>
      </c>
      <c r="G266" s="25"/>
      <c r="H266" s="26"/>
    </row>
    <row r="267" spans="1:8" ht="12.75" customHeight="1">
      <c r="A267" s="23">
        <v>43178</v>
      </c>
      <c r="B267" s="23"/>
      <c r="C267" s="28">
        <f>ROUND(1.2945,4)</f>
        <v>1.2945</v>
      </c>
      <c r="D267" s="28">
        <f>F267</f>
        <v>1.3045</v>
      </c>
      <c r="E267" s="28">
        <f>F267</f>
        <v>1.3045</v>
      </c>
      <c r="F267" s="28">
        <f>ROUND(1.3045,4)</f>
        <v>1.3045</v>
      </c>
      <c r="G267" s="25"/>
      <c r="H267" s="26"/>
    </row>
    <row r="268" spans="1:8" ht="12.75" customHeight="1">
      <c r="A268" s="23">
        <v>43269</v>
      </c>
      <c r="B268" s="23"/>
      <c r="C268" s="28">
        <f>ROUND(1.2945,4)</f>
        <v>1.2945</v>
      </c>
      <c r="D268" s="28">
        <f>F268</f>
        <v>1.3083</v>
      </c>
      <c r="E268" s="28">
        <f>F268</f>
        <v>1.3083</v>
      </c>
      <c r="F268" s="28">
        <f>ROUND(1.3083,4)</f>
        <v>1.3083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42996</v>
      </c>
      <c r="B270" s="23"/>
      <c r="C270" s="28">
        <f>ROUND(10.17180675,4)</f>
        <v>10.1718</v>
      </c>
      <c r="D270" s="28">
        <f>F270</f>
        <v>10.2844</v>
      </c>
      <c r="E270" s="28">
        <f>F270</f>
        <v>10.2844</v>
      </c>
      <c r="F270" s="28">
        <f>ROUND(10.2844,4)</f>
        <v>10.2844</v>
      </c>
      <c r="G270" s="25"/>
      <c r="H270" s="26"/>
    </row>
    <row r="271" spans="1:8" ht="12.75" customHeight="1">
      <c r="A271" s="23">
        <v>43087</v>
      </c>
      <c r="B271" s="23"/>
      <c r="C271" s="28">
        <f>ROUND(10.17180675,4)</f>
        <v>10.1718</v>
      </c>
      <c r="D271" s="28">
        <f>F271</f>
        <v>10.4251</v>
      </c>
      <c r="E271" s="28">
        <f>F271</f>
        <v>10.4251</v>
      </c>
      <c r="F271" s="28">
        <f>ROUND(10.4251,4)</f>
        <v>10.4251</v>
      </c>
      <c r="G271" s="25"/>
      <c r="H271" s="26"/>
    </row>
    <row r="272" spans="1:8" ht="12.75" customHeight="1">
      <c r="A272" s="23">
        <v>43178</v>
      </c>
      <c r="B272" s="23"/>
      <c r="C272" s="28">
        <f>ROUND(10.17180675,4)</f>
        <v>10.1718</v>
      </c>
      <c r="D272" s="28">
        <f>F272</f>
        <v>10.565</v>
      </c>
      <c r="E272" s="28">
        <f>F272</f>
        <v>10.565</v>
      </c>
      <c r="F272" s="28">
        <f>ROUND(10.565,4)</f>
        <v>10.565</v>
      </c>
      <c r="G272" s="25"/>
      <c r="H272" s="26"/>
    </row>
    <row r="273" spans="1:8" ht="12.75" customHeight="1">
      <c r="A273" s="23">
        <v>43269</v>
      </c>
      <c r="B273" s="23"/>
      <c r="C273" s="28">
        <f>ROUND(10.17180675,4)</f>
        <v>10.1718</v>
      </c>
      <c r="D273" s="28">
        <f>F273</f>
        <v>10.7014</v>
      </c>
      <c r="E273" s="28">
        <f>F273</f>
        <v>10.7014</v>
      </c>
      <c r="F273" s="28">
        <f>ROUND(10.7014,4)</f>
        <v>10.7014</v>
      </c>
      <c r="G273" s="25"/>
      <c r="H273" s="26"/>
    </row>
    <row r="274" spans="1:8" ht="12.75" customHeight="1">
      <c r="A274" s="23">
        <v>43360</v>
      </c>
      <c r="B274" s="23"/>
      <c r="C274" s="28">
        <f>ROUND(10.17180675,4)</f>
        <v>10.1718</v>
      </c>
      <c r="D274" s="28">
        <f>F274</f>
        <v>10.8416</v>
      </c>
      <c r="E274" s="28">
        <f>F274</f>
        <v>10.8416</v>
      </c>
      <c r="F274" s="28">
        <f>ROUND(10.8416,4)</f>
        <v>10.8416</v>
      </c>
      <c r="G274" s="25"/>
      <c r="H274" s="26"/>
    </row>
    <row r="275" spans="1:8" ht="12.75" customHeight="1">
      <c r="A275" s="23">
        <v>43448</v>
      </c>
      <c r="B275" s="23"/>
      <c r="C275" s="28">
        <f>ROUND(10.17180675,4)</f>
        <v>10.1718</v>
      </c>
      <c r="D275" s="28">
        <f>F275</f>
        <v>10.9783</v>
      </c>
      <c r="E275" s="28">
        <f>F275</f>
        <v>10.9783</v>
      </c>
      <c r="F275" s="28">
        <f>ROUND(10.9783,4)</f>
        <v>10.9783</v>
      </c>
      <c r="G275" s="25"/>
      <c r="H275" s="26"/>
    </row>
    <row r="276" spans="1:8" ht="12.75" customHeight="1">
      <c r="A276" s="23">
        <v>43542</v>
      </c>
      <c r="B276" s="23"/>
      <c r="C276" s="28">
        <f>ROUND(10.17180675,4)</f>
        <v>10.1718</v>
      </c>
      <c r="D276" s="28">
        <f>F276</f>
        <v>11.1233</v>
      </c>
      <c r="E276" s="28">
        <f>F276</f>
        <v>11.1233</v>
      </c>
      <c r="F276" s="28">
        <f>ROUND(11.1233,4)</f>
        <v>11.1233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42996</v>
      </c>
      <c r="B278" s="23"/>
      <c r="C278" s="28">
        <f>ROUND(3.65300843996733,4)</f>
        <v>3.653</v>
      </c>
      <c r="D278" s="28">
        <f>F278</f>
        <v>4.0231</v>
      </c>
      <c r="E278" s="28">
        <f>F278</f>
        <v>4.0231</v>
      </c>
      <c r="F278" s="28">
        <f>ROUND(4.0231,4)</f>
        <v>4.0231</v>
      </c>
      <c r="G278" s="25"/>
      <c r="H278" s="26"/>
    </row>
    <row r="279" spans="1:8" ht="12.75" customHeight="1">
      <c r="A279" s="23">
        <v>43087</v>
      </c>
      <c r="B279" s="23"/>
      <c r="C279" s="28">
        <f>ROUND(3.65300843996733,4)</f>
        <v>3.653</v>
      </c>
      <c r="D279" s="28">
        <f>F279</f>
        <v>4.0762</v>
      </c>
      <c r="E279" s="28">
        <f>F279</f>
        <v>4.0762</v>
      </c>
      <c r="F279" s="28">
        <f>ROUND(4.0762,4)</f>
        <v>4.0762</v>
      </c>
      <c r="G279" s="25"/>
      <c r="H279" s="26"/>
    </row>
    <row r="280" spans="1:8" ht="12.75" customHeight="1">
      <c r="A280" s="23">
        <v>43178</v>
      </c>
      <c r="B280" s="23"/>
      <c r="C280" s="28">
        <f>ROUND(3.65300843996733,4)</f>
        <v>3.653</v>
      </c>
      <c r="D280" s="28">
        <f>F280</f>
        <v>4.1373</v>
      </c>
      <c r="E280" s="28">
        <f>F280</f>
        <v>4.1373</v>
      </c>
      <c r="F280" s="28">
        <f>ROUND(4.1373,4)</f>
        <v>4.1373</v>
      </c>
      <c r="G280" s="25"/>
      <c r="H280" s="26"/>
    </row>
    <row r="281" spans="1:8" ht="12.75" customHeight="1">
      <c r="A281" s="23" t="s">
        <v>66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42996</v>
      </c>
      <c r="B282" s="23"/>
      <c r="C282" s="28">
        <f>ROUND(1.293447,4)</f>
        <v>1.2934</v>
      </c>
      <c r="D282" s="28">
        <f>F282</f>
        <v>1.3053</v>
      </c>
      <c r="E282" s="28">
        <f>F282</f>
        <v>1.3053</v>
      </c>
      <c r="F282" s="28">
        <f>ROUND(1.3053,4)</f>
        <v>1.3053</v>
      </c>
      <c r="G282" s="25"/>
      <c r="H282" s="26"/>
    </row>
    <row r="283" spans="1:8" ht="12.75" customHeight="1">
      <c r="A283" s="23">
        <v>43087</v>
      </c>
      <c r="B283" s="23"/>
      <c r="C283" s="28">
        <f>ROUND(1.293447,4)</f>
        <v>1.2934</v>
      </c>
      <c r="D283" s="28">
        <f>F283</f>
        <v>1.3202</v>
      </c>
      <c r="E283" s="28">
        <f>F283</f>
        <v>1.3202</v>
      </c>
      <c r="F283" s="28">
        <f>ROUND(1.3202,4)</f>
        <v>1.3202</v>
      </c>
      <c r="G283" s="25"/>
      <c r="H283" s="26"/>
    </row>
    <row r="284" spans="1:8" ht="12.75" customHeight="1">
      <c r="A284" s="23">
        <v>43178</v>
      </c>
      <c r="B284" s="23"/>
      <c r="C284" s="28">
        <f>ROUND(1.293447,4)</f>
        <v>1.2934</v>
      </c>
      <c r="D284" s="28">
        <f>F284</f>
        <v>1.3337</v>
      </c>
      <c r="E284" s="28">
        <f>F284</f>
        <v>1.3337</v>
      </c>
      <c r="F284" s="28">
        <f>ROUND(1.3337,4)</f>
        <v>1.3337</v>
      </c>
      <c r="G284" s="25"/>
      <c r="H284" s="26"/>
    </row>
    <row r="285" spans="1:8" ht="12.75" customHeight="1">
      <c r="A285" s="23">
        <v>43269</v>
      </c>
      <c r="B285" s="23"/>
      <c r="C285" s="28">
        <f>ROUND(1.293447,4)</f>
        <v>1.2934</v>
      </c>
      <c r="D285" s="28">
        <f>F285</f>
        <v>1.3459</v>
      </c>
      <c r="E285" s="28">
        <f>F285</f>
        <v>1.3459</v>
      </c>
      <c r="F285" s="28">
        <f>ROUND(1.3459,4)</f>
        <v>1.3459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42996</v>
      </c>
      <c r="B287" s="23"/>
      <c r="C287" s="28">
        <f>ROUND(10.3634046497258,4)</f>
        <v>10.3634</v>
      </c>
      <c r="D287" s="28">
        <f>F287</f>
        <v>10.4991</v>
      </c>
      <c r="E287" s="28">
        <f>F287</f>
        <v>10.4991</v>
      </c>
      <c r="F287" s="28">
        <f>ROUND(10.4991,4)</f>
        <v>10.4991</v>
      </c>
      <c r="G287" s="25"/>
      <c r="H287" s="26"/>
    </row>
    <row r="288" spans="1:8" ht="12.75" customHeight="1">
      <c r="A288" s="23">
        <v>43087</v>
      </c>
      <c r="B288" s="23"/>
      <c r="C288" s="28">
        <f>ROUND(10.3634046497258,4)</f>
        <v>10.3634</v>
      </c>
      <c r="D288" s="28">
        <f>F288</f>
        <v>10.6646</v>
      </c>
      <c r="E288" s="28">
        <f>F288</f>
        <v>10.6646</v>
      </c>
      <c r="F288" s="28">
        <f>ROUND(10.6646,4)</f>
        <v>10.6646</v>
      </c>
      <c r="G288" s="25"/>
      <c r="H288" s="26"/>
    </row>
    <row r="289" spans="1:8" ht="12.75" customHeight="1">
      <c r="A289" s="23">
        <v>43178</v>
      </c>
      <c r="B289" s="23"/>
      <c r="C289" s="28">
        <f>ROUND(10.3634046497258,4)</f>
        <v>10.3634</v>
      </c>
      <c r="D289" s="28">
        <f>F289</f>
        <v>10.8266</v>
      </c>
      <c r="E289" s="28">
        <f>F289</f>
        <v>10.8266</v>
      </c>
      <c r="F289" s="28">
        <f>ROUND(10.8266,4)</f>
        <v>10.8266</v>
      </c>
      <c r="G289" s="25"/>
      <c r="H289" s="26"/>
    </row>
    <row r="290" spans="1:8" ht="12.75" customHeight="1">
      <c r="A290" s="23">
        <v>43269</v>
      </c>
      <c r="B290" s="23"/>
      <c r="C290" s="28">
        <f>ROUND(10.3634046497258,4)</f>
        <v>10.3634</v>
      </c>
      <c r="D290" s="28">
        <f>F290</f>
        <v>10.9849</v>
      </c>
      <c r="E290" s="28">
        <f>F290</f>
        <v>10.9849</v>
      </c>
      <c r="F290" s="28">
        <f>ROUND(10.9849,4)</f>
        <v>10.9849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42996</v>
      </c>
      <c r="B292" s="23"/>
      <c r="C292" s="28">
        <f>ROUND(1.99641260879793,4)</f>
        <v>1.9964</v>
      </c>
      <c r="D292" s="28">
        <f>F292</f>
        <v>1.9866</v>
      </c>
      <c r="E292" s="28">
        <f>F292</f>
        <v>1.9866</v>
      </c>
      <c r="F292" s="28">
        <f>ROUND(1.9866,4)</f>
        <v>1.9866</v>
      </c>
      <c r="G292" s="25"/>
      <c r="H292" s="26"/>
    </row>
    <row r="293" spans="1:8" ht="12.75" customHeight="1">
      <c r="A293" s="23">
        <v>43087</v>
      </c>
      <c r="B293" s="23"/>
      <c r="C293" s="28">
        <f>ROUND(1.99641260879793,4)</f>
        <v>1.9964</v>
      </c>
      <c r="D293" s="28">
        <f>F293</f>
        <v>2.0041</v>
      </c>
      <c r="E293" s="28">
        <f>F293</f>
        <v>2.0041</v>
      </c>
      <c r="F293" s="28">
        <f>ROUND(2.0041,4)</f>
        <v>2.0041</v>
      </c>
      <c r="G293" s="25"/>
      <c r="H293" s="26"/>
    </row>
    <row r="294" spans="1:8" ht="12.75" customHeight="1">
      <c r="A294" s="23">
        <v>43178</v>
      </c>
      <c r="B294" s="23"/>
      <c r="C294" s="28">
        <f>ROUND(1.99641260879793,4)</f>
        <v>1.9964</v>
      </c>
      <c r="D294" s="28">
        <f>F294</f>
        <v>2.0212</v>
      </c>
      <c r="E294" s="28">
        <f>F294</f>
        <v>2.0212</v>
      </c>
      <c r="F294" s="28">
        <f>ROUND(2.0212,4)</f>
        <v>2.0212</v>
      </c>
      <c r="G294" s="25"/>
      <c r="H294" s="26"/>
    </row>
    <row r="295" spans="1:8" ht="12.75" customHeight="1">
      <c r="A295" s="23">
        <v>43269</v>
      </c>
      <c r="B295" s="23"/>
      <c r="C295" s="28">
        <f>ROUND(1.99641260879793,4)</f>
        <v>1.9964</v>
      </c>
      <c r="D295" s="28">
        <f>F295</f>
        <v>2.0374</v>
      </c>
      <c r="E295" s="28">
        <f>F295</f>
        <v>2.0374</v>
      </c>
      <c r="F295" s="28">
        <f>ROUND(2.0374,4)</f>
        <v>2.0374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ROUND(2.05613276940051,4)</f>
        <v>2.0561</v>
      </c>
      <c r="D297" s="28">
        <f>F297</f>
        <v>2.1005</v>
      </c>
      <c r="E297" s="28">
        <f>F297</f>
        <v>2.1005</v>
      </c>
      <c r="F297" s="28">
        <f>ROUND(2.1005,4)</f>
        <v>2.1005</v>
      </c>
      <c r="G297" s="25"/>
      <c r="H297" s="26"/>
    </row>
    <row r="298" spans="1:8" ht="12.75" customHeight="1">
      <c r="A298" s="23">
        <v>43087</v>
      </c>
      <c r="B298" s="23"/>
      <c r="C298" s="28">
        <f>ROUND(2.05613276940051,4)</f>
        <v>2.0561</v>
      </c>
      <c r="D298" s="28">
        <f>F298</f>
        <v>2.1436</v>
      </c>
      <c r="E298" s="28">
        <f>F298</f>
        <v>2.1436</v>
      </c>
      <c r="F298" s="28">
        <f>ROUND(2.1436,4)</f>
        <v>2.1436</v>
      </c>
      <c r="G298" s="25"/>
      <c r="H298" s="26"/>
    </row>
    <row r="299" spans="1:8" ht="12.75" customHeight="1">
      <c r="A299" s="23">
        <v>43178</v>
      </c>
      <c r="B299" s="23"/>
      <c r="C299" s="28">
        <f>ROUND(2.05613276940051,4)</f>
        <v>2.0561</v>
      </c>
      <c r="D299" s="28">
        <f>F299</f>
        <v>2.1868</v>
      </c>
      <c r="E299" s="28">
        <f>F299</f>
        <v>2.1868</v>
      </c>
      <c r="F299" s="28">
        <f>ROUND(2.1868,4)</f>
        <v>2.1868</v>
      </c>
      <c r="G299" s="25"/>
      <c r="H299" s="26"/>
    </row>
    <row r="300" spans="1:8" ht="12.75" customHeight="1">
      <c r="A300" s="23">
        <v>43269</v>
      </c>
      <c r="B300" s="23"/>
      <c r="C300" s="28">
        <f>ROUND(2.05613276940051,4)</f>
        <v>2.0561</v>
      </c>
      <c r="D300" s="28">
        <f>F300</f>
        <v>2.2249</v>
      </c>
      <c r="E300" s="28">
        <f>F300</f>
        <v>2.2249</v>
      </c>
      <c r="F300" s="28">
        <f>ROUND(2.2249,4)</f>
        <v>2.2249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42996</v>
      </c>
      <c r="B302" s="23"/>
      <c r="C302" s="28">
        <f>ROUND(15.291253875,4)</f>
        <v>15.2913</v>
      </c>
      <c r="D302" s="28">
        <f>F302</f>
        <v>15.5313</v>
      </c>
      <c r="E302" s="28">
        <f>F302</f>
        <v>15.5313</v>
      </c>
      <c r="F302" s="28">
        <f>ROUND(15.5313,4)</f>
        <v>15.5313</v>
      </c>
      <c r="G302" s="25"/>
      <c r="H302" s="26"/>
    </row>
    <row r="303" spans="1:8" ht="12.75" customHeight="1">
      <c r="A303" s="23">
        <v>43087</v>
      </c>
      <c r="B303" s="23"/>
      <c r="C303" s="28">
        <f>ROUND(15.291253875,4)</f>
        <v>15.2913</v>
      </c>
      <c r="D303" s="28">
        <f>F303</f>
        <v>15.8411</v>
      </c>
      <c r="E303" s="28">
        <f>F303</f>
        <v>15.8411</v>
      </c>
      <c r="F303" s="28">
        <f>ROUND(15.8411,4)</f>
        <v>15.8411</v>
      </c>
      <c r="G303" s="25"/>
      <c r="H303" s="26"/>
    </row>
    <row r="304" spans="1:8" ht="12.75" customHeight="1">
      <c r="A304" s="23">
        <v>43178</v>
      </c>
      <c r="B304" s="23"/>
      <c r="C304" s="28">
        <f>ROUND(15.291253875,4)</f>
        <v>15.2913</v>
      </c>
      <c r="D304" s="28">
        <f>F304</f>
        <v>16.1552</v>
      </c>
      <c r="E304" s="28">
        <f>F304</f>
        <v>16.1552</v>
      </c>
      <c r="F304" s="28">
        <f>ROUND(16.1552,4)</f>
        <v>16.1552</v>
      </c>
      <c r="G304" s="25"/>
      <c r="H304" s="26"/>
    </row>
    <row r="305" spans="1:8" ht="12.75" customHeight="1">
      <c r="A305" s="23">
        <v>43269</v>
      </c>
      <c r="B305" s="23"/>
      <c r="C305" s="28">
        <f>ROUND(15.291253875,4)</f>
        <v>15.2913</v>
      </c>
      <c r="D305" s="28">
        <f>F305</f>
        <v>16.4665</v>
      </c>
      <c r="E305" s="28">
        <f>F305</f>
        <v>16.4665</v>
      </c>
      <c r="F305" s="28">
        <f>ROUND(16.4665,4)</f>
        <v>16.4665</v>
      </c>
      <c r="G305" s="25"/>
      <c r="H305" s="26"/>
    </row>
    <row r="306" spans="1:8" ht="12.75" customHeight="1">
      <c r="A306" s="23">
        <v>43360</v>
      </c>
      <c r="B306" s="23"/>
      <c r="C306" s="28">
        <f>ROUND(15.291253875,4)</f>
        <v>15.2913</v>
      </c>
      <c r="D306" s="28">
        <f>F306</f>
        <v>16.7563</v>
      </c>
      <c r="E306" s="28">
        <f>F306</f>
        <v>16.7563</v>
      </c>
      <c r="F306" s="28">
        <f>ROUND(16.7563,4)</f>
        <v>16.7563</v>
      </c>
      <c r="G306" s="25"/>
      <c r="H306" s="26"/>
    </row>
    <row r="307" spans="1:8" ht="12.75" customHeight="1">
      <c r="A307" s="23">
        <v>43448</v>
      </c>
      <c r="B307" s="23"/>
      <c r="C307" s="28">
        <f>ROUND(15.291253875,4)</f>
        <v>15.2913</v>
      </c>
      <c r="D307" s="28">
        <f>F307</f>
        <v>17.0957</v>
      </c>
      <c r="E307" s="28">
        <f>F307</f>
        <v>17.0957</v>
      </c>
      <c r="F307" s="28">
        <f>ROUND(17.0957,4)</f>
        <v>17.0957</v>
      </c>
      <c r="G307" s="25"/>
      <c r="H307" s="26"/>
    </row>
    <row r="308" spans="1:8" ht="12.75" customHeight="1">
      <c r="A308" s="23">
        <v>43542</v>
      </c>
      <c r="B308" s="23"/>
      <c r="C308" s="28">
        <f>ROUND(15.291253875,4)</f>
        <v>15.2913</v>
      </c>
      <c r="D308" s="28">
        <f>F308</f>
        <v>17.4872</v>
      </c>
      <c r="E308" s="28">
        <f>F308</f>
        <v>17.4872</v>
      </c>
      <c r="F308" s="28">
        <f>ROUND(17.4872,4)</f>
        <v>17.4872</v>
      </c>
      <c r="G308" s="25"/>
      <c r="H308" s="26"/>
    </row>
    <row r="309" spans="1:8" ht="12.75" customHeight="1">
      <c r="A309" s="23" t="s">
        <v>71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42996</v>
      </c>
      <c r="B310" s="23"/>
      <c r="C310" s="28">
        <f>ROUND(13.928682653379,4)</f>
        <v>13.9287</v>
      </c>
      <c r="D310" s="28">
        <f>F310</f>
        <v>14.1579</v>
      </c>
      <c r="E310" s="28">
        <f>F310</f>
        <v>14.1579</v>
      </c>
      <c r="F310" s="28">
        <f>ROUND(14.1579,4)</f>
        <v>14.1579</v>
      </c>
      <c r="G310" s="25"/>
      <c r="H310" s="26"/>
    </row>
    <row r="311" spans="1:8" ht="12.75" customHeight="1">
      <c r="A311" s="23">
        <v>43087</v>
      </c>
      <c r="B311" s="23"/>
      <c r="C311" s="28">
        <f>ROUND(13.928682653379,4)</f>
        <v>13.9287</v>
      </c>
      <c r="D311" s="28">
        <f>F311</f>
        <v>14.4551</v>
      </c>
      <c r="E311" s="28">
        <f>F311</f>
        <v>14.4551</v>
      </c>
      <c r="F311" s="28">
        <f>ROUND(14.4551,4)</f>
        <v>14.4551</v>
      </c>
      <c r="G311" s="25"/>
      <c r="H311" s="26"/>
    </row>
    <row r="312" spans="1:8" ht="12.75" customHeight="1">
      <c r="A312" s="23">
        <v>43178</v>
      </c>
      <c r="B312" s="23"/>
      <c r="C312" s="28">
        <f>ROUND(13.928682653379,4)</f>
        <v>13.9287</v>
      </c>
      <c r="D312" s="28">
        <f>F312</f>
        <v>14.7585</v>
      </c>
      <c r="E312" s="28">
        <f>F312</f>
        <v>14.7585</v>
      </c>
      <c r="F312" s="28">
        <f>ROUND(14.7585,4)</f>
        <v>14.7585</v>
      </c>
      <c r="G312" s="25"/>
      <c r="H312" s="26"/>
    </row>
    <row r="313" spans="1:8" ht="12.75" customHeight="1">
      <c r="A313" s="23">
        <v>43269</v>
      </c>
      <c r="B313" s="23"/>
      <c r="C313" s="28">
        <f>ROUND(13.928682653379,4)</f>
        <v>13.9287</v>
      </c>
      <c r="D313" s="28">
        <f>F313</f>
        <v>15.0607</v>
      </c>
      <c r="E313" s="28">
        <f>F313</f>
        <v>15.0607</v>
      </c>
      <c r="F313" s="28">
        <f>ROUND(15.0607,4)</f>
        <v>15.0607</v>
      </c>
      <c r="G313" s="25"/>
      <c r="H313" s="26"/>
    </row>
    <row r="314" spans="1:8" ht="12.75" customHeight="1">
      <c r="A314" s="23">
        <v>43360</v>
      </c>
      <c r="B314" s="23"/>
      <c r="C314" s="28">
        <f>ROUND(13.928682653379,4)</f>
        <v>13.9287</v>
      </c>
      <c r="D314" s="28">
        <f>F314</f>
        <v>15.3345</v>
      </c>
      <c r="E314" s="28">
        <f>F314</f>
        <v>15.3345</v>
      </c>
      <c r="F314" s="28">
        <f>ROUND(15.3345,4)</f>
        <v>15.3345</v>
      </c>
      <c r="G314" s="25"/>
      <c r="H314" s="26"/>
    </row>
    <row r="315" spans="1:8" ht="12.75" customHeight="1">
      <c r="A315" s="23" t="s">
        <v>72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42996</v>
      </c>
      <c r="B316" s="23"/>
      <c r="C316" s="28">
        <f>ROUND(17.36895375,4)</f>
        <v>17.369</v>
      </c>
      <c r="D316" s="28">
        <f>F316</f>
        <v>17.6156</v>
      </c>
      <c r="E316" s="28">
        <f>F316</f>
        <v>17.6156</v>
      </c>
      <c r="F316" s="28">
        <f>ROUND(17.6156,4)</f>
        <v>17.6156</v>
      </c>
      <c r="G316" s="25"/>
      <c r="H316" s="26"/>
    </row>
    <row r="317" spans="1:8" ht="12.75" customHeight="1">
      <c r="A317" s="23">
        <v>43087</v>
      </c>
      <c r="B317" s="23"/>
      <c r="C317" s="28">
        <f>ROUND(17.36895375,4)</f>
        <v>17.369</v>
      </c>
      <c r="D317" s="28">
        <f>F317</f>
        <v>17.9266</v>
      </c>
      <c r="E317" s="28">
        <f>F317</f>
        <v>17.9266</v>
      </c>
      <c r="F317" s="28">
        <f>ROUND(17.9266,4)</f>
        <v>17.9266</v>
      </c>
      <c r="G317" s="25"/>
      <c r="H317" s="26"/>
    </row>
    <row r="318" spans="1:8" ht="12.75" customHeight="1">
      <c r="A318" s="23">
        <v>43178</v>
      </c>
      <c r="B318" s="23"/>
      <c r="C318" s="28">
        <f>ROUND(17.36895375,4)</f>
        <v>17.369</v>
      </c>
      <c r="D318" s="28">
        <f>F318</f>
        <v>18.2366</v>
      </c>
      <c r="E318" s="28">
        <f>F318</f>
        <v>18.2366</v>
      </c>
      <c r="F318" s="28">
        <f>ROUND(18.2366,4)</f>
        <v>18.2366</v>
      </c>
      <c r="G318" s="25"/>
      <c r="H318" s="26"/>
    </row>
    <row r="319" spans="1:8" ht="12.75" customHeight="1">
      <c r="A319" s="23">
        <v>43269</v>
      </c>
      <c r="B319" s="23"/>
      <c r="C319" s="28">
        <f>ROUND(17.36895375,4)</f>
        <v>17.369</v>
      </c>
      <c r="D319" s="28">
        <f>F319</f>
        <v>18.5428</v>
      </c>
      <c r="E319" s="28">
        <f>F319</f>
        <v>18.5428</v>
      </c>
      <c r="F319" s="28">
        <f>ROUND(18.5428,4)</f>
        <v>18.5428</v>
      </c>
      <c r="G319" s="25"/>
      <c r="H319" s="26"/>
    </row>
    <row r="320" spans="1:8" ht="12.75" customHeight="1">
      <c r="A320" s="23">
        <v>43360</v>
      </c>
      <c r="B320" s="23"/>
      <c r="C320" s="28">
        <f>ROUND(17.36895375,4)</f>
        <v>17.369</v>
      </c>
      <c r="D320" s="28">
        <f>F320</f>
        <v>18.86</v>
      </c>
      <c r="E320" s="28">
        <f>F320</f>
        <v>18.86</v>
      </c>
      <c r="F320" s="28">
        <f>ROUND(18.86,4)</f>
        <v>18.86</v>
      </c>
      <c r="G320" s="25"/>
      <c r="H320" s="26"/>
    </row>
    <row r="321" spans="1:8" ht="12.75" customHeight="1">
      <c r="A321" s="23">
        <v>43448</v>
      </c>
      <c r="B321" s="23"/>
      <c r="C321" s="28">
        <f>ROUND(17.36895375,4)</f>
        <v>17.369</v>
      </c>
      <c r="D321" s="28">
        <f>F321</f>
        <v>19.1695</v>
      </c>
      <c r="E321" s="28">
        <f>F321</f>
        <v>19.1695</v>
      </c>
      <c r="F321" s="28">
        <f>ROUND(19.1695,4)</f>
        <v>19.1695</v>
      </c>
      <c r="G321" s="25"/>
      <c r="H321" s="26"/>
    </row>
    <row r="322" spans="1:8" ht="12.75" customHeight="1">
      <c r="A322" s="23">
        <v>43542</v>
      </c>
      <c r="B322" s="23"/>
      <c r="C322" s="28">
        <f>ROUND(17.36895375,4)</f>
        <v>17.369</v>
      </c>
      <c r="D322" s="28">
        <f>F322</f>
        <v>19.229</v>
      </c>
      <c r="E322" s="28">
        <f>F322</f>
        <v>19.229</v>
      </c>
      <c r="F322" s="28">
        <f>ROUND(19.229,4)</f>
        <v>19.229</v>
      </c>
      <c r="G322" s="25"/>
      <c r="H322" s="26"/>
    </row>
    <row r="323" spans="1:8" ht="12.75" customHeight="1">
      <c r="A323" s="23" t="s">
        <v>73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42996</v>
      </c>
      <c r="B324" s="23"/>
      <c r="C324" s="28">
        <f>ROUND(1.7175279374304,4)</f>
        <v>1.7175</v>
      </c>
      <c r="D324" s="28">
        <f>F324</f>
        <v>1.7416</v>
      </c>
      <c r="E324" s="28">
        <f>F324</f>
        <v>1.7416</v>
      </c>
      <c r="F324" s="28">
        <f>ROUND(1.7416,4)</f>
        <v>1.7416</v>
      </c>
      <c r="G324" s="25"/>
      <c r="H324" s="26"/>
    </row>
    <row r="325" spans="1:8" ht="12.75" customHeight="1">
      <c r="A325" s="23">
        <v>43087</v>
      </c>
      <c r="B325" s="23"/>
      <c r="C325" s="28">
        <f>ROUND(1.7175279374304,4)</f>
        <v>1.7175</v>
      </c>
      <c r="D325" s="28">
        <f>F325</f>
        <v>1.7709</v>
      </c>
      <c r="E325" s="28">
        <f>F325</f>
        <v>1.7709</v>
      </c>
      <c r="F325" s="28">
        <f>ROUND(1.7709,4)</f>
        <v>1.7709</v>
      </c>
      <c r="G325" s="25"/>
      <c r="H325" s="26"/>
    </row>
    <row r="326" spans="1:8" ht="12.75" customHeight="1">
      <c r="A326" s="23">
        <v>43178</v>
      </c>
      <c r="B326" s="23"/>
      <c r="C326" s="28">
        <f>ROUND(1.7175279374304,4)</f>
        <v>1.7175</v>
      </c>
      <c r="D326" s="28">
        <f>F326</f>
        <v>1.7987</v>
      </c>
      <c r="E326" s="28">
        <f>F326</f>
        <v>1.7987</v>
      </c>
      <c r="F326" s="28">
        <f>ROUND(1.7987,4)</f>
        <v>1.7987</v>
      </c>
      <c r="G326" s="25"/>
      <c r="H326" s="26"/>
    </row>
    <row r="327" spans="1:8" ht="12.75" customHeight="1">
      <c r="A327" s="23">
        <v>43269</v>
      </c>
      <c r="B327" s="23"/>
      <c r="C327" s="28">
        <f>ROUND(1.7175279374304,4)</f>
        <v>1.7175</v>
      </c>
      <c r="D327" s="28">
        <f>F327</f>
        <v>1.8249</v>
      </c>
      <c r="E327" s="28">
        <f>F327</f>
        <v>1.8249</v>
      </c>
      <c r="F327" s="28">
        <f>ROUND(1.8249,4)</f>
        <v>1.8249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42996</v>
      </c>
      <c r="B329" s="23"/>
      <c r="C329" s="30">
        <f>ROUND(0.118544860184653,6)</f>
        <v>0.118545</v>
      </c>
      <c r="D329" s="30">
        <f>F329</f>
        <v>0.120332</v>
      </c>
      <c r="E329" s="30">
        <f>F329</f>
        <v>0.120332</v>
      </c>
      <c r="F329" s="30">
        <f>ROUND(0.120332,6)</f>
        <v>0.120332</v>
      </c>
      <c r="G329" s="25"/>
      <c r="H329" s="26"/>
    </row>
    <row r="330" spans="1:8" ht="12.75" customHeight="1">
      <c r="A330" s="23">
        <v>43087</v>
      </c>
      <c r="B330" s="23"/>
      <c r="C330" s="30">
        <f>ROUND(0.118544860184653,6)</f>
        <v>0.118545</v>
      </c>
      <c r="D330" s="30">
        <f>F330</f>
        <v>0.122655</v>
      </c>
      <c r="E330" s="30">
        <f>F330</f>
        <v>0.122655</v>
      </c>
      <c r="F330" s="30">
        <f>ROUND(0.122655,6)</f>
        <v>0.122655</v>
      </c>
      <c r="G330" s="25"/>
      <c r="H330" s="26"/>
    </row>
    <row r="331" spans="1:8" ht="12.75" customHeight="1">
      <c r="A331" s="23">
        <v>43178</v>
      </c>
      <c r="B331" s="23"/>
      <c r="C331" s="30">
        <f>ROUND(0.118544860184653,6)</f>
        <v>0.118545</v>
      </c>
      <c r="D331" s="30">
        <f>F331</f>
        <v>0.125037</v>
      </c>
      <c r="E331" s="30">
        <f>F331</f>
        <v>0.125037</v>
      </c>
      <c r="F331" s="30">
        <f>ROUND(0.125037,6)</f>
        <v>0.125037</v>
      </c>
      <c r="G331" s="25"/>
      <c r="H331" s="26"/>
    </row>
    <row r="332" spans="1:8" ht="12.75" customHeight="1">
      <c r="A332" s="23">
        <v>43269</v>
      </c>
      <c r="B332" s="23"/>
      <c r="C332" s="30">
        <f>ROUND(0.118544860184653,6)</f>
        <v>0.118545</v>
      </c>
      <c r="D332" s="30">
        <f>F332</f>
        <v>0.12743</v>
      </c>
      <c r="E332" s="30">
        <f>F332</f>
        <v>0.12743</v>
      </c>
      <c r="F332" s="30">
        <f>ROUND(0.12743,6)</f>
        <v>0.12743</v>
      </c>
      <c r="G332" s="25"/>
      <c r="H332" s="26"/>
    </row>
    <row r="333" spans="1:8" ht="12.75" customHeight="1">
      <c r="A333" s="23">
        <v>43360</v>
      </c>
      <c r="B333" s="23"/>
      <c r="C333" s="30">
        <f>ROUND(0.118544860184653,6)</f>
        <v>0.118545</v>
      </c>
      <c r="D333" s="30">
        <f>F333</f>
        <v>0.129934</v>
      </c>
      <c r="E333" s="30">
        <f>F333</f>
        <v>0.129934</v>
      </c>
      <c r="F333" s="30">
        <f>ROUND(0.129934,6)</f>
        <v>0.129934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42996</v>
      </c>
      <c r="B335" s="23"/>
      <c r="C335" s="28">
        <f>ROUND(0.129159354775984,4)</f>
        <v>0.1292</v>
      </c>
      <c r="D335" s="28">
        <f>F335</f>
        <v>0.1286</v>
      </c>
      <c r="E335" s="28">
        <f>F335</f>
        <v>0.1286</v>
      </c>
      <c r="F335" s="28">
        <f>ROUND(0.1286,4)</f>
        <v>0.1286</v>
      </c>
      <c r="G335" s="25"/>
      <c r="H335" s="26"/>
    </row>
    <row r="336" spans="1:8" ht="12.75" customHeight="1">
      <c r="A336" s="23">
        <v>43087</v>
      </c>
      <c r="B336" s="23"/>
      <c r="C336" s="28">
        <f>ROUND(0.129159354775984,4)</f>
        <v>0.1292</v>
      </c>
      <c r="D336" s="28">
        <f>F336</f>
        <v>0.1282</v>
      </c>
      <c r="E336" s="28">
        <f>F336</f>
        <v>0.1282</v>
      </c>
      <c r="F336" s="28">
        <f>ROUND(0.1282,4)</f>
        <v>0.1282</v>
      </c>
      <c r="G336" s="25"/>
      <c r="H336" s="26"/>
    </row>
    <row r="337" spans="1:8" ht="12.75" customHeight="1">
      <c r="A337" s="23">
        <v>43178</v>
      </c>
      <c r="B337" s="23"/>
      <c r="C337" s="28">
        <f>ROUND(0.129159354775984,4)</f>
        <v>0.1292</v>
      </c>
      <c r="D337" s="28">
        <f>F337</f>
        <v>0.1249</v>
      </c>
      <c r="E337" s="28">
        <f>F337</f>
        <v>0.1249</v>
      </c>
      <c r="F337" s="28">
        <f>ROUND(0.1249,4)</f>
        <v>0.1249</v>
      </c>
      <c r="G337" s="25"/>
      <c r="H337" s="26"/>
    </row>
    <row r="338" spans="1:8" ht="12.75" customHeight="1">
      <c r="A338" s="23">
        <v>43269</v>
      </c>
      <c r="B338" s="23"/>
      <c r="C338" s="28">
        <f>ROUND(0.129159354775984,4)</f>
        <v>0.1292</v>
      </c>
      <c r="D338" s="28">
        <f>F338</f>
        <v>0.1222</v>
      </c>
      <c r="E338" s="28">
        <f>F338</f>
        <v>0.1222</v>
      </c>
      <c r="F338" s="28">
        <f>ROUND(0.1222,4)</f>
        <v>0.1222</v>
      </c>
      <c r="G338" s="25"/>
      <c r="H338" s="26"/>
    </row>
    <row r="339" spans="1:8" ht="12.75" customHeight="1">
      <c r="A339" s="23">
        <v>43360</v>
      </c>
      <c r="B339" s="23"/>
      <c r="C339" s="28">
        <f>ROUND(0.129159354775984,4)</f>
        <v>0.1292</v>
      </c>
      <c r="D339" s="28">
        <f>F339</f>
        <v>0.1203</v>
      </c>
      <c r="E339" s="28">
        <f>F339</f>
        <v>0.1203</v>
      </c>
      <c r="F339" s="28">
        <f>ROUND(0.1203,4)</f>
        <v>0.1203</v>
      </c>
      <c r="G339" s="25"/>
      <c r="H339" s="26"/>
    </row>
    <row r="340" spans="1:8" ht="12.75" customHeight="1">
      <c r="A340" s="23" t="s">
        <v>76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ROUND(1.60310405390874,4)</f>
        <v>1.6031</v>
      </c>
      <c r="D341" s="28">
        <f>F341</f>
        <v>1.6276</v>
      </c>
      <c r="E341" s="28">
        <f>F341</f>
        <v>1.6276</v>
      </c>
      <c r="F341" s="28">
        <f>ROUND(1.6276,4)</f>
        <v>1.6276</v>
      </c>
      <c r="G341" s="25"/>
      <c r="H341" s="26"/>
    </row>
    <row r="342" spans="1:8" ht="12.75" customHeight="1">
      <c r="A342" s="23">
        <v>43087</v>
      </c>
      <c r="B342" s="23"/>
      <c r="C342" s="28">
        <f>ROUND(1.60310405390874,4)</f>
        <v>1.6031</v>
      </c>
      <c r="D342" s="28">
        <f>F342</f>
        <v>1.655</v>
      </c>
      <c r="E342" s="28">
        <f>F342</f>
        <v>1.655</v>
      </c>
      <c r="F342" s="28">
        <f>ROUND(1.655,4)</f>
        <v>1.655</v>
      </c>
      <c r="G342" s="25"/>
      <c r="H342" s="26"/>
    </row>
    <row r="343" spans="1:8" ht="12.75" customHeight="1">
      <c r="A343" s="23">
        <v>43178</v>
      </c>
      <c r="B343" s="23"/>
      <c r="C343" s="28">
        <f>ROUND(1.60310405390874,4)</f>
        <v>1.6031</v>
      </c>
      <c r="D343" s="28">
        <f>F343</f>
        <v>1.6825</v>
      </c>
      <c r="E343" s="28">
        <f>F343</f>
        <v>1.6825</v>
      </c>
      <c r="F343" s="28">
        <f>ROUND(1.6825,4)</f>
        <v>1.6825</v>
      </c>
      <c r="G343" s="25"/>
      <c r="H343" s="26"/>
    </row>
    <row r="344" spans="1:8" ht="12.75" customHeight="1">
      <c r="A344" s="23">
        <v>43269</v>
      </c>
      <c r="B344" s="23"/>
      <c r="C344" s="28">
        <f>ROUND(1.60310405390874,4)</f>
        <v>1.6031</v>
      </c>
      <c r="D344" s="28">
        <f>F344</f>
        <v>1.7082</v>
      </c>
      <c r="E344" s="28">
        <f>F344</f>
        <v>1.7082</v>
      </c>
      <c r="F344" s="28">
        <f>ROUND(1.7082,4)</f>
        <v>1.7082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42996</v>
      </c>
      <c r="B346" s="23"/>
      <c r="C346" s="28">
        <f>ROUND(0.0892261001517451,4)</f>
        <v>0.0892</v>
      </c>
      <c r="D346" s="28">
        <f>F346</f>
        <v>0.0383</v>
      </c>
      <c r="E346" s="28">
        <f>F346</f>
        <v>0.0383</v>
      </c>
      <c r="F346" s="28">
        <f>ROUND(0.0383,4)</f>
        <v>0.0383</v>
      </c>
      <c r="G346" s="25"/>
      <c r="H346" s="26"/>
    </row>
    <row r="347" spans="1:8" ht="12.75" customHeight="1">
      <c r="A347" s="23" t="s">
        <v>78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ROUND(9.736408875,4)</f>
        <v>9.7364</v>
      </c>
      <c r="D348" s="28">
        <f>F348</f>
        <v>9.8409</v>
      </c>
      <c r="E348" s="28">
        <f>F348</f>
        <v>9.8409</v>
      </c>
      <c r="F348" s="28">
        <f>ROUND(9.8409,4)</f>
        <v>9.8409</v>
      </c>
      <c r="G348" s="25"/>
      <c r="H348" s="26"/>
    </row>
    <row r="349" spans="1:8" ht="12.75" customHeight="1">
      <c r="A349" s="23">
        <v>43087</v>
      </c>
      <c r="B349" s="23"/>
      <c r="C349" s="28">
        <f>ROUND(9.736408875,4)</f>
        <v>9.7364</v>
      </c>
      <c r="D349" s="28">
        <f>F349</f>
        <v>9.9707</v>
      </c>
      <c r="E349" s="28">
        <f>F349</f>
        <v>9.9707</v>
      </c>
      <c r="F349" s="28">
        <f>ROUND(9.9707,4)</f>
        <v>9.9707</v>
      </c>
      <c r="G349" s="25"/>
      <c r="H349" s="26"/>
    </row>
    <row r="350" spans="1:8" ht="12.75" customHeight="1">
      <c r="A350" s="23">
        <v>43178</v>
      </c>
      <c r="B350" s="23"/>
      <c r="C350" s="28">
        <f>ROUND(9.736408875,4)</f>
        <v>9.7364</v>
      </c>
      <c r="D350" s="28">
        <f>F350</f>
        <v>10.0981</v>
      </c>
      <c r="E350" s="28">
        <f>F350</f>
        <v>10.0981</v>
      </c>
      <c r="F350" s="28">
        <f>ROUND(10.0981,4)</f>
        <v>10.0981</v>
      </c>
      <c r="G350" s="25"/>
      <c r="H350" s="26"/>
    </row>
    <row r="351" spans="1:8" ht="12.75" customHeight="1">
      <c r="A351" s="23">
        <v>43269</v>
      </c>
      <c r="B351" s="23"/>
      <c r="C351" s="28">
        <f>ROUND(9.736408875,4)</f>
        <v>9.7364</v>
      </c>
      <c r="D351" s="28">
        <f>F351</f>
        <v>10.2215</v>
      </c>
      <c r="E351" s="28">
        <f>F351</f>
        <v>10.2215</v>
      </c>
      <c r="F351" s="28">
        <f>ROUND(10.2215,4)</f>
        <v>10.2215</v>
      </c>
      <c r="G351" s="25"/>
      <c r="H351" s="26"/>
    </row>
    <row r="352" spans="1:8" ht="12.75" customHeight="1">
      <c r="A352" s="23" t="s">
        <v>79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42996</v>
      </c>
      <c r="B353" s="23"/>
      <c r="C353" s="28">
        <f>ROUND(9.70208612025019,4)</f>
        <v>9.7021</v>
      </c>
      <c r="D353" s="28">
        <f>F353</f>
        <v>9.8245</v>
      </c>
      <c r="E353" s="28">
        <f>F353</f>
        <v>9.8245</v>
      </c>
      <c r="F353" s="28">
        <f>ROUND(9.8245,4)</f>
        <v>9.8245</v>
      </c>
      <c r="G353" s="25"/>
      <c r="H353" s="26"/>
    </row>
    <row r="354" spans="1:8" ht="12.75" customHeight="1">
      <c r="A354" s="23">
        <v>43087</v>
      </c>
      <c r="B354" s="23"/>
      <c r="C354" s="28">
        <f>ROUND(9.70208612025019,4)</f>
        <v>9.7021</v>
      </c>
      <c r="D354" s="28">
        <f>F354</f>
        <v>9.9828</v>
      </c>
      <c r="E354" s="28">
        <f>F354</f>
        <v>9.9828</v>
      </c>
      <c r="F354" s="28">
        <f>ROUND(9.9828,4)</f>
        <v>9.9828</v>
      </c>
      <c r="G354" s="25"/>
      <c r="H354" s="26"/>
    </row>
    <row r="355" spans="1:8" ht="12.75" customHeight="1">
      <c r="A355" s="23">
        <v>43178</v>
      </c>
      <c r="B355" s="23"/>
      <c r="C355" s="28">
        <f>ROUND(9.70208612025019,4)</f>
        <v>9.7021</v>
      </c>
      <c r="D355" s="28">
        <f>F355</f>
        <v>10.1382</v>
      </c>
      <c r="E355" s="28">
        <f>F355</f>
        <v>10.1382</v>
      </c>
      <c r="F355" s="28">
        <f>ROUND(10.1382,4)</f>
        <v>10.1382</v>
      </c>
      <c r="G355" s="25"/>
      <c r="H355" s="26"/>
    </row>
    <row r="356" spans="1:8" ht="12.75" customHeight="1">
      <c r="A356" s="23">
        <v>43269</v>
      </c>
      <c r="B356" s="23"/>
      <c r="C356" s="28">
        <f>ROUND(9.70208612025019,4)</f>
        <v>9.7021</v>
      </c>
      <c r="D356" s="28">
        <f>F356</f>
        <v>10.2909</v>
      </c>
      <c r="E356" s="28">
        <f>F356</f>
        <v>10.2909</v>
      </c>
      <c r="F356" s="28">
        <f>ROUND(10.2909,4)</f>
        <v>10.2909</v>
      </c>
      <c r="G356" s="25"/>
      <c r="H356" s="26"/>
    </row>
    <row r="357" spans="1:8" ht="12.75" customHeight="1">
      <c r="A357" s="23" t="s">
        <v>80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42996</v>
      </c>
      <c r="B358" s="23"/>
      <c r="C358" s="28">
        <f>ROUND(3.70035852178709,4)</f>
        <v>3.7004</v>
      </c>
      <c r="D358" s="28">
        <f>F358</f>
        <v>3.671</v>
      </c>
      <c r="E358" s="28">
        <f>F358</f>
        <v>3.671</v>
      </c>
      <c r="F358" s="28">
        <f>ROUND(3.671,4)</f>
        <v>3.671</v>
      </c>
      <c r="G358" s="25"/>
      <c r="H358" s="26"/>
    </row>
    <row r="359" spans="1:8" ht="12.75" customHeight="1">
      <c r="A359" s="23">
        <v>43087</v>
      </c>
      <c r="B359" s="23"/>
      <c r="C359" s="28">
        <f>ROUND(3.70035852178709,4)</f>
        <v>3.7004</v>
      </c>
      <c r="D359" s="28">
        <f>F359</f>
        <v>3.6344</v>
      </c>
      <c r="E359" s="28">
        <f>F359</f>
        <v>3.6344</v>
      </c>
      <c r="F359" s="28">
        <f>ROUND(3.6344,4)</f>
        <v>3.6344</v>
      </c>
      <c r="G359" s="25"/>
      <c r="H359" s="26"/>
    </row>
    <row r="360" spans="1:8" ht="12.75" customHeight="1">
      <c r="A360" s="23">
        <v>43178</v>
      </c>
      <c r="B360" s="23"/>
      <c r="C360" s="28">
        <f>ROUND(3.70035852178709,4)</f>
        <v>3.7004</v>
      </c>
      <c r="D360" s="28">
        <f>F360</f>
        <v>3.6009</v>
      </c>
      <c r="E360" s="28">
        <f>F360</f>
        <v>3.6009</v>
      </c>
      <c r="F360" s="28">
        <f>ROUND(3.6009,4)</f>
        <v>3.6009</v>
      </c>
      <c r="G360" s="25"/>
      <c r="H360" s="26"/>
    </row>
    <row r="361" spans="1:8" ht="12.75" customHeight="1">
      <c r="A361" s="23">
        <v>43269</v>
      </c>
      <c r="B361" s="23"/>
      <c r="C361" s="28">
        <f>ROUND(3.70035852178709,4)</f>
        <v>3.7004</v>
      </c>
      <c r="D361" s="28">
        <f>F361</f>
        <v>3.5681</v>
      </c>
      <c r="E361" s="28">
        <f>F361</f>
        <v>3.5681</v>
      </c>
      <c r="F361" s="28">
        <f>ROUND(3.5681,4)</f>
        <v>3.5681</v>
      </c>
      <c r="G361" s="25"/>
      <c r="H361" s="26"/>
    </row>
    <row r="362" spans="1:8" ht="12.75" customHeight="1">
      <c r="A362" s="23" t="s">
        <v>81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42996</v>
      </c>
      <c r="B363" s="23"/>
      <c r="C363" s="28">
        <f>ROUND(13.4175,4)</f>
        <v>13.4175</v>
      </c>
      <c r="D363" s="28">
        <f>F363</f>
        <v>13.5788</v>
      </c>
      <c r="E363" s="28">
        <f>F363</f>
        <v>13.5788</v>
      </c>
      <c r="F363" s="28">
        <f>ROUND(13.5788,4)</f>
        <v>13.5788</v>
      </c>
      <c r="G363" s="25"/>
      <c r="H363" s="26"/>
    </row>
    <row r="364" spans="1:8" ht="12.75" customHeight="1">
      <c r="A364" s="23">
        <v>43087</v>
      </c>
      <c r="B364" s="23"/>
      <c r="C364" s="28">
        <f>ROUND(13.4175,4)</f>
        <v>13.4175</v>
      </c>
      <c r="D364" s="28">
        <f>F364</f>
        <v>13.7806</v>
      </c>
      <c r="E364" s="28">
        <f>F364</f>
        <v>13.7806</v>
      </c>
      <c r="F364" s="28">
        <f>ROUND(13.7806,4)</f>
        <v>13.7806</v>
      </c>
      <c r="G364" s="25"/>
      <c r="H364" s="26"/>
    </row>
    <row r="365" spans="1:8" ht="12.75" customHeight="1">
      <c r="A365" s="23">
        <v>43178</v>
      </c>
      <c r="B365" s="23"/>
      <c r="C365" s="28">
        <f>ROUND(13.4175,4)</f>
        <v>13.4175</v>
      </c>
      <c r="D365" s="28">
        <f>F365</f>
        <v>13.9793</v>
      </c>
      <c r="E365" s="28">
        <f>F365</f>
        <v>13.9793</v>
      </c>
      <c r="F365" s="28">
        <f>ROUND(13.9793,4)</f>
        <v>13.9793</v>
      </c>
      <c r="G365" s="25"/>
      <c r="H365" s="26"/>
    </row>
    <row r="366" spans="1:8" ht="12.75" customHeight="1">
      <c r="A366" s="23">
        <v>43269</v>
      </c>
      <c r="B366" s="23"/>
      <c r="C366" s="28">
        <f>ROUND(13.4175,4)</f>
        <v>13.4175</v>
      </c>
      <c r="D366" s="28">
        <f>F366</f>
        <v>14.1736</v>
      </c>
      <c r="E366" s="28">
        <f>F366</f>
        <v>14.1736</v>
      </c>
      <c r="F366" s="28">
        <f>ROUND(14.1736,4)</f>
        <v>14.1736</v>
      </c>
      <c r="G366" s="25"/>
      <c r="H366" s="26"/>
    </row>
    <row r="367" spans="1:8" ht="12.75" customHeight="1">
      <c r="A367" s="23">
        <v>43360</v>
      </c>
      <c r="B367" s="23"/>
      <c r="C367" s="28">
        <f>ROUND(13.4175,4)</f>
        <v>13.4175</v>
      </c>
      <c r="D367" s="28">
        <f>F367</f>
        <v>14.3733</v>
      </c>
      <c r="E367" s="28">
        <f>F367</f>
        <v>14.3733</v>
      </c>
      <c r="F367" s="28">
        <f>ROUND(14.3733,4)</f>
        <v>14.3733</v>
      </c>
      <c r="G367" s="25"/>
      <c r="H367" s="26"/>
    </row>
    <row r="368" spans="1:8" ht="12.75" customHeight="1">
      <c r="A368" s="23" t="s">
        <v>82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42996</v>
      </c>
      <c r="B369" s="23"/>
      <c r="C369" s="28">
        <f>ROUND(13.4175,4)</f>
        <v>13.4175</v>
      </c>
      <c r="D369" s="28">
        <f>F369</f>
        <v>13.5788</v>
      </c>
      <c r="E369" s="28">
        <f>F369</f>
        <v>13.5788</v>
      </c>
      <c r="F369" s="28">
        <f>ROUND(13.5788,4)</f>
        <v>13.5788</v>
      </c>
      <c r="G369" s="25"/>
      <c r="H369" s="26"/>
    </row>
    <row r="370" spans="1:8" ht="12.75" customHeight="1">
      <c r="A370" s="23">
        <v>43087</v>
      </c>
      <c r="B370" s="23"/>
      <c r="C370" s="28">
        <f>ROUND(13.4175,4)</f>
        <v>13.4175</v>
      </c>
      <c r="D370" s="28">
        <f>F370</f>
        <v>13.7806</v>
      </c>
      <c r="E370" s="28">
        <f>F370</f>
        <v>13.7806</v>
      </c>
      <c r="F370" s="28">
        <f>ROUND(13.7806,4)</f>
        <v>13.7806</v>
      </c>
      <c r="G370" s="25"/>
      <c r="H370" s="26"/>
    </row>
    <row r="371" spans="1:8" ht="12.75" customHeight="1">
      <c r="A371" s="23">
        <v>43175</v>
      </c>
      <c r="B371" s="23"/>
      <c r="C371" s="28">
        <f>ROUND(13.4175,4)</f>
        <v>13.4175</v>
      </c>
      <c r="D371" s="28">
        <f>F371</f>
        <v>17.5004</v>
      </c>
      <c r="E371" s="28">
        <f>F371</f>
        <v>17.5004</v>
      </c>
      <c r="F371" s="28">
        <f>ROUND(17.5004,4)</f>
        <v>17.5004</v>
      </c>
      <c r="G371" s="25"/>
      <c r="H371" s="26"/>
    </row>
    <row r="372" spans="1:8" ht="12.75" customHeight="1">
      <c r="A372" s="23">
        <v>43178</v>
      </c>
      <c r="B372" s="23"/>
      <c r="C372" s="28">
        <f>ROUND(13.4175,4)</f>
        <v>13.4175</v>
      </c>
      <c r="D372" s="28">
        <f>F372</f>
        <v>13.9793</v>
      </c>
      <c r="E372" s="28">
        <f>F372</f>
        <v>13.9793</v>
      </c>
      <c r="F372" s="28">
        <f>ROUND(13.9793,4)</f>
        <v>13.9793</v>
      </c>
      <c r="G372" s="25"/>
      <c r="H372" s="26"/>
    </row>
    <row r="373" spans="1:8" ht="12.75" customHeight="1">
      <c r="A373" s="23">
        <v>43269</v>
      </c>
      <c r="B373" s="23"/>
      <c r="C373" s="28">
        <f>ROUND(13.4175,4)</f>
        <v>13.4175</v>
      </c>
      <c r="D373" s="28">
        <f>F373</f>
        <v>14.1736</v>
      </c>
      <c r="E373" s="28">
        <f>F373</f>
        <v>14.1736</v>
      </c>
      <c r="F373" s="28">
        <f>ROUND(14.1736,4)</f>
        <v>14.1736</v>
      </c>
      <c r="G373" s="25"/>
      <c r="H373" s="26"/>
    </row>
    <row r="374" spans="1:8" ht="12.75" customHeight="1">
      <c r="A374" s="23">
        <v>43360</v>
      </c>
      <c r="B374" s="23"/>
      <c r="C374" s="28">
        <f>ROUND(13.4175,4)</f>
        <v>13.4175</v>
      </c>
      <c r="D374" s="28">
        <f>F374</f>
        <v>14.3733</v>
      </c>
      <c r="E374" s="28">
        <f>F374</f>
        <v>14.3733</v>
      </c>
      <c r="F374" s="28">
        <f>ROUND(14.3733,4)</f>
        <v>14.3733</v>
      </c>
      <c r="G374" s="25"/>
      <c r="H374" s="26"/>
    </row>
    <row r="375" spans="1:8" ht="12.75" customHeight="1">
      <c r="A375" s="23">
        <v>43448</v>
      </c>
      <c r="B375" s="23"/>
      <c r="C375" s="28">
        <f>ROUND(13.4175,4)</f>
        <v>13.4175</v>
      </c>
      <c r="D375" s="28">
        <f>F375</f>
        <v>14.5684</v>
      </c>
      <c r="E375" s="28">
        <f>F375</f>
        <v>14.5684</v>
      </c>
      <c r="F375" s="28">
        <f>ROUND(14.5684,4)</f>
        <v>14.5684</v>
      </c>
      <c r="G375" s="25"/>
      <c r="H375" s="26"/>
    </row>
    <row r="376" spans="1:8" ht="12.75" customHeight="1">
      <c r="A376" s="23">
        <v>43542</v>
      </c>
      <c r="B376" s="23"/>
      <c r="C376" s="28">
        <f>ROUND(13.4175,4)</f>
        <v>13.4175</v>
      </c>
      <c r="D376" s="28">
        <f>F376</f>
        <v>14.7768</v>
      </c>
      <c r="E376" s="28">
        <f>F376</f>
        <v>14.7768</v>
      </c>
      <c r="F376" s="28">
        <f>ROUND(14.7768,4)</f>
        <v>14.7768</v>
      </c>
      <c r="G376" s="25"/>
      <c r="H376" s="26"/>
    </row>
    <row r="377" spans="1:8" ht="12.75" customHeight="1">
      <c r="A377" s="23">
        <v>43630</v>
      </c>
      <c r="B377" s="23"/>
      <c r="C377" s="28">
        <f>ROUND(13.4175,4)</f>
        <v>13.4175</v>
      </c>
      <c r="D377" s="28">
        <f>F377</f>
        <v>14.9719</v>
      </c>
      <c r="E377" s="28">
        <f>F377</f>
        <v>14.9719</v>
      </c>
      <c r="F377" s="28">
        <f>ROUND(14.9719,4)</f>
        <v>14.9719</v>
      </c>
      <c r="G377" s="25"/>
      <c r="H377" s="26"/>
    </row>
    <row r="378" spans="1:8" ht="12.75" customHeight="1">
      <c r="A378" s="23">
        <v>43724</v>
      </c>
      <c r="B378" s="23"/>
      <c r="C378" s="28">
        <f>ROUND(13.4175,4)</f>
        <v>13.4175</v>
      </c>
      <c r="D378" s="28">
        <f>F378</f>
        <v>15.1962</v>
      </c>
      <c r="E378" s="28">
        <f>F378</f>
        <v>15.1962</v>
      </c>
      <c r="F378" s="28">
        <f>ROUND(15.1962,4)</f>
        <v>15.1962</v>
      </c>
      <c r="G378" s="25"/>
      <c r="H378" s="26"/>
    </row>
    <row r="379" spans="1:8" ht="12.75" customHeight="1">
      <c r="A379" s="23">
        <v>43812</v>
      </c>
      <c r="B379" s="23"/>
      <c r="C379" s="28">
        <f>ROUND(13.4175,4)</f>
        <v>13.4175</v>
      </c>
      <c r="D379" s="28">
        <f>F379</f>
        <v>15.4118</v>
      </c>
      <c r="E379" s="28">
        <f>F379</f>
        <v>15.4118</v>
      </c>
      <c r="F379" s="28">
        <f>ROUND(15.4118,4)</f>
        <v>15.4118</v>
      </c>
      <c r="G379" s="25"/>
      <c r="H379" s="26"/>
    </row>
    <row r="380" spans="1:8" ht="12.75" customHeight="1">
      <c r="A380" s="23">
        <v>43906</v>
      </c>
      <c r="B380" s="23"/>
      <c r="C380" s="28">
        <f>ROUND(13.4175,4)</f>
        <v>13.4175</v>
      </c>
      <c r="D380" s="28">
        <f>F380</f>
        <v>15.6422</v>
      </c>
      <c r="E380" s="28">
        <f>F380</f>
        <v>15.6422</v>
      </c>
      <c r="F380" s="28">
        <f>ROUND(15.6422,4)</f>
        <v>15.6422</v>
      </c>
      <c r="G380" s="25"/>
      <c r="H380" s="26"/>
    </row>
    <row r="381" spans="1:8" ht="12.75" customHeight="1">
      <c r="A381" s="23">
        <v>43994</v>
      </c>
      <c r="B381" s="23"/>
      <c r="C381" s="28">
        <f>ROUND(13.4175,4)</f>
        <v>13.4175</v>
      </c>
      <c r="D381" s="28">
        <f>F381</f>
        <v>15.8579</v>
      </c>
      <c r="E381" s="28">
        <f>F381</f>
        <v>15.8579</v>
      </c>
      <c r="F381" s="28">
        <f>ROUND(15.8579,4)</f>
        <v>15.8579</v>
      </c>
      <c r="G381" s="25"/>
      <c r="H381" s="26"/>
    </row>
    <row r="382" spans="1:8" ht="12.75" customHeight="1">
      <c r="A382" s="23">
        <v>44088</v>
      </c>
      <c r="B382" s="23"/>
      <c r="C382" s="28">
        <f>ROUND(13.4175,4)</f>
        <v>13.4175</v>
      </c>
      <c r="D382" s="28">
        <f>F382</f>
        <v>16.0883</v>
      </c>
      <c r="E382" s="28">
        <f>F382</f>
        <v>16.0883</v>
      </c>
      <c r="F382" s="28">
        <f>ROUND(16.0883,4)</f>
        <v>16.0883</v>
      </c>
      <c r="G382" s="25"/>
      <c r="H382" s="26"/>
    </row>
    <row r="383" spans="1:8" ht="12.75" customHeight="1">
      <c r="A383" s="23" t="s">
        <v>83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42996</v>
      </c>
      <c r="B384" s="23"/>
      <c r="C384" s="28">
        <f>ROUND(1.47041095890411,4)</f>
        <v>1.4704</v>
      </c>
      <c r="D384" s="28">
        <f>F384</f>
        <v>1.4512</v>
      </c>
      <c r="E384" s="28">
        <f>F384</f>
        <v>1.4512</v>
      </c>
      <c r="F384" s="28">
        <f>ROUND(1.4512,4)</f>
        <v>1.4512</v>
      </c>
      <c r="G384" s="25"/>
      <c r="H384" s="26"/>
    </row>
    <row r="385" spans="1:8" ht="12.75" customHeight="1">
      <c r="A385" s="23">
        <v>43087</v>
      </c>
      <c r="B385" s="23"/>
      <c r="C385" s="28">
        <f>ROUND(1.47041095890411,4)</f>
        <v>1.4704</v>
      </c>
      <c r="D385" s="28">
        <f>F385</f>
        <v>1.4263</v>
      </c>
      <c r="E385" s="28">
        <f>F385</f>
        <v>1.4263</v>
      </c>
      <c r="F385" s="28">
        <f>ROUND(1.4263,4)</f>
        <v>1.4263</v>
      </c>
      <c r="G385" s="25"/>
      <c r="H385" s="26"/>
    </row>
    <row r="386" spans="1:8" ht="12.75" customHeight="1">
      <c r="A386" s="23">
        <v>43178</v>
      </c>
      <c r="B386" s="23"/>
      <c r="C386" s="28">
        <f>ROUND(1.47041095890411,4)</f>
        <v>1.4704</v>
      </c>
      <c r="D386" s="28">
        <f>F386</f>
        <v>1.4077</v>
      </c>
      <c r="E386" s="28">
        <f>F386</f>
        <v>1.4077</v>
      </c>
      <c r="F386" s="28">
        <f>ROUND(1.4077,4)</f>
        <v>1.4077</v>
      </c>
      <c r="G386" s="25"/>
      <c r="H386" s="26"/>
    </row>
    <row r="387" spans="1:8" ht="12.75" customHeight="1">
      <c r="A387" s="23">
        <v>43269</v>
      </c>
      <c r="B387" s="23"/>
      <c r="C387" s="28">
        <f>ROUND(1.47041095890411,4)</f>
        <v>1.4704</v>
      </c>
      <c r="D387" s="28">
        <f>F387</f>
        <v>1.3852</v>
      </c>
      <c r="E387" s="28">
        <f>F387</f>
        <v>1.3852</v>
      </c>
      <c r="F387" s="28">
        <f>ROUND(1.3852,4)</f>
        <v>1.3852</v>
      </c>
      <c r="G387" s="25"/>
      <c r="H387" s="26"/>
    </row>
    <row r="388" spans="1:8" ht="12.75" customHeight="1">
      <c r="A388" s="23" t="s">
        <v>84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42950</v>
      </c>
      <c r="B389" s="23"/>
      <c r="C389" s="29">
        <f>ROUND(597.732,3)</f>
        <v>597.732</v>
      </c>
      <c r="D389" s="29">
        <f>F389</f>
        <v>601.164</v>
      </c>
      <c r="E389" s="29">
        <f>F389</f>
        <v>601.164</v>
      </c>
      <c r="F389" s="29">
        <f>ROUND(601.164,3)</f>
        <v>601.164</v>
      </c>
      <c r="G389" s="25"/>
      <c r="H389" s="26"/>
    </row>
    <row r="390" spans="1:8" ht="12.75" customHeight="1">
      <c r="A390" s="23">
        <v>43041</v>
      </c>
      <c r="B390" s="23"/>
      <c r="C390" s="29">
        <f>ROUND(597.732,3)</f>
        <v>597.732</v>
      </c>
      <c r="D390" s="29">
        <f>F390</f>
        <v>612.633</v>
      </c>
      <c r="E390" s="29">
        <f>F390</f>
        <v>612.633</v>
      </c>
      <c r="F390" s="29">
        <f>ROUND(612.633,3)</f>
        <v>612.633</v>
      </c>
      <c r="G390" s="25"/>
      <c r="H390" s="26"/>
    </row>
    <row r="391" spans="1:8" ht="12.75" customHeight="1">
      <c r="A391" s="23">
        <v>43132</v>
      </c>
      <c r="B391" s="23"/>
      <c r="C391" s="29">
        <f>ROUND(597.732,3)</f>
        <v>597.732</v>
      </c>
      <c r="D391" s="29">
        <f>F391</f>
        <v>624.522</v>
      </c>
      <c r="E391" s="29">
        <f>F391</f>
        <v>624.522</v>
      </c>
      <c r="F391" s="29">
        <f>ROUND(624.522,3)</f>
        <v>624.522</v>
      </c>
      <c r="G391" s="25"/>
      <c r="H391" s="26"/>
    </row>
    <row r="392" spans="1:8" ht="12.75" customHeight="1">
      <c r="A392" s="23">
        <v>43223</v>
      </c>
      <c r="B392" s="23"/>
      <c r="C392" s="29">
        <f>ROUND(597.732,3)</f>
        <v>597.732</v>
      </c>
      <c r="D392" s="29">
        <f>F392</f>
        <v>636.705</v>
      </c>
      <c r="E392" s="29">
        <f>F392</f>
        <v>636.705</v>
      </c>
      <c r="F392" s="29">
        <f>ROUND(636.705,3)</f>
        <v>636.705</v>
      </c>
      <c r="G392" s="25"/>
      <c r="H392" s="26"/>
    </row>
    <row r="393" spans="1:8" ht="12.75" customHeight="1">
      <c r="A393" s="23" t="s">
        <v>85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42950</v>
      </c>
      <c r="B394" s="23"/>
      <c r="C394" s="29">
        <f>ROUND(536.608,3)</f>
        <v>536.608</v>
      </c>
      <c r="D394" s="29">
        <f>F394</f>
        <v>539.689</v>
      </c>
      <c r="E394" s="29">
        <f>F394</f>
        <v>539.689</v>
      </c>
      <c r="F394" s="29">
        <f>ROUND(539.689,3)</f>
        <v>539.689</v>
      </c>
      <c r="G394" s="25"/>
      <c r="H394" s="26"/>
    </row>
    <row r="395" spans="1:8" ht="12.75" customHeight="1">
      <c r="A395" s="23">
        <v>43041</v>
      </c>
      <c r="B395" s="23"/>
      <c r="C395" s="29">
        <f>ROUND(536.608,3)</f>
        <v>536.608</v>
      </c>
      <c r="D395" s="29">
        <f>F395</f>
        <v>549.985</v>
      </c>
      <c r="E395" s="29">
        <f>F395</f>
        <v>549.985</v>
      </c>
      <c r="F395" s="29">
        <f>ROUND(549.985,3)</f>
        <v>549.985</v>
      </c>
      <c r="G395" s="25"/>
      <c r="H395" s="26"/>
    </row>
    <row r="396" spans="1:8" ht="12.75" customHeight="1">
      <c r="A396" s="23">
        <v>43132</v>
      </c>
      <c r="B396" s="23"/>
      <c r="C396" s="29">
        <f>ROUND(536.608,3)</f>
        <v>536.608</v>
      </c>
      <c r="D396" s="29">
        <f>F396</f>
        <v>560.658</v>
      </c>
      <c r="E396" s="29">
        <f>F396</f>
        <v>560.658</v>
      </c>
      <c r="F396" s="29">
        <f>ROUND(560.658,3)</f>
        <v>560.658</v>
      </c>
      <c r="G396" s="25"/>
      <c r="H396" s="26"/>
    </row>
    <row r="397" spans="1:8" ht="12.75" customHeight="1">
      <c r="A397" s="23">
        <v>43223</v>
      </c>
      <c r="B397" s="23"/>
      <c r="C397" s="29">
        <f>ROUND(536.608,3)</f>
        <v>536.608</v>
      </c>
      <c r="D397" s="29">
        <f>F397</f>
        <v>571.596</v>
      </c>
      <c r="E397" s="29">
        <f>F397</f>
        <v>571.596</v>
      </c>
      <c r="F397" s="29">
        <f>ROUND(571.596,3)</f>
        <v>571.596</v>
      </c>
      <c r="G397" s="25"/>
      <c r="H397" s="26"/>
    </row>
    <row r="398" spans="1:8" ht="12.75" customHeight="1">
      <c r="A398" s="23" t="s">
        <v>86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42950</v>
      </c>
      <c r="B399" s="23"/>
      <c r="C399" s="29">
        <f>ROUND(613.486,3)</f>
        <v>613.486</v>
      </c>
      <c r="D399" s="29">
        <f>F399</f>
        <v>617.008</v>
      </c>
      <c r="E399" s="29">
        <f>F399</f>
        <v>617.008</v>
      </c>
      <c r="F399" s="29">
        <f>ROUND(617.008,3)</f>
        <v>617.008</v>
      </c>
      <c r="G399" s="25"/>
      <c r="H399" s="26"/>
    </row>
    <row r="400" spans="1:8" ht="12.75" customHeight="1">
      <c r="A400" s="23">
        <v>43041</v>
      </c>
      <c r="B400" s="23"/>
      <c r="C400" s="29">
        <f>ROUND(613.486,3)</f>
        <v>613.486</v>
      </c>
      <c r="D400" s="29">
        <f>F400</f>
        <v>628.78</v>
      </c>
      <c r="E400" s="29">
        <f>F400</f>
        <v>628.78</v>
      </c>
      <c r="F400" s="29">
        <f>ROUND(628.78,3)</f>
        <v>628.78</v>
      </c>
      <c r="G400" s="25"/>
      <c r="H400" s="26"/>
    </row>
    <row r="401" spans="1:8" ht="12.75" customHeight="1">
      <c r="A401" s="23">
        <v>43132</v>
      </c>
      <c r="B401" s="23"/>
      <c r="C401" s="29">
        <f>ROUND(613.486,3)</f>
        <v>613.486</v>
      </c>
      <c r="D401" s="29">
        <f>F401</f>
        <v>640.982</v>
      </c>
      <c r="E401" s="29">
        <f>F401</f>
        <v>640.982</v>
      </c>
      <c r="F401" s="29">
        <f>ROUND(640.982,3)</f>
        <v>640.982</v>
      </c>
      <c r="G401" s="25"/>
      <c r="H401" s="26"/>
    </row>
    <row r="402" spans="1:8" ht="12.75" customHeight="1">
      <c r="A402" s="23">
        <v>43223</v>
      </c>
      <c r="B402" s="23"/>
      <c r="C402" s="29">
        <f>ROUND(613.486,3)</f>
        <v>613.486</v>
      </c>
      <c r="D402" s="29">
        <f>F402</f>
        <v>653.486</v>
      </c>
      <c r="E402" s="29">
        <f>F402</f>
        <v>653.486</v>
      </c>
      <c r="F402" s="29">
        <f>ROUND(653.486,3)</f>
        <v>653.486</v>
      </c>
      <c r="G402" s="25"/>
      <c r="H402" s="26"/>
    </row>
    <row r="403" spans="1:8" ht="12.75" customHeight="1">
      <c r="A403" s="23" t="s">
        <v>87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42950</v>
      </c>
      <c r="B404" s="23"/>
      <c r="C404" s="29">
        <f>ROUND(551.99,3)</f>
        <v>551.99</v>
      </c>
      <c r="D404" s="29">
        <f>F404</f>
        <v>555.159</v>
      </c>
      <c r="E404" s="29">
        <f>F404</f>
        <v>555.159</v>
      </c>
      <c r="F404" s="29">
        <f>ROUND(555.159,3)</f>
        <v>555.159</v>
      </c>
      <c r="G404" s="25"/>
      <c r="H404" s="26"/>
    </row>
    <row r="405" spans="1:8" ht="12.75" customHeight="1">
      <c r="A405" s="23">
        <v>43041</v>
      </c>
      <c r="B405" s="23"/>
      <c r="C405" s="29">
        <f>ROUND(551.99,3)</f>
        <v>551.99</v>
      </c>
      <c r="D405" s="29">
        <f>F405</f>
        <v>565.751</v>
      </c>
      <c r="E405" s="29">
        <f>F405</f>
        <v>565.751</v>
      </c>
      <c r="F405" s="29">
        <f>ROUND(565.751,3)</f>
        <v>565.751</v>
      </c>
      <c r="G405" s="25"/>
      <c r="H405" s="26"/>
    </row>
    <row r="406" spans="1:8" ht="12.75" customHeight="1">
      <c r="A406" s="23">
        <v>43132</v>
      </c>
      <c r="B406" s="23"/>
      <c r="C406" s="29">
        <f>ROUND(551.99,3)</f>
        <v>551.99</v>
      </c>
      <c r="D406" s="29">
        <f>F406</f>
        <v>576.73</v>
      </c>
      <c r="E406" s="29">
        <f>F406</f>
        <v>576.73</v>
      </c>
      <c r="F406" s="29">
        <f>ROUND(576.73,3)</f>
        <v>576.73</v>
      </c>
      <c r="G406" s="25"/>
      <c r="H406" s="26"/>
    </row>
    <row r="407" spans="1:8" ht="12.75" customHeight="1">
      <c r="A407" s="23">
        <v>43223</v>
      </c>
      <c r="B407" s="23"/>
      <c r="C407" s="29">
        <f>ROUND(551.99,3)</f>
        <v>551.99</v>
      </c>
      <c r="D407" s="29">
        <f>F407</f>
        <v>587.981</v>
      </c>
      <c r="E407" s="29">
        <f>F407</f>
        <v>587.981</v>
      </c>
      <c r="F407" s="29">
        <f>ROUND(587.981,3)</f>
        <v>587.981</v>
      </c>
      <c r="G407" s="25"/>
      <c r="H407" s="26"/>
    </row>
    <row r="408" spans="1:8" ht="12.75" customHeight="1">
      <c r="A408" s="23" t="s">
        <v>88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42950</v>
      </c>
      <c r="B409" s="23"/>
      <c r="C409" s="29">
        <f>ROUND(245.677662297685,3)</f>
        <v>245.678</v>
      </c>
      <c r="D409" s="29">
        <f>F409</f>
        <v>247.103</v>
      </c>
      <c r="E409" s="29">
        <f>F409</f>
        <v>247.103</v>
      </c>
      <c r="F409" s="29">
        <f>ROUND(247.103,3)</f>
        <v>247.103</v>
      </c>
      <c r="G409" s="25"/>
      <c r="H409" s="26"/>
    </row>
    <row r="410" spans="1:8" ht="12.75" customHeight="1">
      <c r="A410" s="23">
        <v>43041</v>
      </c>
      <c r="B410" s="23"/>
      <c r="C410" s="29">
        <f>ROUND(245.677662297685,3)</f>
        <v>245.678</v>
      </c>
      <c r="D410" s="29">
        <f>F410</f>
        <v>251.872</v>
      </c>
      <c r="E410" s="29">
        <f>F410</f>
        <v>251.872</v>
      </c>
      <c r="F410" s="29">
        <f>ROUND(251.872,3)</f>
        <v>251.872</v>
      </c>
      <c r="G410" s="25"/>
      <c r="H410" s="26"/>
    </row>
    <row r="411" spans="1:8" ht="12.75" customHeight="1">
      <c r="A411" s="23">
        <v>43132</v>
      </c>
      <c r="B411" s="23"/>
      <c r="C411" s="29">
        <f>ROUND(245.677662297685,3)</f>
        <v>245.678</v>
      </c>
      <c r="D411" s="29">
        <f>F411</f>
        <v>256.85</v>
      </c>
      <c r="E411" s="29">
        <f>F411</f>
        <v>256.85</v>
      </c>
      <c r="F411" s="29">
        <f>ROUND(256.85,3)</f>
        <v>256.85</v>
      </c>
      <c r="G411" s="25"/>
      <c r="H411" s="26"/>
    </row>
    <row r="412" spans="1:8" ht="12.75" customHeight="1">
      <c r="A412" s="23">
        <v>43223</v>
      </c>
      <c r="B412" s="23"/>
      <c r="C412" s="29">
        <f>ROUND(245.677662297685,3)</f>
        <v>245.678</v>
      </c>
      <c r="D412" s="29">
        <f>F412</f>
        <v>262.017</v>
      </c>
      <c r="E412" s="29">
        <f>F412</f>
        <v>262.017</v>
      </c>
      <c r="F412" s="29">
        <f>ROUND(262.017,3)</f>
        <v>262.017</v>
      </c>
      <c r="G412" s="25"/>
      <c r="H412" s="26"/>
    </row>
    <row r="413" spans="1:8" ht="12.75" customHeight="1">
      <c r="A413" s="23" t="s">
        <v>89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42950</v>
      </c>
      <c r="B414" s="23"/>
      <c r="C414" s="29">
        <f>ROUND(675.731,3)</f>
        <v>675.731</v>
      </c>
      <c r="D414" s="29">
        <f>F414</f>
        <v>695.694</v>
      </c>
      <c r="E414" s="29">
        <f>F414</f>
        <v>695.694</v>
      </c>
      <c r="F414" s="29">
        <f>ROUND(695.694,3)</f>
        <v>695.694</v>
      </c>
      <c r="G414" s="25"/>
      <c r="H414" s="26"/>
    </row>
    <row r="415" spans="1:8" ht="12.75" customHeight="1">
      <c r="A415" s="23">
        <v>43041</v>
      </c>
      <c r="B415" s="23"/>
      <c r="C415" s="29">
        <f>ROUND(675.731,3)</f>
        <v>675.731</v>
      </c>
      <c r="D415" s="29">
        <f>F415</f>
        <v>709.665</v>
      </c>
      <c r="E415" s="29">
        <f>F415</f>
        <v>709.665</v>
      </c>
      <c r="F415" s="29">
        <f>ROUND(709.665,3)</f>
        <v>709.665</v>
      </c>
      <c r="G415" s="25"/>
      <c r="H415" s="26"/>
    </row>
    <row r="416" spans="1:8" ht="12.75" customHeight="1">
      <c r="A416" s="23">
        <v>43132</v>
      </c>
      <c r="B416" s="23"/>
      <c r="C416" s="29">
        <f>ROUND(675.731,3)</f>
        <v>675.731</v>
      </c>
      <c r="D416" s="29">
        <f>F416</f>
        <v>724.173</v>
      </c>
      <c r="E416" s="29">
        <f>F416</f>
        <v>724.173</v>
      </c>
      <c r="F416" s="29">
        <f>ROUND(724.173,3)</f>
        <v>724.173</v>
      </c>
      <c r="G416" s="25"/>
      <c r="H416" s="26"/>
    </row>
    <row r="417" spans="1:8" ht="12.75" customHeight="1">
      <c r="A417" s="23" t="s">
        <v>90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42996</v>
      </c>
      <c r="B418" s="23"/>
      <c r="C418" s="25">
        <f>ROUND(23222.37,2)</f>
        <v>23222.37</v>
      </c>
      <c r="D418" s="25">
        <f>F418</f>
        <v>23520.5</v>
      </c>
      <c r="E418" s="25">
        <f>F418</f>
        <v>23520.5</v>
      </c>
      <c r="F418" s="25">
        <f>ROUND(23520.5,2)</f>
        <v>23520.5</v>
      </c>
      <c r="G418" s="25"/>
      <c r="H418" s="26"/>
    </row>
    <row r="419" spans="1:8" ht="12.75" customHeight="1">
      <c r="A419" s="23">
        <v>43087</v>
      </c>
      <c r="B419" s="23"/>
      <c r="C419" s="25">
        <f>ROUND(23222.37,2)</f>
        <v>23222.37</v>
      </c>
      <c r="D419" s="25">
        <f>F419</f>
        <v>23896.78</v>
      </c>
      <c r="E419" s="25">
        <f>F419</f>
        <v>23896.78</v>
      </c>
      <c r="F419" s="25">
        <f>ROUND(23896.78,2)</f>
        <v>23896.78</v>
      </c>
      <c r="G419" s="25"/>
      <c r="H419" s="26"/>
    </row>
    <row r="420" spans="1:8" ht="12.75" customHeight="1">
      <c r="A420" s="23">
        <v>43178</v>
      </c>
      <c r="B420" s="23"/>
      <c r="C420" s="25">
        <f>ROUND(23222.37,2)</f>
        <v>23222.37</v>
      </c>
      <c r="D420" s="25">
        <f>F420</f>
        <v>24274.89</v>
      </c>
      <c r="E420" s="25">
        <f>F420</f>
        <v>24274.89</v>
      </c>
      <c r="F420" s="25">
        <f>ROUND(24274.89,2)</f>
        <v>24274.89</v>
      </c>
      <c r="G420" s="25"/>
      <c r="H420" s="26"/>
    </row>
    <row r="421" spans="1:8" ht="12.75" customHeight="1">
      <c r="A421" s="23" t="s">
        <v>91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42935</v>
      </c>
      <c r="B422" s="23"/>
      <c r="C422" s="29">
        <f>ROUND(7.34167,3)</f>
        <v>7.342</v>
      </c>
      <c r="D422" s="29">
        <f>ROUND(7.34,3)</f>
        <v>7.34</v>
      </c>
      <c r="E422" s="29">
        <f>ROUND(7.24,3)</f>
        <v>7.24</v>
      </c>
      <c r="F422" s="29">
        <f>ROUND(7.29,3)</f>
        <v>7.29</v>
      </c>
      <c r="G422" s="25"/>
      <c r="H422" s="26"/>
    </row>
    <row r="423" spans="1:8" ht="12.75" customHeight="1">
      <c r="A423" s="23">
        <v>42963</v>
      </c>
      <c r="B423" s="23"/>
      <c r="C423" s="29">
        <f>ROUND(7.34167,3)</f>
        <v>7.342</v>
      </c>
      <c r="D423" s="29">
        <f>ROUND(7.32,3)</f>
        <v>7.32</v>
      </c>
      <c r="E423" s="29">
        <f>ROUND(7.22,3)</f>
        <v>7.22</v>
      </c>
      <c r="F423" s="29">
        <f>ROUND(7.27,3)</f>
        <v>7.27</v>
      </c>
      <c r="G423" s="25"/>
      <c r="H423" s="26"/>
    </row>
    <row r="424" spans="1:8" ht="12.75" customHeight="1">
      <c r="A424" s="23">
        <v>42998</v>
      </c>
      <c r="B424" s="23"/>
      <c r="C424" s="29">
        <f>ROUND(7.34167,3)</f>
        <v>7.342</v>
      </c>
      <c r="D424" s="29">
        <f>ROUND(7.23,3)</f>
        <v>7.23</v>
      </c>
      <c r="E424" s="29">
        <f>ROUND(7.13,3)</f>
        <v>7.13</v>
      </c>
      <c r="F424" s="29">
        <f>ROUND(7.18,3)</f>
        <v>7.18</v>
      </c>
      <c r="G424" s="25"/>
      <c r="H424" s="26"/>
    </row>
    <row r="425" spans="1:8" ht="12.75" customHeight="1">
      <c r="A425" s="23">
        <v>43026</v>
      </c>
      <c r="B425" s="23"/>
      <c r="C425" s="29">
        <f>ROUND(7.34167,3)</f>
        <v>7.342</v>
      </c>
      <c r="D425" s="29">
        <f>ROUND(7.19,3)</f>
        <v>7.19</v>
      </c>
      <c r="E425" s="29">
        <f>ROUND(7.09,3)</f>
        <v>7.09</v>
      </c>
      <c r="F425" s="29">
        <f>ROUND(7.14,3)</f>
        <v>7.14</v>
      </c>
      <c r="G425" s="25"/>
      <c r="H425" s="26"/>
    </row>
    <row r="426" spans="1:8" ht="12.75" customHeight="1">
      <c r="A426" s="23">
        <v>43054</v>
      </c>
      <c r="B426" s="23"/>
      <c r="C426" s="29">
        <f>ROUND(7.34167,3)</f>
        <v>7.342</v>
      </c>
      <c r="D426" s="29">
        <f>ROUND(7.12,3)</f>
        <v>7.12</v>
      </c>
      <c r="E426" s="29">
        <f>ROUND(7.02,3)</f>
        <v>7.02</v>
      </c>
      <c r="F426" s="29">
        <f>ROUND(7.07,3)</f>
        <v>7.07</v>
      </c>
      <c r="G426" s="25"/>
      <c r="H426" s="26"/>
    </row>
    <row r="427" spans="1:8" ht="12.75" customHeight="1">
      <c r="A427" s="23">
        <v>43089</v>
      </c>
      <c r="B427" s="23"/>
      <c r="C427" s="29">
        <f>ROUND(7.34167,3)</f>
        <v>7.342</v>
      </c>
      <c r="D427" s="29">
        <f>ROUND(7.07,3)</f>
        <v>7.07</v>
      </c>
      <c r="E427" s="29">
        <f>ROUND(6.97,3)</f>
        <v>6.97</v>
      </c>
      <c r="F427" s="29">
        <f>ROUND(7.02,3)</f>
        <v>7.02</v>
      </c>
      <c r="G427" s="25"/>
      <c r="H427" s="26"/>
    </row>
    <row r="428" spans="1:8" ht="12.75" customHeight="1">
      <c r="A428" s="23">
        <v>43179</v>
      </c>
      <c r="B428" s="23"/>
      <c r="C428" s="29">
        <f>ROUND(7.34167,3)</f>
        <v>7.342</v>
      </c>
      <c r="D428" s="29">
        <f>ROUND(6.95,3)</f>
        <v>6.95</v>
      </c>
      <c r="E428" s="29">
        <f>ROUND(6.85,3)</f>
        <v>6.85</v>
      </c>
      <c r="F428" s="29">
        <f>ROUND(6.9,3)</f>
        <v>6.9</v>
      </c>
      <c r="G428" s="25"/>
      <c r="H428" s="26"/>
    </row>
    <row r="429" spans="1:8" ht="12.75" customHeight="1">
      <c r="A429" s="23">
        <v>43269</v>
      </c>
      <c r="B429" s="23"/>
      <c r="C429" s="29">
        <f>ROUND(7.34167,3)</f>
        <v>7.342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>
        <v>43271</v>
      </c>
      <c r="B430" s="23"/>
      <c r="C430" s="29">
        <f>ROUND(7.34167,3)</f>
        <v>7.342</v>
      </c>
      <c r="D430" s="29">
        <f>ROUND(6.91,3)</f>
        <v>6.91</v>
      </c>
      <c r="E430" s="29">
        <f>ROUND(6.81,3)</f>
        <v>6.81</v>
      </c>
      <c r="F430" s="29">
        <f>ROUND(6.86,3)</f>
        <v>6.86</v>
      </c>
      <c r="G430" s="25"/>
      <c r="H430" s="26"/>
    </row>
    <row r="431" spans="1:8" ht="12.75" customHeight="1">
      <c r="A431" s="23">
        <v>43362</v>
      </c>
      <c r="B431" s="23"/>
      <c r="C431" s="29">
        <f>ROUND(7.34167,3)</f>
        <v>7.342</v>
      </c>
      <c r="D431" s="29">
        <f>ROUND(6.94,3)</f>
        <v>6.94</v>
      </c>
      <c r="E431" s="29">
        <f>ROUND(6.84,3)</f>
        <v>6.84</v>
      </c>
      <c r="F431" s="29">
        <f>ROUND(6.89,3)</f>
        <v>6.89</v>
      </c>
      <c r="G431" s="25"/>
      <c r="H431" s="26"/>
    </row>
    <row r="432" spans="1:8" ht="12.75" customHeight="1">
      <c r="A432" s="23">
        <v>43453</v>
      </c>
      <c r="B432" s="23"/>
      <c r="C432" s="29">
        <f>ROUND(7.34167,3)</f>
        <v>7.342</v>
      </c>
      <c r="D432" s="29">
        <f>ROUND(6.98,3)</f>
        <v>6.98</v>
      </c>
      <c r="E432" s="29">
        <f>ROUND(6.88,3)</f>
        <v>6.88</v>
      </c>
      <c r="F432" s="29">
        <f>ROUND(6.93,3)</f>
        <v>6.93</v>
      </c>
      <c r="G432" s="25"/>
      <c r="H432" s="26"/>
    </row>
    <row r="433" spans="1:8" ht="12.75" customHeight="1">
      <c r="A433" s="23">
        <v>43544</v>
      </c>
      <c r="B433" s="23"/>
      <c r="C433" s="29">
        <f>ROUND(7.34167,3)</f>
        <v>7.342</v>
      </c>
      <c r="D433" s="29">
        <f>ROUND(7.03,3)</f>
        <v>7.03</v>
      </c>
      <c r="E433" s="29">
        <f>ROUND(6.93,3)</f>
        <v>6.93</v>
      </c>
      <c r="F433" s="29">
        <f>ROUND(6.98,3)</f>
        <v>6.98</v>
      </c>
      <c r="G433" s="25"/>
      <c r="H433" s="26"/>
    </row>
    <row r="434" spans="1:8" ht="12.75" customHeight="1">
      <c r="A434" s="23">
        <v>43635</v>
      </c>
      <c r="B434" s="23"/>
      <c r="C434" s="29">
        <f>ROUND(7.34167,3)</f>
        <v>7.342</v>
      </c>
      <c r="D434" s="29">
        <f>ROUND(7.09,3)</f>
        <v>7.09</v>
      </c>
      <c r="E434" s="29">
        <f>ROUND(6.99,3)</f>
        <v>6.99</v>
      </c>
      <c r="F434" s="29">
        <f>ROUND(7.04,3)</f>
        <v>7.04</v>
      </c>
      <c r="G434" s="25"/>
      <c r="H434" s="26"/>
    </row>
    <row r="435" spans="1:8" ht="12.75" customHeight="1">
      <c r="A435" s="23" t="s">
        <v>92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42950</v>
      </c>
      <c r="B436" s="23"/>
      <c r="C436" s="29">
        <f>ROUND(550.538,3)</f>
        <v>550.538</v>
      </c>
      <c r="D436" s="29">
        <f>F436</f>
        <v>553.699</v>
      </c>
      <c r="E436" s="29">
        <f>F436</f>
        <v>553.699</v>
      </c>
      <c r="F436" s="29">
        <f>ROUND(553.699,3)</f>
        <v>553.699</v>
      </c>
      <c r="G436" s="25"/>
      <c r="H436" s="26"/>
    </row>
    <row r="437" spans="1:8" ht="12.75" customHeight="1">
      <c r="A437" s="23">
        <v>43041</v>
      </c>
      <c r="B437" s="23"/>
      <c r="C437" s="29">
        <f>ROUND(550.538,3)</f>
        <v>550.538</v>
      </c>
      <c r="D437" s="29">
        <f>F437</f>
        <v>564.263</v>
      </c>
      <c r="E437" s="29">
        <f>F437</f>
        <v>564.263</v>
      </c>
      <c r="F437" s="29">
        <f>ROUND(564.263,3)</f>
        <v>564.263</v>
      </c>
      <c r="G437" s="25"/>
      <c r="H437" s="26"/>
    </row>
    <row r="438" spans="1:8" ht="12.75" customHeight="1">
      <c r="A438" s="23">
        <v>43132</v>
      </c>
      <c r="B438" s="23"/>
      <c r="C438" s="29">
        <f>ROUND(550.538,3)</f>
        <v>550.538</v>
      </c>
      <c r="D438" s="29">
        <f>F438</f>
        <v>575.213</v>
      </c>
      <c r="E438" s="29">
        <f>F438</f>
        <v>575.213</v>
      </c>
      <c r="F438" s="29">
        <f>ROUND(575.213,3)</f>
        <v>575.213</v>
      </c>
      <c r="G438" s="25"/>
      <c r="H438" s="26"/>
    </row>
    <row r="439" spans="1:8" ht="12.75" customHeight="1">
      <c r="A439" s="23">
        <v>43223</v>
      </c>
      <c r="B439" s="23"/>
      <c r="C439" s="29">
        <f>ROUND(550.538,3)</f>
        <v>550.538</v>
      </c>
      <c r="D439" s="29">
        <f>F439</f>
        <v>586.434</v>
      </c>
      <c r="E439" s="29">
        <f>F439</f>
        <v>586.434</v>
      </c>
      <c r="F439" s="29">
        <f>ROUND(586.434,3)</f>
        <v>586.434</v>
      </c>
      <c r="G439" s="25"/>
      <c r="H439" s="26"/>
    </row>
    <row r="440" spans="1:8" ht="12.75" customHeight="1">
      <c r="A440" s="23" t="s">
        <v>93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42999</v>
      </c>
      <c r="B441" s="23"/>
      <c r="C441" s="24">
        <f>ROUND(100.095939012067,5)</f>
        <v>100.09594</v>
      </c>
      <c r="D441" s="24">
        <f>F441</f>
        <v>99.61263</v>
      </c>
      <c r="E441" s="24">
        <f>F441</f>
        <v>99.61263</v>
      </c>
      <c r="F441" s="24">
        <f>ROUND(99.6126334125952,5)</f>
        <v>99.61263</v>
      </c>
      <c r="G441" s="25"/>
      <c r="H441" s="26"/>
    </row>
    <row r="442" spans="1:8" ht="12.75" customHeight="1">
      <c r="A442" s="23" t="s">
        <v>94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43090</v>
      </c>
      <c r="B443" s="23"/>
      <c r="C443" s="24">
        <f>ROUND(100.095939012067,5)</f>
        <v>100.09594</v>
      </c>
      <c r="D443" s="24">
        <f>F443</f>
        <v>99.8218</v>
      </c>
      <c r="E443" s="24">
        <f>F443</f>
        <v>99.8218</v>
      </c>
      <c r="F443" s="24">
        <f>ROUND(99.8217969331038,5)</f>
        <v>99.8218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43174</v>
      </c>
      <c r="B445" s="23"/>
      <c r="C445" s="24">
        <f>ROUND(100.095939012067,5)</f>
        <v>100.09594</v>
      </c>
      <c r="D445" s="24">
        <f>F445</f>
        <v>99.77411</v>
      </c>
      <c r="E445" s="24">
        <f>F445</f>
        <v>99.77411</v>
      </c>
      <c r="F445" s="24">
        <f>ROUND(99.7741057361423,5)</f>
        <v>99.77411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43272</v>
      </c>
      <c r="B447" s="23"/>
      <c r="C447" s="24">
        <f>ROUND(100.095939012067,5)</f>
        <v>100.09594</v>
      </c>
      <c r="D447" s="24">
        <f>F447</f>
        <v>99.93569</v>
      </c>
      <c r="E447" s="24">
        <f>F447</f>
        <v>99.93569</v>
      </c>
      <c r="F447" s="24">
        <f>ROUND(99.9356896319344,5)</f>
        <v>99.93569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43363</v>
      </c>
      <c r="B449" s="23"/>
      <c r="C449" s="24">
        <f>ROUND(100.095939012067,5)</f>
        <v>100.09594</v>
      </c>
      <c r="D449" s="24">
        <f>F449</f>
        <v>100.09594</v>
      </c>
      <c r="E449" s="24">
        <f>F449</f>
        <v>100.09594</v>
      </c>
      <c r="F449" s="24">
        <f>ROUND(100.095939012067,5)</f>
        <v>100.09594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ROUND(100.213876315669,5)</f>
        <v>100.21388</v>
      </c>
      <c r="D451" s="24">
        <f>F451</f>
        <v>99.84892</v>
      </c>
      <c r="E451" s="24">
        <f>F451</f>
        <v>99.84892</v>
      </c>
      <c r="F451" s="24">
        <f>ROUND(99.8489153816638,5)</f>
        <v>99.84892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ROUND(100.213876315669,5)</f>
        <v>100.21388</v>
      </c>
      <c r="D453" s="24">
        <f>F453</f>
        <v>99.0556</v>
      </c>
      <c r="E453" s="24">
        <f>F453</f>
        <v>99.0556</v>
      </c>
      <c r="F453" s="24">
        <f>ROUND(99.0556042561723,5)</f>
        <v>99.0556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ROUND(100.213876315669,5)</f>
        <v>100.21388</v>
      </c>
      <c r="D455" s="24">
        <f>F455</f>
        <v>98.62245</v>
      </c>
      <c r="E455" s="24">
        <f>F455</f>
        <v>98.62245</v>
      </c>
      <c r="F455" s="24">
        <f>ROUND(98.6224510471502,5)</f>
        <v>98.62245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ROUND(100.213876315669,5)</f>
        <v>100.21388</v>
      </c>
      <c r="D457" s="24">
        <f>F457</f>
        <v>98.56568</v>
      </c>
      <c r="E457" s="24">
        <f>F457</f>
        <v>98.56568</v>
      </c>
      <c r="F457" s="24">
        <f>ROUND(98.565676045495,5)</f>
        <v>98.56568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43455</v>
      </c>
      <c r="B459" s="23"/>
      <c r="C459" s="25">
        <f>ROUND(100.213876315669,2)</f>
        <v>100.21</v>
      </c>
      <c r="D459" s="25">
        <f>F459</f>
        <v>98.95</v>
      </c>
      <c r="E459" s="25">
        <f>F459</f>
        <v>98.95</v>
      </c>
      <c r="F459" s="25">
        <f>ROUND(98.9545561659997,2)</f>
        <v>98.95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43539</v>
      </c>
      <c r="B461" s="23"/>
      <c r="C461" s="24">
        <f>ROUND(100.213876315669,5)</f>
        <v>100.21388</v>
      </c>
      <c r="D461" s="24">
        <f>F461</f>
        <v>99.35993</v>
      </c>
      <c r="E461" s="24">
        <f>F461</f>
        <v>99.35993</v>
      </c>
      <c r="F461" s="24">
        <f>ROUND(99.3599327720666,5)</f>
        <v>99.35993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43637</v>
      </c>
      <c r="B463" s="23"/>
      <c r="C463" s="24">
        <f>ROUND(100.213876315669,5)</f>
        <v>100.21388</v>
      </c>
      <c r="D463" s="24">
        <f>F463</f>
        <v>99.77287</v>
      </c>
      <c r="E463" s="24">
        <f>F463</f>
        <v>99.77287</v>
      </c>
      <c r="F463" s="24">
        <f>ROUND(99.7728650604268,5)</f>
        <v>99.77287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43728</v>
      </c>
      <c r="B465" s="23"/>
      <c r="C465" s="24">
        <f>ROUND(100.213876315669,5)</f>
        <v>100.21388</v>
      </c>
      <c r="D465" s="24">
        <f>F465</f>
        <v>100.21388</v>
      </c>
      <c r="E465" s="24">
        <f>F465</f>
        <v>100.21388</v>
      </c>
      <c r="F465" s="24">
        <f>ROUND(100.213876315669,5)</f>
        <v>100.21388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ROUND(101.274085404503,5)</f>
        <v>101.27409</v>
      </c>
      <c r="D467" s="24">
        <f>F467</f>
        <v>96.66133</v>
      </c>
      <c r="E467" s="24">
        <f>F467</f>
        <v>96.66133</v>
      </c>
      <c r="F467" s="24">
        <f>ROUND(96.6613316744391,5)</f>
        <v>96.66133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ROUND(101.274085404503,5)</f>
        <v>101.27409</v>
      </c>
      <c r="D469" s="24">
        <f>F469</f>
        <v>95.94433</v>
      </c>
      <c r="E469" s="24">
        <f>F469</f>
        <v>95.94433</v>
      </c>
      <c r="F469" s="24">
        <f>ROUND(95.9443333280739,5)</f>
        <v>95.94433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ROUND(101.274085404503,5)</f>
        <v>101.27409</v>
      </c>
      <c r="D471" s="24">
        <f>F471</f>
        <v>95.19638</v>
      </c>
      <c r="E471" s="24">
        <f>F471</f>
        <v>95.19638</v>
      </c>
      <c r="F471" s="24">
        <f>ROUND(95.1963796710039,5)</f>
        <v>95.19638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ROUND(101.274085404503,5)</f>
        <v>101.27409</v>
      </c>
      <c r="D473" s="24">
        <f>F473</f>
        <v>95.42006</v>
      </c>
      <c r="E473" s="24">
        <f>F473</f>
        <v>95.42006</v>
      </c>
      <c r="F473" s="24">
        <f>ROUND(95.4200622763931,5)</f>
        <v>95.42006</v>
      </c>
      <c r="G473" s="25"/>
      <c r="H473" s="26"/>
    </row>
    <row r="474" spans="1:8" ht="12.75" customHeight="1">
      <c r="A474" s="23" t="s">
        <v>110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ROUND(101.274085404503,5)</f>
        <v>101.27409</v>
      </c>
      <c r="D475" s="24">
        <f>F475</f>
        <v>97.64364</v>
      </c>
      <c r="E475" s="24">
        <f>F475</f>
        <v>97.64364</v>
      </c>
      <c r="F475" s="24">
        <f>ROUND(97.6436387037902,5)</f>
        <v>97.64364</v>
      </c>
      <c r="G475" s="25"/>
      <c r="H475" s="26"/>
    </row>
    <row r="476" spans="1:8" ht="12.75" customHeight="1">
      <c r="A476" s="23" t="s">
        <v>111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ROUND(101.274085404503,5)</f>
        <v>101.27409</v>
      </c>
      <c r="D477" s="24">
        <f>F477</f>
        <v>97.81501</v>
      </c>
      <c r="E477" s="24">
        <f>F477</f>
        <v>97.81501</v>
      </c>
      <c r="F477" s="24">
        <f>ROUND(97.8150050944805,5)</f>
        <v>97.81501</v>
      </c>
      <c r="G477" s="25"/>
      <c r="H477" s="26"/>
    </row>
    <row r="478" spans="1:8" ht="12.75" customHeight="1">
      <c r="A478" s="23" t="s">
        <v>112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44733</v>
      </c>
      <c r="B479" s="23"/>
      <c r="C479" s="24">
        <f>ROUND(101.274085404503,5)</f>
        <v>101.27409</v>
      </c>
      <c r="D479" s="24">
        <f>F479</f>
        <v>99.04533</v>
      </c>
      <c r="E479" s="24">
        <f>F479</f>
        <v>99.04533</v>
      </c>
      <c r="F479" s="24">
        <f>ROUND(99.0453331692832,5)</f>
        <v>99.04533</v>
      </c>
      <c r="G479" s="25"/>
      <c r="H479" s="26"/>
    </row>
    <row r="480" spans="1:8" ht="12.75" customHeight="1">
      <c r="A480" s="23" t="s">
        <v>113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44824</v>
      </c>
      <c r="B481" s="23"/>
      <c r="C481" s="24">
        <f>ROUND(101.274085404503,5)</f>
        <v>101.27409</v>
      </c>
      <c r="D481" s="24">
        <f>F481</f>
        <v>101.27409</v>
      </c>
      <c r="E481" s="24">
        <f>F481</f>
        <v>101.27409</v>
      </c>
      <c r="F481" s="24">
        <f>ROUND(101.274085404503,5)</f>
        <v>101.27409</v>
      </c>
      <c r="G481" s="25"/>
      <c r="H481" s="26"/>
    </row>
    <row r="482" spans="1:8" ht="12.75" customHeight="1">
      <c r="A482" s="23" t="s">
        <v>114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46008</v>
      </c>
      <c r="B483" s="23"/>
      <c r="C483" s="24">
        <f>ROUND(102.676282949557,5)</f>
        <v>102.67628</v>
      </c>
      <c r="D483" s="24">
        <f>F483</f>
        <v>96.40333</v>
      </c>
      <c r="E483" s="24">
        <f>F483</f>
        <v>96.40333</v>
      </c>
      <c r="F483" s="24">
        <f>ROUND(96.4033349134653,5)</f>
        <v>96.40333</v>
      </c>
      <c r="G483" s="25"/>
      <c r="H483" s="26"/>
    </row>
    <row r="484" spans="1:8" ht="12.75" customHeight="1">
      <c r="A484" s="23" t="s">
        <v>115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46097</v>
      </c>
      <c r="B485" s="23"/>
      <c r="C485" s="24">
        <f>ROUND(102.676282949557,5)</f>
        <v>102.67628</v>
      </c>
      <c r="D485" s="24">
        <f>F485</f>
        <v>93.48429</v>
      </c>
      <c r="E485" s="24">
        <f>F485</f>
        <v>93.48429</v>
      </c>
      <c r="F485" s="24">
        <f>ROUND(93.484287018876,5)</f>
        <v>93.48429</v>
      </c>
      <c r="G485" s="25"/>
      <c r="H485" s="26"/>
    </row>
    <row r="486" spans="1:8" ht="12.75" customHeight="1">
      <c r="A486" s="23" t="s">
        <v>116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46188</v>
      </c>
      <c r="B487" s="23"/>
      <c r="C487" s="24">
        <f>ROUND(102.676282949557,5)</f>
        <v>102.67628</v>
      </c>
      <c r="D487" s="24">
        <f>F487</f>
        <v>92.29043</v>
      </c>
      <c r="E487" s="24">
        <f>F487</f>
        <v>92.29043</v>
      </c>
      <c r="F487" s="24">
        <f>ROUND(92.2904251382224,5)</f>
        <v>92.29043</v>
      </c>
      <c r="G487" s="25"/>
      <c r="H487" s="26"/>
    </row>
    <row r="488" spans="1:8" ht="12.75" customHeight="1">
      <c r="A488" s="23" t="s">
        <v>117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46286</v>
      </c>
      <c r="B489" s="23"/>
      <c r="C489" s="24">
        <f>ROUND(102.676282949557,5)</f>
        <v>102.67628</v>
      </c>
      <c r="D489" s="24">
        <f>F489</f>
        <v>94.47371</v>
      </c>
      <c r="E489" s="24">
        <f>F489</f>
        <v>94.47371</v>
      </c>
      <c r="F489" s="24">
        <f>ROUND(94.4737106615891,5)</f>
        <v>94.47371</v>
      </c>
      <c r="G489" s="25"/>
      <c r="H489" s="26"/>
    </row>
    <row r="490" spans="1:8" ht="12.75" customHeight="1">
      <c r="A490" s="23" t="s">
        <v>118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46377</v>
      </c>
      <c r="B491" s="23"/>
      <c r="C491" s="24">
        <f>ROUND(102.676282949557,5)</f>
        <v>102.67628</v>
      </c>
      <c r="D491" s="24">
        <f>F491</f>
        <v>98.25532</v>
      </c>
      <c r="E491" s="24">
        <f>F491</f>
        <v>98.25532</v>
      </c>
      <c r="F491" s="24">
        <f>ROUND(98.2553174169304,5)</f>
        <v>98.25532</v>
      </c>
      <c r="G491" s="25"/>
      <c r="H491" s="26"/>
    </row>
    <row r="492" spans="1:8" ht="12.75" customHeight="1">
      <c r="A492" s="23" t="s">
        <v>119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46461</v>
      </c>
      <c r="B493" s="23"/>
      <c r="C493" s="24">
        <f>ROUND(102.676282949557,5)</f>
        <v>102.67628</v>
      </c>
      <c r="D493" s="24">
        <f>F493</f>
        <v>96.88187</v>
      </c>
      <c r="E493" s="24">
        <f>F493</f>
        <v>96.88187</v>
      </c>
      <c r="F493" s="24">
        <f>ROUND(96.8818743599821,5)</f>
        <v>96.88187</v>
      </c>
      <c r="G493" s="25"/>
      <c r="H493" s="26"/>
    </row>
    <row r="494" spans="1:8" ht="12.75" customHeight="1">
      <c r="A494" s="23" t="s">
        <v>120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46559</v>
      </c>
      <c r="B495" s="23"/>
      <c r="C495" s="24">
        <f>ROUND(102.676282949557,5)</f>
        <v>102.67628</v>
      </c>
      <c r="D495" s="24">
        <f>F495</f>
        <v>98.96786</v>
      </c>
      <c r="E495" s="24">
        <f>F495</f>
        <v>98.96786</v>
      </c>
      <c r="F495" s="24">
        <f>ROUND(98.9678559328265,5)</f>
        <v>98.96786</v>
      </c>
      <c r="G495" s="25"/>
      <c r="H495" s="26"/>
    </row>
    <row r="496" spans="1:8" ht="12.75" customHeight="1">
      <c r="A496" s="23" t="s">
        <v>121</v>
      </c>
      <c r="B496" s="23"/>
      <c r="C496" s="27"/>
      <c r="D496" s="27"/>
      <c r="E496" s="27"/>
      <c r="F496" s="27"/>
      <c r="G496" s="25"/>
      <c r="H496" s="26"/>
    </row>
    <row r="497" spans="1:8" ht="12.75" customHeight="1" thickBot="1">
      <c r="A497" s="31">
        <v>46650</v>
      </c>
      <c r="B497" s="31"/>
      <c r="C497" s="32">
        <f>ROUND(102.676282949557,5)</f>
        <v>102.67628</v>
      </c>
      <c r="D497" s="32">
        <f>F497</f>
        <v>102.67628</v>
      </c>
      <c r="E497" s="32">
        <f>F497</f>
        <v>102.67628</v>
      </c>
      <c r="F497" s="32">
        <f>ROUND(102.676282949557,5)</f>
        <v>102.67628</v>
      </c>
      <c r="G497" s="33"/>
      <c r="H497" s="34"/>
    </row>
  </sheetData>
  <sheetProtection/>
  <mergeCells count="496">
    <mergeCell ref="A496:B496"/>
    <mergeCell ref="A497:B497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2017-07-06T15:56:07Z</dcterms:modified>
  <cp:category/>
  <cp:version/>
  <cp:contentType/>
  <cp:contentStatus/>
</cp:coreProperties>
</file>