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'Jerry'!$A$1:$H$510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<sst xmlns="http://schemas.openxmlformats.org/spreadsheetml/2006/main" count="122" uniqueCount="122">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</sst>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42964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ROUND(2.51,5)</f>
        <v>2.51</v>
      </c>
      <c r="D6" s="25">
        <f>F6</f>
        <v>2.51</v>
      </c>
      <c r="E6" s="25">
        <f>F6</f>
        <v>2.51</v>
      </c>
      <c r="F6" s="25">
        <f>ROUND(2.51,5)</f>
        <v>2.51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ROUND(2.43,5)</f>
        <v>2.43</v>
      </c>
      <c r="D8" s="25">
        <f>F8</f>
        <v>2.43</v>
      </c>
      <c r="E8" s="25">
        <f>F8</f>
        <v>2.43</v>
      </c>
      <c r="F8" s="25">
        <f>ROUND(2.43,5)</f>
        <v>2.43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ROUND(2.54,5)</f>
        <v>2.54</v>
      </c>
      <c r="D10" s="25">
        <f>F10</f>
        <v>2.54</v>
      </c>
      <c r="E10" s="25">
        <f>F10</f>
        <v>2.54</v>
      </c>
      <c r="F10" s="25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ROUND(10.685,5)</f>
        <v>10.685</v>
      </c>
      <c r="D14" s="25">
        <f>F14</f>
        <v>10.685</v>
      </c>
      <c r="E14" s="25">
        <f>F14</f>
        <v>10.685</v>
      </c>
      <c r="F14" s="25">
        <f>ROUND(10.685,5)</f>
        <v>10.685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ROUND(7.805,5)</f>
        <v>7.805</v>
      </c>
      <c r="D16" s="25">
        <f>F16</f>
        <v>7.805</v>
      </c>
      <c r="E16" s="25">
        <f>F16</f>
        <v>7.805</v>
      </c>
      <c r="F16" s="25">
        <f>ROUND(7.805,5)</f>
        <v>7.805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ROUND(8.495,3)</f>
        <v>8.495</v>
      </c>
      <c r="D18" s="27">
        <f>F18</f>
        <v>8.495</v>
      </c>
      <c r="E18" s="27">
        <f>F18</f>
        <v>8.495</v>
      </c>
      <c r="F18" s="27">
        <f>ROUND(8.495,3)</f>
        <v>8.495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ROUND(2.55,3)</f>
        <v>2.55</v>
      </c>
      <c r="D22" s="27">
        <f>F22</f>
        <v>2.55</v>
      </c>
      <c r="E22" s="27">
        <f>F22</f>
        <v>2.55</v>
      </c>
      <c r="F22" s="27">
        <f>ROUND(2.55,3)</f>
        <v>2.55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ROUND(6.855,3)</f>
        <v>6.855</v>
      </c>
      <c r="D24" s="27">
        <f>F24</f>
        <v>6.855</v>
      </c>
      <c r="E24" s="27">
        <f>F24</f>
        <v>6.855</v>
      </c>
      <c r="F24" s="27">
        <f>ROUND(6.855,3)</f>
        <v>6.855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ROUND(7.03,3)</f>
        <v>7.03</v>
      </c>
      <c r="D26" s="27">
        <f>F26</f>
        <v>7.03</v>
      </c>
      <c r="E26" s="27">
        <f>F26</f>
        <v>7.03</v>
      </c>
      <c r="F26" s="27">
        <f>ROUND(7.03,3)</f>
        <v>7.03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ROUND(7.265,3)</f>
        <v>7.265</v>
      </c>
      <c r="D28" s="27">
        <f>F28</f>
        <v>7.265</v>
      </c>
      <c r="E28" s="27">
        <f>F28</f>
        <v>7.265</v>
      </c>
      <c r="F28" s="27">
        <f>ROUND(7.265,3)</f>
        <v>7.265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ROUND(7.415,3)</f>
        <v>7.415</v>
      </c>
      <c r="D30" s="27">
        <f>F30</f>
        <v>7.415</v>
      </c>
      <c r="E30" s="27">
        <f>F30</f>
        <v>7.415</v>
      </c>
      <c r="F30" s="27">
        <f>ROUND(7.415,3)</f>
        <v>7.415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ROUND(9.48,3)</f>
        <v>9.48</v>
      </c>
      <c r="D32" s="27">
        <f>F32</f>
        <v>9.48</v>
      </c>
      <c r="E32" s="27">
        <f>F32</f>
        <v>9.48</v>
      </c>
      <c r="F32" s="27">
        <f>ROUND(9.48,3)</f>
        <v>9.48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ROUND(2.42,3)</f>
        <v>2.42</v>
      </c>
      <c r="D36" s="27">
        <f>F36</f>
        <v>2.42</v>
      </c>
      <c r="E36" s="27">
        <f>F36</f>
        <v>2.42</v>
      </c>
      <c r="F36" s="27">
        <f>ROUND(2.42,3)</f>
        <v>2.42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ROUND(9.145,3)</f>
        <v>9.145</v>
      </c>
      <c r="D38" s="27">
        <f>F38</f>
        <v>9.145</v>
      </c>
      <c r="E38" s="27">
        <f>F38</f>
        <v>9.145</v>
      </c>
      <c r="F38" s="27">
        <f>ROUND(9.145,3)</f>
        <v>9.145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ROUND(2.51,5)</f>
        <v>2.51</v>
      </c>
      <c r="D40" s="25">
        <f>F40</f>
        <v>129.78328</v>
      </c>
      <c r="E40" s="25">
        <f>F40</f>
        <v>129.78328</v>
      </c>
      <c r="F40" s="25">
        <f>ROUND(129.78328,5)</f>
        <v>129.78328</v>
      </c>
      <c r="G40" s="24"/>
      <c r="H40" s="36"/>
    </row>
    <row r="41" spans="1:8" ht="12.75" customHeight="1">
      <c r="A41" s="22">
        <v>43132</v>
      </c>
      <c r="B41" s="22"/>
      <c r="C41" s="25">
        <f>ROUND(2.51,5)</f>
        <v>2.51</v>
      </c>
      <c r="D41" s="25">
        <f>F41</f>
        <v>130.85784</v>
      </c>
      <c r="E41" s="25">
        <f>F41</f>
        <v>130.85784</v>
      </c>
      <c r="F41" s="25">
        <f>ROUND(130.85784,5)</f>
        <v>130.85784</v>
      </c>
      <c r="G41" s="24"/>
      <c r="H41" s="36"/>
    </row>
    <row r="42" spans="1:8" ht="12.75" customHeight="1">
      <c r="A42" s="22">
        <v>43223</v>
      </c>
      <c r="B42" s="22"/>
      <c r="C42" s="25">
        <f>ROUND(2.51,5)</f>
        <v>2.51</v>
      </c>
      <c r="D42" s="25">
        <f>F42</f>
        <v>133.37269</v>
      </c>
      <c r="E42" s="25">
        <f>F42</f>
        <v>133.37269</v>
      </c>
      <c r="F42" s="25">
        <f>ROUND(133.37269,5)</f>
        <v>133.37269</v>
      </c>
      <c r="G42" s="24"/>
      <c r="H42" s="36"/>
    </row>
    <row r="43" spans="1:8" ht="12.75" customHeight="1">
      <c r="A43" s="22">
        <v>43314</v>
      </c>
      <c r="B43" s="22"/>
      <c r="C43" s="25">
        <f>ROUND(2.51,5)</f>
        <v>2.51</v>
      </c>
      <c r="D43" s="25">
        <f>F43</f>
        <v>135.89425</v>
      </c>
      <c r="E43" s="25">
        <f>F43</f>
        <v>135.89425</v>
      </c>
      <c r="F43" s="25">
        <f>ROUND(135.89425,5)</f>
        <v>135.89425</v>
      </c>
      <c r="G43" s="24"/>
      <c r="H43" s="36"/>
    </row>
    <row r="44" spans="1:8" ht="12.75" customHeight="1">
      <c r="A44" s="22">
        <v>43405</v>
      </c>
      <c r="B44" s="22"/>
      <c r="C44" s="25">
        <f>ROUND(2.51,5)</f>
        <v>2.51</v>
      </c>
      <c r="D44" s="25">
        <f>F44</f>
        <v>138.35415</v>
      </c>
      <c r="E44" s="25">
        <f>F44</f>
        <v>138.35415</v>
      </c>
      <c r="F44" s="25">
        <f>ROUND(138.35415,5)</f>
        <v>138.35415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ROUND(99.66135,5)</f>
        <v>99.66135</v>
      </c>
      <c r="D46" s="25">
        <f>F46</f>
        <v>100.22145</v>
      </c>
      <c r="E46" s="25">
        <f>F46</f>
        <v>100.22145</v>
      </c>
      <c r="F46" s="25">
        <f>ROUND(100.22145,5)</f>
        <v>100.22145</v>
      </c>
      <c r="G46" s="24"/>
      <c r="H46" s="36"/>
    </row>
    <row r="47" spans="1:8" ht="12.75" customHeight="1">
      <c r="A47" s="22">
        <v>43132</v>
      </c>
      <c r="B47" s="22"/>
      <c r="C47" s="25">
        <f>ROUND(99.66135,5)</f>
        <v>99.66135</v>
      </c>
      <c r="D47" s="25">
        <f>F47</f>
        <v>102.09528</v>
      </c>
      <c r="E47" s="25">
        <f>F47</f>
        <v>102.09528</v>
      </c>
      <c r="F47" s="25">
        <f>ROUND(102.09528,5)</f>
        <v>102.09528</v>
      </c>
      <c r="G47" s="24"/>
      <c r="H47" s="36"/>
    </row>
    <row r="48" spans="1:8" ht="12.75" customHeight="1">
      <c r="A48" s="22">
        <v>43223</v>
      </c>
      <c r="B48" s="22"/>
      <c r="C48" s="25">
        <f>ROUND(99.66135,5)</f>
        <v>99.66135</v>
      </c>
      <c r="D48" s="25">
        <f>F48</f>
        <v>103.02931</v>
      </c>
      <c r="E48" s="25">
        <f>F48</f>
        <v>103.02931</v>
      </c>
      <c r="F48" s="25">
        <f>ROUND(103.02931,5)</f>
        <v>103.02931</v>
      </c>
      <c r="G48" s="24"/>
      <c r="H48" s="36"/>
    </row>
    <row r="49" spans="1:8" ht="12.75" customHeight="1">
      <c r="A49" s="22">
        <v>43314</v>
      </c>
      <c r="B49" s="22"/>
      <c r="C49" s="25">
        <f>ROUND(99.66135,5)</f>
        <v>99.66135</v>
      </c>
      <c r="D49" s="25">
        <f>F49</f>
        <v>104.97703</v>
      </c>
      <c r="E49" s="25">
        <f>F49</f>
        <v>104.97703</v>
      </c>
      <c r="F49" s="25">
        <f>ROUND(104.97703,5)</f>
        <v>104.97703</v>
      </c>
      <c r="G49" s="24"/>
      <c r="H49" s="36"/>
    </row>
    <row r="50" spans="1:8" ht="12.75" customHeight="1">
      <c r="A50" s="22">
        <v>43405</v>
      </c>
      <c r="B50" s="22"/>
      <c r="C50" s="25">
        <f>ROUND(99.66135,5)</f>
        <v>99.66135</v>
      </c>
      <c r="D50" s="25">
        <f>F50</f>
        <v>106.87693</v>
      </c>
      <c r="E50" s="25">
        <f>F50</f>
        <v>106.87693</v>
      </c>
      <c r="F50" s="25">
        <f>ROUND(106.87693,5)</f>
        <v>106.87693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ROUND(9.035,5)</f>
        <v>9.035</v>
      </c>
      <c r="D52" s="25">
        <f>F52</f>
        <v>9.07807</v>
      </c>
      <c r="E52" s="25">
        <f>F52</f>
        <v>9.07807</v>
      </c>
      <c r="F52" s="25">
        <f>ROUND(9.07807,5)</f>
        <v>9.07807</v>
      </c>
      <c r="G52" s="24"/>
      <c r="H52" s="36"/>
    </row>
    <row r="53" spans="1:8" ht="12.75" customHeight="1">
      <c r="A53" s="22">
        <v>43132</v>
      </c>
      <c r="B53" s="22"/>
      <c r="C53" s="25">
        <f>ROUND(9.035,5)</f>
        <v>9.035</v>
      </c>
      <c r="D53" s="25">
        <f>F53</f>
        <v>9.1314</v>
      </c>
      <c r="E53" s="25">
        <f>F53</f>
        <v>9.1314</v>
      </c>
      <c r="F53" s="25">
        <f>ROUND(9.1314,5)</f>
        <v>9.1314</v>
      </c>
      <c r="G53" s="24"/>
      <c r="H53" s="36"/>
    </row>
    <row r="54" spans="1:8" ht="12.75" customHeight="1">
      <c r="A54" s="22">
        <v>43223</v>
      </c>
      <c r="B54" s="22"/>
      <c r="C54" s="25">
        <f>ROUND(9.035,5)</f>
        <v>9.035</v>
      </c>
      <c r="D54" s="25">
        <f>F54</f>
        <v>9.18549</v>
      </c>
      <c r="E54" s="25">
        <f>F54</f>
        <v>9.18549</v>
      </c>
      <c r="F54" s="25">
        <f>ROUND(9.18549,5)</f>
        <v>9.18549</v>
      </c>
      <c r="G54" s="24"/>
      <c r="H54" s="36"/>
    </row>
    <row r="55" spans="1:8" ht="12.75" customHeight="1">
      <c r="A55" s="22">
        <v>43314</v>
      </c>
      <c r="B55" s="22"/>
      <c r="C55" s="25">
        <f>ROUND(9.035,5)</f>
        <v>9.035</v>
      </c>
      <c r="D55" s="25">
        <f>F55</f>
        <v>9.24164</v>
      </c>
      <c r="E55" s="25">
        <f>F55</f>
        <v>9.24164</v>
      </c>
      <c r="F55" s="25">
        <f>ROUND(9.24164,5)</f>
        <v>9.24164</v>
      </c>
      <c r="G55" s="24"/>
      <c r="H55" s="36"/>
    </row>
    <row r="56" spans="1:8" ht="12.75" customHeight="1">
      <c r="A56" s="22">
        <v>43405</v>
      </c>
      <c r="B56" s="22"/>
      <c r="C56" s="25">
        <f>ROUND(9.035,5)</f>
        <v>9.035</v>
      </c>
      <c r="D56" s="25">
        <f>F56</f>
        <v>9.30257</v>
      </c>
      <c r="E56" s="25">
        <f>F56</f>
        <v>9.30257</v>
      </c>
      <c r="F56" s="25">
        <f>ROUND(9.30257,5)</f>
        <v>9.30257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ROUND(9.28,5)</f>
        <v>9.28</v>
      </c>
      <c r="D58" s="25">
        <f>F58</f>
        <v>9.32878</v>
      </c>
      <c r="E58" s="25">
        <f>F58</f>
        <v>9.32878</v>
      </c>
      <c r="F58" s="25">
        <f>ROUND(9.32878,5)</f>
        <v>9.32878</v>
      </c>
      <c r="G58" s="24"/>
      <c r="H58" s="36"/>
    </row>
    <row r="59" spans="1:8" ht="12.75" customHeight="1">
      <c r="A59" s="22">
        <v>43132</v>
      </c>
      <c r="B59" s="22"/>
      <c r="C59" s="25">
        <f>ROUND(9.28,5)</f>
        <v>9.28</v>
      </c>
      <c r="D59" s="25">
        <f>F59</f>
        <v>9.38845</v>
      </c>
      <c r="E59" s="25">
        <f>F59</f>
        <v>9.38845</v>
      </c>
      <c r="F59" s="25">
        <f>ROUND(9.38845,5)</f>
        <v>9.38845</v>
      </c>
      <c r="G59" s="24"/>
      <c r="H59" s="36"/>
    </row>
    <row r="60" spans="1:8" ht="12.75" customHeight="1">
      <c r="A60" s="22">
        <v>43223</v>
      </c>
      <c r="B60" s="22"/>
      <c r="C60" s="25">
        <f>ROUND(9.28,5)</f>
        <v>9.28</v>
      </c>
      <c r="D60" s="25">
        <f>F60</f>
        <v>9.44501</v>
      </c>
      <c r="E60" s="25">
        <f>F60</f>
        <v>9.44501</v>
      </c>
      <c r="F60" s="25">
        <f>ROUND(9.44501,5)</f>
        <v>9.44501</v>
      </c>
      <c r="G60" s="24"/>
      <c r="H60" s="36"/>
    </row>
    <row r="61" spans="1:8" ht="12.75" customHeight="1">
      <c r="A61" s="22">
        <v>43314</v>
      </c>
      <c r="B61" s="22"/>
      <c r="C61" s="25">
        <f>ROUND(9.28,5)</f>
        <v>9.28</v>
      </c>
      <c r="D61" s="25">
        <f>F61</f>
        <v>9.50167</v>
      </c>
      <c r="E61" s="25">
        <f>F61</f>
        <v>9.50167</v>
      </c>
      <c r="F61" s="25">
        <f>ROUND(9.50167,5)</f>
        <v>9.50167</v>
      </c>
      <c r="G61" s="24"/>
      <c r="H61" s="36"/>
    </row>
    <row r="62" spans="1:8" ht="12.75" customHeight="1">
      <c r="A62" s="22">
        <v>43405</v>
      </c>
      <c r="B62" s="22"/>
      <c r="C62" s="25">
        <f>ROUND(9.28,5)</f>
        <v>9.28</v>
      </c>
      <c r="D62" s="25">
        <f>F62</f>
        <v>9.56906</v>
      </c>
      <c r="E62" s="25">
        <f>F62</f>
        <v>9.56906</v>
      </c>
      <c r="F62" s="25">
        <f>ROUND(9.56906,5)</f>
        <v>9.56906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ROUND(102.78885,5)</f>
        <v>102.78885</v>
      </c>
      <c r="D64" s="25">
        <f>F64</f>
        <v>104.39939</v>
      </c>
      <c r="E64" s="25">
        <f>F64</f>
        <v>104.39939</v>
      </c>
      <c r="F64" s="25">
        <f>ROUND(104.39939,5)</f>
        <v>104.39939</v>
      </c>
      <c r="G64" s="24"/>
      <c r="H64" s="36"/>
    </row>
    <row r="65" spans="1:8" ht="12.75" customHeight="1">
      <c r="A65" s="22">
        <v>43132</v>
      </c>
      <c r="B65" s="22"/>
      <c r="C65" s="25">
        <f>ROUND(102.78885,5)</f>
        <v>102.78885</v>
      </c>
      <c r="D65" s="25">
        <f>F65</f>
        <v>106.35144</v>
      </c>
      <c r="E65" s="25">
        <f>F65</f>
        <v>106.35144</v>
      </c>
      <c r="F65" s="25">
        <f>ROUND(106.35144,5)</f>
        <v>106.35144</v>
      </c>
      <c r="G65" s="24"/>
      <c r="H65" s="36"/>
    </row>
    <row r="66" spans="1:8" ht="12.75" customHeight="1">
      <c r="A66" s="22">
        <v>43223</v>
      </c>
      <c r="B66" s="22"/>
      <c r="C66" s="25">
        <f>ROUND(102.78885,5)</f>
        <v>102.78885</v>
      </c>
      <c r="D66" s="25">
        <f>F66</f>
        <v>107.29677</v>
      </c>
      <c r="E66" s="25">
        <f>F66</f>
        <v>107.29677</v>
      </c>
      <c r="F66" s="25">
        <f>ROUND(107.29677,5)</f>
        <v>107.29677</v>
      </c>
      <c r="G66" s="24"/>
      <c r="H66" s="36"/>
    </row>
    <row r="67" spans="1:8" ht="12.75" customHeight="1">
      <c r="A67" s="22">
        <v>43314</v>
      </c>
      <c r="B67" s="22"/>
      <c r="C67" s="25">
        <f>ROUND(102.78885,5)</f>
        <v>102.78885</v>
      </c>
      <c r="D67" s="25">
        <f>F67</f>
        <v>109.32528</v>
      </c>
      <c r="E67" s="25">
        <f>F67</f>
        <v>109.32528</v>
      </c>
      <c r="F67" s="25">
        <f>ROUND(109.32528,5)</f>
        <v>109.32528</v>
      </c>
      <c r="G67" s="24"/>
      <c r="H67" s="36"/>
    </row>
    <row r="68" spans="1:8" ht="12.75" customHeight="1">
      <c r="A68" s="22">
        <v>43405</v>
      </c>
      <c r="B68" s="22"/>
      <c r="C68" s="25">
        <f>ROUND(102.78885,5)</f>
        <v>102.78885</v>
      </c>
      <c r="D68" s="25">
        <f>F68</f>
        <v>111.30413</v>
      </c>
      <c r="E68" s="25">
        <f>F68</f>
        <v>111.30413</v>
      </c>
      <c r="F68" s="25">
        <f>ROUND(111.30413,5)</f>
        <v>111.30413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ROUND(9.6,5)</f>
        <v>9.6</v>
      </c>
      <c r="D70" s="25">
        <f>F70</f>
        <v>9.64939</v>
      </c>
      <c r="E70" s="25">
        <f>F70</f>
        <v>9.64939</v>
      </c>
      <c r="F70" s="25">
        <f>ROUND(9.64939,5)</f>
        <v>9.64939</v>
      </c>
      <c r="G70" s="24"/>
      <c r="H70" s="36"/>
    </row>
    <row r="71" spans="1:8" ht="12.75" customHeight="1">
      <c r="A71" s="22">
        <v>43132</v>
      </c>
      <c r="B71" s="22"/>
      <c r="C71" s="25">
        <f>ROUND(9.6,5)</f>
        <v>9.6</v>
      </c>
      <c r="D71" s="25">
        <f>F71</f>
        <v>9.71024</v>
      </c>
      <c r="E71" s="25">
        <f>F71</f>
        <v>9.71024</v>
      </c>
      <c r="F71" s="25">
        <f>ROUND(9.71024,5)</f>
        <v>9.71024</v>
      </c>
      <c r="G71" s="24"/>
      <c r="H71" s="36"/>
    </row>
    <row r="72" spans="1:8" ht="12.75" customHeight="1">
      <c r="A72" s="22">
        <v>43223</v>
      </c>
      <c r="B72" s="22"/>
      <c r="C72" s="25">
        <f>ROUND(9.6,5)</f>
        <v>9.6</v>
      </c>
      <c r="D72" s="25">
        <f>F72</f>
        <v>9.77165</v>
      </c>
      <c r="E72" s="25">
        <f>F72</f>
        <v>9.77165</v>
      </c>
      <c r="F72" s="25">
        <f>ROUND(9.77165,5)</f>
        <v>9.77165</v>
      </c>
      <c r="G72" s="24"/>
      <c r="H72" s="36"/>
    </row>
    <row r="73" spans="1:8" ht="12.75" customHeight="1">
      <c r="A73" s="22">
        <v>43314</v>
      </c>
      <c r="B73" s="22"/>
      <c r="C73" s="25">
        <f>ROUND(9.6,5)</f>
        <v>9.6</v>
      </c>
      <c r="D73" s="25">
        <f>F73</f>
        <v>9.83523</v>
      </c>
      <c r="E73" s="25">
        <f>F73</f>
        <v>9.83523</v>
      </c>
      <c r="F73" s="25">
        <f>ROUND(9.83523,5)</f>
        <v>9.83523</v>
      </c>
      <c r="G73" s="24"/>
      <c r="H73" s="36"/>
    </row>
    <row r="74" spans="1:8" ht="12.75" customHeight="1">
      <c r="A74" s="22">
        <v>43405</v>
      </c>
      <c r="B74" s="22"/>
      <c r="C74" s="25">
        <f>ROUND(9.6,5)</f>
        <v>9.6</v>
      </c>
      <c r="D74" s="25">
        <f>F74</f>
        <v>9.90217</v>
      </c>
      <c r="E74" s="25">
        <f>F74</f>
        <v>9.90217</v>
      </c>
      <c r="F74" s="25">
        <f>ROUND(9.90217,5)</f>
        <v>9.90217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ROUND(2.43,5)</f>
        <v>2.43</v>
      </c>
      <c r="D76" s="25">
        <f>F76</f>
        <v>130.54892</v>
      </c>
      <c r="E76" s="25">
        <f>F76</f>
        <v>130.54892</v>
      </c>
      <c r="F76" s="25">
        <f>ROUND(130.54892,5)</f>
        <v>130.54892</v>
      </c>
      <c r="G76" s="24"/>
      <c r="H76" s="36"/>
    </row>
    <row r="77" spans="1:8" ht="12.75" customHeight="1">
      <c r="A77" s="22">
        <v>43132</v>
      </c>
      <c r="B77" s="22"/>
      <c r="C77" s="25">
        <f>ROUND(2.43,5)</f>
        <v>2.43</v>
      </c>
      <c r="D77" s="25">
        <f>F77</f>
        <v>131.46885</v>
      </c>
      <c r="E77" s="25">
        <f>F77</f>
        <v>131.46885</v>
      </c>
      <c r="F77" s="25">
        <f>ROUND(131.46885,5)</f>
        <v>131.46885</v>
      </c>
      <c r="G77" s="24"/>
      <c r="H77" s="36"/>
    </row>
    <row r="78" spans="1:8" ht="12.75" customHeight="1">
      <c r="A78" s="22">
        <v>43223</v>
      </c>
      <c r="B78" s="22"/>
      <c r="C78" s="25">
        <f>ROUND(2.43,5)</f>
        <v>2.43</v>
      </c>
      <c r="D78" s="25">
        <f>F78</f>
        <v>133.9954</v>
      </c>
      <c r="E78" s="25">
        <f>F78</f>
        <v>133.9954</v>
      </c>
      <c r="F78" s="25">
        <f>ROUND(133.9954,5)</f>
        <v>133.9954</v>
      </c>
      <c r="G78" s="24"/>
      <c r="H78" s="36"/>
    </row>
    <row r="79" spans="1:8" ht="12.75" customHeight="1">
      <c r="A79" s="22">
        <v>43314</v>
      </c>
      <c r="B79" s="22"/>
      <c r="C79" s="25">
        <f>ROUND(2.43,5)</f>
        <v>2.43</v>
      </c>
      <c r="D79" s="25">
        <f>F79</f>
        <v>136.52868</v>
      </c>
      <c r="E79" s="25">
        <f>F79</f>
        <v>136.52868</v>
      </c>
      <c r="F79" s="25">
        <f>ROUND(136.52868,5)</f>
        <v>136.52868</v>
      </c>
      <c r="G79" s="24"/>
      <c r="H79" s="36"/>
    </row>
    <row r="80" spans="1:8" ht="12.75" customHeight="1">
      <c r="A80" s="22">
        <v>43405</v>
      </c>
      <c r="B80" s="22"/>
      <c r="C80" s="25">
        <f>ROUND(2.43,5)</f>
        <v>2.43</v>
      </c>
      <c r="D80" s="25">
        <f>F80</f>
        <v>138.99997</v>
      </c>
      <c r="E80" s="25">
        <f>F80</f>
        <v>138.99997</v>
      </c>
      <c r="F80" s="25">
        <f>ROUND(138.99997,5)</f>
        <v>138.99997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ROUND(9.705,5)</f>
        <v>9.705</v>
      </c>
      <c r="D82" s="25">
        <f>F82</f>
        <v>9.75535</v>
      </c>
      <c r="E82" s="25">
        <f>F82</f>
        <v>9.75535</v>
      </c>
      <c r="F82" s="25">
        <f>ROUND(9.75535,5)</f>
        <v>9.75535</v>
      </c>
      <c r="G82" s="24"/>
      <c r="H82" s="36"/>
    </row>
    <row r="83" spans="1:8" ht="12.75" customHeight="1">
      <c r="A83" s="22">
        <v>43132</v>
      </c>
      <c r="B83" s="22"/>
      <c r="C83" s="25">
        <f>ROUND(9.705,5)</f>
        <v>9.705</v>
      </c>
      <c r="D83" s="25">
        <f>F83</f>
        <v>9.81736</v>
      </c>
      <c r="E83" s="25">
        <f>F83</f>
        <v>9.81736</v>
      </c>
      <c r="F83" s="25">
        <f>ROUND(9.81736,5)</f>
        <v>9.81736</v>
      </c>
      <c r="G83" s="24"/>
      <c r="H83" s="36"/>
    </row>
    <row r="84" spans="1:8" ht="12.75" customHeight="1">
      <c r="A84" s="22">
        <v>43223</v>
      </c>
      <c r="B84" s="22"/>
      <c r="C84" s="25">
        <f>ROUND(9.705,5)</f>
        <v>9.705</v>
      </c>
      <c r="D84" s="25">
        <f>F84</f>
        <v>9.87987</v>
      </c>
      <c r="E84" s="25">
        <f>F84</f>
        <v>9.87987</v>
      </c>
      <c r="F84" s="25">
        <f>ROUND(9.87987,5)</f>
        <v>9.87987</v>
      </c>
      <c r="G84" s="24"/>
      <c r="H84" s="36"/>
    </row>
    <row r="85" spans="1:8" ht="12.75" customHeight="1">
      <c r="A85" s="22">
        <v>43314</v>
      </c>
      <c r="B85" s="22"/>
      <c r="C85" s="25">
        <f>ROUND(9.705,5)</f>
        <v>9.705</v>
      </c>
      <c r="D85" s="25">
        <f>F85</f>
        <v>9.94458</v>
      </c>
      <c r="E85" s="25">
        <f>F85</f>
        <v>9.94458</v>
      </c>
      <c r="F85" s="25">
        <f>ROUND(9.94458,5)</f>
        <v>9.94458</v>
      </c>
      <c r="G85" s="24"/>
      <c r="H85" s="36"/>
    </row>
    <row r="86" spans="1:8" ht="12.75" customHeight="1">
      <c r="A86" s="22">
        <v>43405</v>
      </c>
      <c r="B86" s="22"/>
      <c r="C86" s="25">
        <f>ROUND(9.705,5)</f>
        <v>9.705</v>
      </c>
      <c r="D86" s="25">
        <f>F86</f>
        <v>10.01242</v>
      </c>
      <c r="E86" s="25">
        <f>F86</f>
        <v>10.01242</v>
      </c>
      <c r="F86" s="25">
        <f>ROUND(10.01242,5)</f>
        <v>10.01242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ROUND(9.74,5)</f>
        <v>9.74</v>
      </c>
      <c r="D88" s="25">
        <f>F88</f>
        <v>9.78902</v>
      </c>
      <c r="E88" s="25">
        <f>F88</f>
        <v>9.78902</v>
      </c>
      <c r="F88" s="25">
        <f>ROUND(9.78902,5)</f>
        <v>9.78902</v>
      </c>
      <c r="G88" s="24"/>
      <c r="H88" s="36"/>
    </row>
    <row r="89" spans="1:8" ht="12.75" customHeight="1">
      <c r="A89" s="22">
        <v>43132</v>
      </c>
      <c r="B89" s="22"/>
      <c r="C89" s="25">
        <f>ROUND(9.74,5)</f>
        <v>9.74</v>
      </c>
      <c r="D89" s="25">
        <f>F89</f>
        <v>9.8493</v>
      </c>
      <c r="E89" s="25">
        <f>F89</f>
        <v>9.8493</v>
      </c>
      <c r="F89" s="25">
        <f>ROUND(9.8493,5)</f>
        <v>9.8493</v>
      </c>
      <c r="G89" s="24"/>
      <c r="H89" s="36"/>
    </row>
    <row r="90" spans="1:8" ht="12.75" customHeight="1">
      <c r="A90" s="22">
        <v>43223</v>
      </c>
      <c r="B90" s="22"/>
      <c r="C90" s="25">
        <f>ROUND(9.74,5)</f>
        <v>9.74</v>
      </c>
      <c r="D90" s="25">
        <f>F90</f>
        <v>9.90996</v>
      </c>
      <c r="E90" s="25">
        <f>F90</f>
        <v>9.90996</v>
      </c>
      <c r="F90" s="25">
        <f>ROUND(9.90996,5)</f>
        <v>9.90996</v>
      </c>
      <c r="G90" s="24"/>
      <c r="H90" s="36"/>
    </row>
    <row r="91" spans="1:8" ht="12.75" customHeight="1">
      <c r="A91" s="22">
        <v>43314</v>
      </c>
      <c r="B91" s="22"/>
      <c r="C91" s="25">
        <f>ROUND(9.74,5)</f>
        <v>9.74</v>
      </c>
      <c r="D91" s="25">
        <f>F91</f>
        <v>9.97266</v>
      </c>
      <c r="E91" s="25">
        <f>F91</f>
        <v>9.97266</v>
      </c>
      <c r="F91" s="25">
        <f>ROUND(9.97266,5)</f>
        <v>9.97266</v>
      </c>
      <c r="G91" s="24"/>
      <c r="H91" s="36"/>
    </row>
    <row r="92" spans="1:8" ht="12.75" customHeight="1">
      <c r="A92" s="22">
        <v>43405</v>
      </c>
      <c r="B92" s="22"/>
      <c r="C92" s="25">
        <f>ROUND(9.74,5)</f>
        <v>9.74</v>
      </c>
      <c r="D92" s="25">
        <f>F92</f>
        <v>10.03823</v>
      </c>
      <c r="E92" s="25">
        <f>F92</f>
        <v>10.03823</v>
      </c>
      <c r="F92" s="25">
        <f>ROUND(10.03823,5)</f>
        <v>10.03823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ROUND(123.79086,5)</f>
        <v>123.79086</v>
      </c>
      <c r="D94" s="25">
        <f>F94</f>
        <v>124.15699</v>
      </c>
      <c r="E94" s="25">
        <f>F94</f>
        <v>124.15699</v>
      </c>
      <c r="F94" s="25">
        <f>ROUND(124.15699,5)</f>
        <v>124.15699</v>
      </c>
      <c r="G94" s="24"/>
      <c r="H94" s="36"/>
    </row>
    <row r="95" spans="1:8" ht="12.75" customHeight="1">
      <c r="A95" s="22">
        <v>43132</v>
      </c>
      <c r="B95" s="22"/>
      <c r="C95" s="25">
        <f>ROUND(123.79086,5)</f>
        <v>123.79086</v>
      </c>
      <c r="D95" s="25">
        <f>F95</f>
        <v>126.47809</v>
      </c>
      <c r="E95" s="25">
        <f>F95</f>
        <v>126.47809</v>
      </c>
      <c r="F95" s="25">
        <f>ROUND(126.47809,5)</f>
        <v>126.47809</v>
      </c>
      <c r="G95" s="24"/>
      <c r="H95" s="36"/>
    </row>
    <row r="96" spans="1:8" ht="12.75" customHeight="1">
      <c r="A96" s="22">
        <v>43223</v>
      </c>
      <c r="B96" s="22"/>
      <c r="C96" s="25">
        <f>ROUND(123.79086,5)</f>
        <v>123.79086</v>
      </c>
      <c r="D96" s="25">
        <f>F96</f>
        <v>127.29352</v>
      </c>
      <c r="E96" s="25">
        <f>F96</f>
        <v>127.29352</v>
      </c>
      <c r="F96" s="25">
        <f>ROUND(127.29352,5)</f>
        <v>127.29352</v>
      </c>
      <c r="G96" s="24"/>
      <c r="H96" s="36"/>
    </row>
    <row r="97" spans="1:8" ht="12.75" customHeight="1">
      <c r="A97" s="22">
        <v>43314</v>
      </c>
      <c r="B97" s="22"/>
      <c r="C97" s="25">
        <f>ROUND(123.79086,5)</f>
        <v>123.79086</v>
      </c>
      <c r="D97" s="25">
        <f>F97</f>
        <v>129.69977</v>
      </c>
      <c r="E97" s="25">
        <f>F97</f>
        <v>129.69977</v>
      </c>
      <c r="F97" s="25">
        <f>ROUND(129.69977,5)</f>
        <v>129.69977</v>
      </c>
      <c r="G97" s="24"/>
      <c r="H97" s="36"/>
    </row>
    <row r="98" spans="1:8" ht="12.75" customHeight="1">
      <c r="A98" s="22">
        <v>43405</v>
      </c>
      <c r="B98" s="22"/>
      <c r="C98" s="25">
        <f>ROUND(123.79086,5)</f>
        <v>123.79086</v>
      </c>
      <c r="D98" s="25">
        <f>F98</f>
        <v>132.04679</v>
      </c>
      <c r="E98" s="25">
        <f>F98</f>
        <v>132.04679</v>
      </c>
      <c r="F98" s="25">
        <f>ROUND(132.04679,5)</f>
        <v>132.04679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ROUND(2.54,5)</f>
        <v>2.54</v>
      </c>
      <c r="D100" s="25">
        <f>F100</f>
        <v>133.39902</v>
      </c>
      <c r="E100" s="25">
        <f>F100</f>
        <v>133.39902</v>
      </c>
      <c r="F100" s="25">
        <f>ROUND(133.39902,5)</f>
        <v>133.39902</v>
      </c>
      <c r="G100" s="24"/>
      <c r="H100" s="36"/>
    </row>
    <row r="101" spans="1:8" ht="12.75" customHeight="1">
      <c r="A101" s="22">
        <v>43132</v>
      </c>
      <c r="B101" s="22"/>
      <c r="C101" s="25">
        <f>ROUND(2.54,5)</f>
        <v>2.54</v>
      </c>
      <c r="D101" s="25">
        <f>F101</f>
        <v>134.20213</v>
      </c>
      <c r="E101" s="25">
        <f>F101</f>
        <v>134.20213</v>
      </c>
      <c r="F101" s="25">
        <f>ROUND(134.20213,5)</f>
        <v>134.20213</v>
      </c>
      <c r="G101" s="24"/>
      <c r="H101" s="36"/>
    </row>
    <row r="102" spans="1:8" ht="12.75" customHeight="1">
      <c r="A102" s="22">
        <v>43223</v>
      </c>
      <c r="B102" s="22"/>
      <c r="C102" s="25">
        <f>ROUND(2.54,5)</f>
        <v>2.54</v>
      </c>
      <c r="D102" s="25">
        <f>F102</f>
        <v>136.7812</v>
      </c>
      <c r="E102" s="25">
        <f>F102</f>
        <v>136.7812</v>
      </c>
      <c r="F102" s="25">
        <f>ROUND(136.7812,5)</f>
        <v>136.7812</v>
      </c>
      <c r="G102" s="24"/>
      <c r="H102" s="36"/>
    </row>
    <row r="103" spans="1:8" ht="12.75" customHeight="1">
      <c r="A103" s="22">
        <v>43314</v>
      </c>
      <c r="B103" s="22"/>
      <c r="C103" s="25">
        <f>ROUND(2.54,5)</f>
        <v>2.54</v>
      </c>
      <c r="D103" s="25">
        <f>F103</f>
        <v>139.36721</v>
      </c>
      <c r="E103" s="25">
        <f>F103</f>
        <v>139.36721</v>
      </c>
      <c r="F103" s="25">
        <f>ROUND(139.36721,5)</f>
        <v>139.36721</v>
      </c>
      <c r="G103" s="24"/>
      <c r="H103" s="36"/>
    </row>
    <row r="104" spans="1:8" ht="12.75" customHeight="1">
      <c r="A104" s="22">
        <v>43405</v>
      </c>
      <c r="B104" s="22"/>
      <c r="C104" s="25">
        <f>ROUND(2.54,5)</f>
        <v>2.54</v>
      </c>
      <c r="D104" s="25">
        <f>F104</f>
        <v>141.88999</v>
      </c>
      <c r="E104" s="25">
        <f>F104</f>
        <v>141.88999</v>
      </c>
      <c r="F104" s="25">
        <f>ROUND(141.88999,5)</f>
        <v>141.88999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ROUND(3.19,5)</f>
        <v>3.19</v>
      </c>
      <c r="D106" s="25">
        <f>F106</f>
        <v>127.94676</v>
      </c>
      <c r="E106" s="25">
        <f>F106</f>
        <v>127.94676</v>
      </c>
      <c r="F106" s="25">
        <f>ROUND(127.94676,5)</f>
        <v>127.94676</v>
      </c>
      <c r="G106" s="24"/>
      <c r="H106" s="36"/>
    </row>
    <row r="107" spans="1:8" ht="12.75" customHeight="1">
      <c r="A107" s="22">
        <v>43132</v>
      </c>
      <c r="B107" s="22"/>
      <c r="C107" s="25">
        <f>ROUND(3.19,5)</f>
        <v>3.19</v>
      </c>
      <c r="D107" s="25">
        <f>F107</f>
        <v>130.33883</v>
      </c>
      <c r="E107" s="25">
        <f>F107</f>
        <v>130.33883</v>
      </c>
      <c r="F107" s="25">
        <f>ROUND(130.33883,5)</f>
        <v>130.33883</v>
      </c>
      <c r="G107" s="24"/>
      <c r="H107" s="36"/>
    </row>
    <row r="108" spans="1:8" ht="12.75" customHeight="1">
      <c r="A108" s="22">
        <v>43223</v>
      </c>
      <c r="B108" s="22"/>
      <c r="C108" s="25">
        <f>ROUND(3.19,5)</f>
        <v>3.19</v>
      </c>
      <c r="D108" s="25">
        <f>F108</f>
        <v>132.84374</v>
      </c>
      <c r="E108" s="25">
        <f>F108</f>
        <v>132.84374</v>
      </c>
      <c r="F108" s="25">
        <f>ROUND(132.84374,5)</f>
        <v>132.84374</v>
      </c>
      <c r="G108" s="24"/>
      <c r="H108" s="36"/>
    </row>
    <row r="109" spans="1:8" ht="12.75" customHeight="1">
      <c r="A109" s="22">
        <v>43314</v>
      </c>
      <c r="B109" s="22"/>
      <c r="C109" s="25">
        <f>ROUND(3.19,5)</f>
        <v>3.19</v>
      </c>
      <c r="D109" s="25">
        <f>F109</f>
        <v>135.35546</v>
      </c>
      <c r="E109" s="25">
        <f>F109</f>
        <v>135.35546</v>
      </c>
      <c r="F109" s="25">
        <f>ROUND(135.35546,5)</f>
        <v>135.35546</v>
      </c>
      <c r="G109" s="24"/>
      <c r="H109" s="36"/>
    </row>
    <row r="110" spans="1:8" ht="12.75" customHeight="1">
      <c r="A110" s="22">
        <v>43405</v>
      </c>
      <c r="B110" s="22"/>
      <c r="C110" s="25">
        <f>ROUND(3.19,5)</f>
        <v>3.19</v>
      </c>
      <c r="D110" s="25">
        <f>F110</f>
        <v>137.80594</v>
      </c>
      <c r="E110" s="25">
        <f>F110</f>
        <v>137.80594</v>
      </c>
      <c r="F110" s="25">
        <f>ROUND(137.80594,5)</f>
        <v>137.80594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ROUND(10.685,5)</f>
        <v>10.685</v>
      </c>
      <c r="D112" s="25">
        <f>F112</f>
        <v>10.76993</v>
      </c>
      <c r="E112" s="25">
        <f>F112</f>
        <v>10.76993</v>
      </c>
      <c r="F112" s="25">
        <f>ROUND(10.76993,5)</f>
        <v>10.76993</v>
      </c>
      <c r="G112" s="24"/>
      <c r="H112" s="36"/>
    </row>
    <row r="113" spans="1:8" ht="12.75" customHeight="1">
      <c r="A113" s="22">
        <v>43132</v>
      </c>
      <c r="B113" s="22"/>
      <c r="C113" s="25">
        <f>ROUND(10.685,5)</f>
        <v>10.685</v>
      </c>
      <c r="D113" s="25">
        <f>F113</f>
        <v>10.87572</v>
      </c>
      <c r="E113" s="25">
        <f>F113</f>
        <v>10.87572</v>
      </c>
      <c r="F113" s="25">
        <f>ROUND(10.87572,5)</f>
        <v>10.87572</v>
      </c>
      <c r="G113" s="24"/>
      <c r="H113" s="36"/>
    </row>
    <row r="114" spans="1:8" ht="12.75" customHeight="1">
      <c r="A114" s="22">
        <v>43223</v>
      </c>
      <c r="B114" s="22"/>
      <c r="C114" s="25">
        <f>ROUND(10.685,5)</f>
        <v>10.685</v>
      </c>
      <c r="D114" s="25">
        <f>F114</f>
        <v>10.97701</v>
      </c>
      <c r="E114" s="25">
        <f>F114</f>
        <v>10.97701</v>
      </c>
      <c r="F114" s="25">
        <f>ROUND(10.97701,5)</f>
        <v>10.97701</v>
      </c>
      <c r="G114" s="24"/>
      <c r="H114" s="36"/>
    </row>
    <row r="115" spans="1:8" ht="12.75" customHeight="1">
      <c r="A115" s="22">
        <v>43314</v>
      </c>
      <c r="B115" s="22"/>
      <c r="C115" s="25">
        <f>ROUND(10.685,5)</f>
        <v>10.685</v>
      </c>
      <c r="D115" s="25">
        <f>F115</f>
        <v>11.0794</v>
      </c>
      <c r="E115" s="25">
        <f>F115</f>
        <v>11.0794</v>
      </c>
      <c r="F115" s="25">
        <f>ROUND(11.0794,5)</f>
        <v>11.0794</v>
      </c>
      <c r="G115" s="24"/>
      <c r="H115" s="36"/>
    </row>
    <row r="116" spans="1:8" ht="12.75" customHeight="1">
      <c r="A116" s="22">
        <v>43405</v>
      </c>
      <c r="B116" s="22"/>
      <c r="C116" s="25">
        <f>ROUND(10.685,5)</f>
        <v>10.685</v>
      </c>
      <c r="D116" s="25">
        <f>F116</f>
        <v>11.19641</v>
      </c>
      <c r="E116" s="25">
        <f>F116</f>
        <v>11.19641</v>
      </c>
      <c r="F116" s="25">
        <f>ROUND(11.19641,5)</f>
        <v>11.19641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ROUND(10.91,5)</f>
        <v>10.91</v>
      </c>
      <c r="D118" s="25">
        <f>F118</f>
        <v>10.99414</v>
      </c>
      <c r="E118" s="25">
        <f>F118</f>
        <v>10.99414</v>
      </c>
      <c r="F118" s="25">
        <f>ROUND(10.99414,5)</f>
        <v>10.99414</v>
      </c>
      <c r="G118" s="24"/>
      <c r="H118" s="36"/>
    </row>
    <row r="119" spans="1:8" ht="12.75" customHeight="1">
      <c r="A119" s="22">
        <v>43132</v>
      </c>
      <c r="B119" s="22"/>
      <c r="C119" s="25">
        <f>ROUND(10.91,5)</f>
        <v>10.91</v>
      </c>
      <c r="D119" s="25">
        <f>F119</f>
        <v>11.09562</v>
      </c>
      <c r="E119" s="25">
        <f>F119</f>
        <v>11.09562</v>
      </c>
      <c r="F119" s="25">
        <f>ROUND(11.09562,5)</f>
        <v>11.09562</v>
      </c>
      <c r="G119" s="24"/>
      <c r="H119" s="36"/>
    </row>
    <row r="120" spans="1:8" ht="12.75" customHeight="1">
      <c r="A120" s="22">
        <v>43223</v>
      </c>
      <c r="B120" s="22"/>
      <c r="C120" s="25">
        <f>ROUND(10.91,5)</f>
        <v>10.91</v>
      </c>
      <c r="D120" s="25">
        <f>F120</f>
        <v>11.19776</v>
      </c>
      <c r="E120" s="25">
        <f>F120</f>
        <v>11.19776</v>
      </c>
      <c r="F120" s="25">
        <f>ROUND(11.19776,5)</f>
        <v>11.19776</v>
      </c>
      <c r="G120" s="24"/>
      <c r="H120" s="36"/>
    </row>
    <row r="121" spans="1:8" ht="12.75" customHeight="1">
      <c r="A121" s="22">
        <v>43314</v>
      </c>
      <c r="B121" s="22"/>
      <c r="C121" s="25">
        <f>ROUND(10.91,5)</f>
        <v>10.91</v>
      </c>
      <c r="D121" s="25">
        <f>F121</f>
        <v>11.29919</v>
      </c>
      <c r="E121" s="25">
        <f>F121</f>
        <v>11.29919</v>
      </c>
      <c r="F121" s="25">
        <f>ROUND(11.29919,5)</f>
        <v>11.29919</v>
      </c>
      <c r="G121" s="24"/>
      <c r="H121" s="36"/>
    </row>
    <row r="122" spans="1:8" ht="12.75" customHeight="1">
      <c r="A122" s="22">
        <v>43405</v>
      </c>
      <c r="B122" s="22"/>
      <c r="C122" s="25">
        <f>ROUND(10.91,5)</f>
        <v>10.91</v>
      </c>
      <c r="D122" s="25">
        <f>F122</f>
        <v>11.4135</v>
      </c>
      <c r="E122" s="25">
        <f>F122</f>
        <v>11.4135</v>
      </c>
      <c r="F122" s="25">
        <f>ROUND(11.4135,5)</f>
        <v>11.4135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ROUND(7.805,5)</f>
        <v>7.805</v>
      </c>
      <c r="D124" s="25">
        <f>F124</f>
        <v>7.82678</v>
      </c>
      <c r="E124" s="25">
        <f>F124</f>
        <v>7.82678</v>
      </c>
      <c r="F124" s="25">
        <f>ROUND(7.82678,5)</f>
        <v>7.82678</v>
      </c>
      <c r="G124" s="24"/>
      <c r="H124" s="36"/>
    </row>
    <row r="125" spans="1:8" ht="12.75" customHeight="1">
      <c r="A125" s="22">
        <v>43132</v>
      </c>
      <c r="B125" s="22"/>
      <c r="C125" s="25">
        <f>ROUND(7.805,5)</f>
        <v>7.805</v>
      </c>
      <c r="D125" s="25">
        <f>F125</f>
        <v>7.85459</v>
      </c>
      <c r="E125" s="25">
        <f>F125</f>
        <v>7.85459</v>
      </c>
      <c r="F125" s="25">
        <f>ROUND(7.85459,5)</f>
        <v>7.85459</v>
      </c>
      <c r="G125" s="24"/>
      <c r="H125" s="36"/>
    </row>
    <row r="126" spans="1:8" ht="12.75" customHeight="1">
      <c r="A126" s="22">
        <v>43223</v>
      </c>
      <c r="B126" s="22"/>
      <c r="C126" s="25">
        <f>ROUND(7.805,5)</f>
        <v>7.805</v>
      </c>
      <c r="D126" s="25">
        <f>F126</f>
        <v>7.8687</v>
      </c>
      <c r="E126" s="25">
        <f>F126</f>
        <v>7.8687</v>
      </c>
      <c r="F126" s="25">
        <f>ROUND(7.8687,5)</f>
        <v>7.8687</v>
      </c>
      <c r="G126" s="24"/>
      <c r="H126" s="36"/>
    </row>
    <row r="127" spans="1:8" ht="12.75" customHeight="1">
      <c r="A127" s="22">
        <v>43314</v>
      </c>
      <c r="B127" s="22"/>
      <c r="C127" s="25">
        <f>ROUND(7.805,5)</f>
        <v>7.805</v>
      </c>
      <c r="D127" s="25">
        <f>F127</f>
        <v>7.88004</v>
      </c>
      <c r="E127" s="25">
        <f>F127</f>
        <v>7.88004</v>
      </c>
      <c r="F127" s="25">
        <f>ROUND(7.88004,5)</f>
        <v>7.88004</v>
      </c>
      <c r="G127" s="24"/>
      <c r="H127" s="36"/>
    </row>
    <row r="128" spans="1:8" ht="12.75" customHeight="1">
      <c r="A128" s="22">
        <v>43405</v>
      </c>
      <c r="B128" s="22"/>
      <c r="C128" s="25">
        <f>ROUND(7.805,5)</f>
        <v>7.805</v>
      </c>
      <c r="D128" s="25">
        <f>F128</f>
        <v>7.9147</v>
      </c>
      <c r="E128" s="25">
        <f>F128</f>
        <v>7.9147</v>
      </c>
      <c r="F128" s="25">
        <f>ROUND(7.9147,5)</f>
        <v>7.9147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ROUND(9.51,5)</f>
        <v>9.51</v>
      </c>
      <c r="D130" s="25">
        <f>F130</f>
        <v>9.56244</v>
      </c>
      <c r="E130" s="25">
        <f>F130</f>
        <v>9.56244</v>
      </c>
      <c r="F130" s="25">
        <f>ROUND(9.56244,5)</f>
        <v>9.56244</v>
      </c>
      <c r="G130" s="24"/>
      <c r="H130" s="36"/>
    </row>
    <row r="131" spans="1:8" ht="12.75" customHeight="1">
      <c r="A131" s="22">
        <v>43132</v>
      </c>
      <c r="B131" s="22"/>
      <c r="C131" s="25">
        <f>ROUND(9.51,5)</f>
        <v>9.51</v>
      </c>
      <c r="D131" s="25">
        <f>F131</f>
        <v>9.62766</v>
      </c>
      <c r="E131" s="25">
        <f>F131</f>
        <v>9.62766</v>
      </c>
      <c r="F131" s="25">
        <f>ROUND(9.62766,5)</f>
        <v>9.62766</v>
      </c>
      <c r="G131" s="24"/>
      <c r="H131" s="36"/>
    </row>
    <row r="132" spans="1:8" ht="12.75" customHeight="1">
      <c r="A132" s="22">
        <v>43223</v>
      </c>
      <c r="B132" s="22"/>
      <c r="C132" s="25">
        <f>ROUND(9.51,5)</f>
        <v>9.51</v>
      </c>
      <c r="D132" s="25">
        <f>F132</f>
        <v>9.6862</v>
      </c>
      <c r="E132" s="25">
        <f>F132</f>
        <v>9.6862</v>
      </c>
      <c r="F132" s="25">
        <f>ROUND(9.6862,5)</f>
        <v>9.6862</v>
      </c>
      <c r="G132" s="24"/>
      <c r="H132" s="36"/>
    </row>
    <row r="133" spans="1:8" ht="12.75" customHeight="1">
      <c r="A133" s="22">
        <v>43314</v>
      </c>
      <c r="B133" s="22"/>
      <c r="C133" s="25">
        <f>ROUND(9.51,5)</f>
        <v>9.51</v>
      </c>
      <c r="D133" s="25">
        <f>F133</f>
        <v>9.74541</v>
      </c>
      <c r="E133" s="25">
        <f>F133</f>
        <v>9.74541</v>
      </c>
      <c r="F133" s="25">
        <f>ROUND(9.74541,5)</f>
        <v>9.74541</v>
      </c>
      <c r="G133" s="24"/>
      <c r="H133" s="36"/>
    </row>
    <row r="134" spans="1:8" ht="12.75" customHeight="1">
      <c r="A134" s="22">
        <v>43405</v>
      </c>
      <c r="B134" s="22"/>
      <c r="C134" s="25">
        <f>ROUND(9.51,5)</f>
        <v>9.51</v>
      </c>
      <c r="D134" s="25">
        <f>F134</f>
        <v>9.81676</v>
      </c>
      <c r="E134" s="25">
        <f>F134</f>
        <v>9.81676</v>
      </c>
      <c r="F134" s="25">
        <f>ROUND(9.81676,5)</f>
        <v>9.81676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ROUND(8.495,5)</f>
        <v>8.495</v>
      </c>
      <c r="D136" s="25">
        <f>F136</f>
        <v>8.53232</v>
      </c>
      <c r="E136" s="25">
        <f>F136</f>
        <v>8.53232</v>
      </c>
      <c r="F136" s="25">
        <f>ROUND(8.53232,5)</f>
        <v>8.53232</v>
      </c>
      <c r="G136" s="24"/>
      <c r="H136" s="36"/>
    </row>
    <row r="137" spans="1:8" ht="12.75" customHeight="1">
      <c r="A137" s="22">
        <v>43132</v>
      </c>
      <c r="B137" s="22"/>
      <c r="C137" s="25">
        <f>ROUND(8.495,5)</f>
        <v>8.495</v>
      </c>
      <c r="D137" s="25">
        <f>F137</f>
        <v>8.57869</v>
      </c>
      <c r="E137" s="25">
        <f>F137</f>
        <v>8.57869</v>
      </c>
      <c r="F137" s="25">
        <f>ROUND(8.57869,5)</f>
        <v>8.57869</v>
      </c>
      <c r="G137" s="24"/>
      <c r="H137" s="36"/>
    </row>
    <row r="138" spans="1:8" ht="12.75" customHeight="1">
      <c r="A138" s="22">
        <v>43223</v>
      </c>
      <c r="B138" s="22"/>
      <c r="C138" s="25">
        <f>ROUND(8.495,5)</f>
        <v>8.495</v>
      </c>
      <c r="D138" s="25">
        <f>F138</f>
        <v>8.62187</v>
      </c>
      <c r="E138" s="25">
        <f>F138</f>
        <v>8.62187</v>
      </c>
      <c r="F138" s="25">
        <f>ROUND(8.62187,5)</f>
        <v>8.62187</v>
      </c>
      <c r="G138" s="24"/>
      <c r="H138" s="36"/>
    </row>
    <row r="139" spans="1:8" ht="12.75" customHeight="1">
      <c r="A139" s="22">
        <v>43314</v>
      </c>
      <c r="B139" s="22"/>
      <c r="C139" s="25">
        <f>ROUND(8.495,5)</f>
        <v>8.495</v>
      </c>
      <c r="D139" s="25">
        <f>F139</f>
        <v>8.66534</v>
      </c>
      <c r="E139" s="25">
        <f>F139</f>
        <v>8.66534</v>
      </c>
      <c r="F139" s="25">
        <f>ROUND(8.66534,5)</f>
        <v>8.66534</v>
      </c>
      <c r="G139" s="24"/>
      <c r="H139" s="36"/>
    </row>
    <row r="140" spans="1:8" ht="12.75" customHeight="1">
      <c r="A140" s="22">
        <v>43405</v>
      </c>
      <c r="B140" s="22"/>
      <c r="C140" s="25">
        <f>ROUND(8.495,5)</f>
        <v>8.495</v>
      </c>
      <c r="D140" s="25">
        <f>F140</f>
        <v>8.72083</v>
      </c>
      <c r="E140" s="25">
        <f>F140</f>
        <v>8.72083</v>
      </c>
      <c r="F140" s="25">
        <f>ROUND(8.72083,5)</f>
        <v>8.72083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ROUND(2.42,5)</f>
        <v>2.42</v>
      </c>
      <c r="D142" s="25">
        <f>F142</f>
        <v>301.23711</v>
      </c>
      <c r="E142" s="25">
        <f>F142</f>
        <v>301.23711</v>
      </c>
      <c r="F142" s="25">
        <f>ROUND(301.23711,5)</f>
        <v>301.23711</v>
      </c>
      <c r="G142" s="24"/>
      <c r="H142" s="36"/>
    </row>
    <row r="143" spans="1:8" ht="12.75" customHeight="1">
      <c r="A143" s="22">
        <v>43132</v>
      </c>
      <c r="B143" s="22"/>
      <c r="C143" s="25">
        <f>ROUND(2.42,5)</f>
        <v>2.42</v>
      </c>
      <c r="D143" s="25">
        <f>F143</f>
        <v>299.82048</v>
      </c>
      <c r="E143" s="25">
        <f>F143</f>
        <v>299.82048</v>
      </c>
      <c r="F143" s="25">
        <f>ROUND(299.82048,5)</f>
        <v>299.82048</v>
      </c>
      <c r="G143" s="24"/>
      <c r="H143" s="36"/>
    </row>
    <row r="144" spans="1:8" ht="12.75" customHeight="1">
      <c r="A144" s="22">
        <v>43223</v>
      </c>
      <c r="B144" s="22"/>
      <c r="C144" s="25">
        <f>ROUND(2.42,5)</f>
        <v>2.42</v>
      </c>
      <c r="D144" s="25">
        <f>F144</f>
        <v>305.58271</v>
      </c>
      <c r="E144" s="25">
        <f>F144</f>
        <v>305.58271</v>
      </c>
      <c r="F144" s="25">
        <f>ROUND(305.58271,5)</f>
        <v>305.58271</v>
      </c>
      <c r="G144" s="24"/>
      <c r="H144" s="36"/>
    </row>
    <row r="145" spans="1:8" ht="12.75" customHeight="1">
      <c r="A145" s="22">
        <v>43314</v>
      </c>
      <c r="B145" s="22"/>
      <c r="C145" s="25">
        <f>ROUND(2.42,5)</f>
        <v>2.42</v>
      </c>
      <c r="D145" s="25">
        <f>F145</f>
        <v>311.35965</v>
      </c>
      <c r="E145" s="25">
        <f>F145</f>
        <v>311.35965</v>
      </c>
      <c r="F145" s="25">
        <f>ROUND(311.35965,5)</f>
        <v>311.35965</v>
      </c>
      <c r="G145" s="24"/>
      <c r="H145" s="36"/>
    </row>
    <row r="146" spans="1:8" ht="12.75" customHeight="1">
      <c r="A146" s="22">
        <v>43405</v>
      </c>
      <c r="B146" s="22"/>
      <c r="C146" s="25">
        <f>ROUND(2.42,5)</f>
        <v>2.42</v>
      </c>
      <c r="D146" s="25">
        <f>F146</f>
        <v>316.99487</v>
      </c>
      <c r="E146" s="25">
        <f>F146</f>
        <v>316.99487</v>
      </c>
      <c r="F146" s="25">
        <f>ROUND(316.99487,5)</f>
        <v>316.99487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ROUND(2.55,5)</f>
        <v>2.55</v>
      </c>
      <c r="D148" s="25">
        <f>F148</f>
        <v>241.43624</v>
      </c>
      <c r="E148" s="25">
        <f>F148</f>
        <v>241.43624</v>
      </c>
      <c r="F148" s="25">
        <f>ROUND(241.43624,5)</f>
        <v>241.43624</v>
      </c>
      <c r="G148" s="24"/>
      <c r="H148" s="36"/>
    </row>
    <row r="149" spans="1:8" ht="12.75" customHeight="1">
      <c r="A149" s="22">
        <v>43132</v>
      </c>
      <c r="B149" s="22"/>
      <c r="C149" s="25">
        <f>ROUND(2.55,5)</f>
        <v>2.55</v>
      </c>
      <c r="D149" s="25">
        <f>F149</f>
        <v>242.20658</v>
      </c>
      <c r="E149" s="25">
        <f>F149</f>
        <v>242.20658</v>
      </c>
      <c r="F149" s="25">
        <f>ROUND(242.20658,5)</f>
        <v>242.20658</v>
      </c>
      <c r="G149" s="24"/>
      <c r="H149" s="36"/>
    </row>
    <row r="150" spans="1:8" ht="12.75" customHeight="1">
      <c r="A150" s="22">
        <v>43223</v>
      </c>
      <c r="B150" s="22"/>
      <c r="C150" s="25">
        <f>ROUND(2.55,5)</f>
        <v>2.55</v>
      </c>
      <c r="D150" s="25">
        <f>F150</f>
        <v>246.86136</v>
      </c>
      <c r="E150" s="25">
        <f>F150</f>
        <v>246.86136</v>
      </c>
      <c r="F150" s="25">
        <f>ROUND(246.86136,5)</f>
        <v>246.86136</v>
      </c>
      <c r="G150" s="24"/>
      <c r="H150" s="36"/>
    </row>
    <row r="151" spans="1:8" ht="12.75" customHeight="1">
      <c r="A151" s="22">
        <v>43314</v>
      </c>
      <c r="B151" s="22"/>
      <c r="C151" s="25">
        <f>ROUND(2.55,5)</f>
        <v>2.55</v>
      </c>
      <c r="D151" s="25">
        <f>F151</f>
        <v>251.52856</v>
      </c>
      <c r="E151" s="25">
        <f>F151</f>
        <v>251.52856</v>
      </c>
      <c r="F151" s="25">
        <f>ROUND(251.52856,5)</f>
        <v>251.52856</v>
      </c>
      <c r="G151" s="24"/>
      <c r="H151" s="36"/>
    </row>
    <row r="152" spans="1:8" ht="12.75" customHeight="1">
      <c r="A152" s="22">
        <v>43405</v>
      </c>
      <c r="B152" s="22"/>
      <c r="C152" s="25">
        <f>ROUND(2.55,5)</f>
        <v>2.55</v>
      </c>
      <c r="D152" s="25">
        <f>F152</f>
        <v>256.08166</v>
      </c>
      <c r="E152" s="25">
        <f>F152</f>
        <v>256.08166</v>
      </c>
      <c r="F152" s="25">
        <f>ROUND(256.08166,5)</f>
        <v>256.08166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ROUND(6.855,5)</f>
        <v>6.855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ROUND(7.03,5)</f>
        <v>7.03</v>
      </c>
      <c r="D156" s="25">
        <f>F156</f>
        <v>6.9523</v>
      </c>
      <c r="E156" s="25">
        <f>F156</f>
        <v>6.9523</v>
      </c>
      <c r="F156" s="25">
        <f>ROUND(6.9523,5)</f>
        <v>6.9523</v>
      </c>
      <c r="G156" s="24"/>
      <c r="H156" s="36"/>
    </row>
    <row r="157" spans="1:8" ht="12.75" customHeight="1">
      <c r="A157" s="22">
        <v>43132</v>
      </c>
      <c r="B157" s="22"/>
      <c r="C157" s="25">
        <f>ROUND(7.03,5)</f>
        <v>7.03</v>
      </c>
      <c r="D157" s="25">
        <f>F157</f>
        <v>6.81013</v>
      </c>
      <c r="E157" s="25">
        <f>F157</f>
        <v>6.81013</v>
      </c>
      <c r="F157" s="25">
        <f>ROUND(6.81013,5)</f>
        <v>6.81013</v>
      </c>
      <c r="G157" s="24"/>
      <c r="H157" s="36"/>
    </row>
    <row r="158" spans="1:8" ht="12.75" customHeight="1">
      <c r="A158" s="22">
        <v>43223</v>
      </c>
      <c r="B158" s="22"/>
      <c r="C158" s="25">
        <f>ROUND(7.03,5)</f>
        <v>7.03</v>
      </c>
      <c r="D158" s="25">
        <f>F158</f>
        <v>6.49336</v>
      </c>
      <c r="E158" s="25">
        <f>F158</f>
        <v>6.49336</v>
      </c>
      <c r="F158" s="25">
        <f>ROUND(6.49336,5)</f>
        <v>6.49336</v>
      </c>
      <c r="G158" s="24"/>
      <c r="H158" s="36"/>
    </row>
    <row r="159" spans="1:8" ht="12.75" customHeight="1">
      <c r="A159" s="22">
        <v>43314</v>
      </c>
      <c r="B159" s="22"/>
      <c r="C159" s="25">
        <f>ROUND(7.03,5)</f>
        <v>7.03</v>
      </c>
      <c r="D159" s="25">
        <f>F159</f>
        <v>5.68397</v>
      </c>
      <c r="E159" s="25">
        <f>F159</f>
        <v>5.68397</v>
      </c>
      <c r="F159" s="25">
        <f>ROUND(5.68397,5)</f>
        <v>5.68397</v>
      </c>
      <c r="G159" s="24"/>
      <c r="H159" s="36"/>
    </row>
    <row r="160" spans="1:8" ht="12.75" customHeight="1">
      <c r="A160" s="22">
        <v>43405</v>
      </c>
      <c r="B160" s="22"/>
      <c r="C160" s="25">
        <f>ROUND(7.03,5)</f>
        <v>7.03</v>
      </c>
      <c r="D160" s="25">
        <f>F160</f>
        <v>2.30029</v>
      </c>
      <c r="E160" s="25">
        <f>F160</f>
        <v>2.30029</v>
      </c>
      <c r="F160" s="25">
        <f>ROUND(2.30029,5)</f>
        <v>2.30029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ROUND(7.265,5)</f>
        <v>7.265</v>
      </c>
      <c r="D162" s="25">
        <f>F162</f>
        <v>7.24432</v>
      </c>
      <c r="E162" s="25">
        <f>F162</f>
        <v>7.24432</v>
      </c>
      <c r="F162" s="25">
        <f>ROUND(7.24432,5)</f>
        <v>7.24432</v>
      </c>
      <c r="G162" s="24"/>
      <c r="H162" s="36"/>
    </row>
    <row r="163" spans="1:8" ht="12.75" customHeight="1">
      <c r="A163" s="22">
        <v>43132</v>
      </c>
      <c r="B163" s="22"/>
      <c r="C163" s="25">
        <f>ROUND(7.265,5)</f>
        <v>7.265</v>
      </c>
      <c r="D163" s="25">
        <f>F163</f>
        <v>7.21393</v>
      </c>
      <c r="E163" s="25">
        <f>F163</f>
        <v>7.21393</v>
      </c>
      <c r="F163" s="25">
        <f>ROUND(7.21393,5)</f>
        <v>7.21393</v>
      </c>
      <c r="G163" s="24"/>
      <c r="H163" s="36"/>
    </row>
    <row r="164" spans="1:8" ht="12.75" customHeight="1">
      <c r="A164" s="22">
        <v>43223</v>
      </c>
      <c r="B164" s="22"/>
      <c r="C164" s="25">
        <f>ROUND(7.265,5)</f>
        <v>7.265</v>
      </c>
      <c r="D164" s="25">
        <f>F164</f>
        <v>7.16352</v>
      </c>
      <c r="E164" s="25">
        <f>F164</f>
        <v>7.16352</v>
      </c>
      <c r="F164" s="25">
        <f>ROUND(7.16352,5)</f>
        <v>7.16352</v>
      </c>
      <c r="G164" s="24"/>
      <c r="H164" s="36"/>
    </row>
    <row r="165" spans="1:8" ht="12.75" customHeight="1">
      <c r="A165" s="22">
        <v>43314</v>
      </c>
      <c r="B165" s="22"/>
      <c r="C165" s="25">
        <f>ROUND(7.265,5)</f>
        <v>7.265</v>
      </c>
      <c r="D165" s="25">
        <f>F165</f>
        <v>7.08315</v>
      </c>
      <c r="E165" s="25">
        <f>F165</f>
        <v>7.08315</v>
      </c>
      <c r="F165" s="25">
        <f>ROUND(7.08315,5)</f>
        <v>7.08315</v>
      </c>
      <c r="G165" s="24"/>
      <c r="H165" s="36"/>
    </row>
    <row r="166" spans="1:8" ht="12.75" customHeight="1">
      <c r="A166" s="22">
        <v>43405</v>
      </c>
      <c r="B166" s="22"/>
      <c r="C166" s="25">
        <f>ROUND(7.265,5)</f>
        <v>7.265</v>
      </c>
      <c r="D166" s="25">
        <f>F166</f>
        <v>7.00021</v>
      </c>
      <c r="E166" s="25">
        <f>F166</f>
        <v>7.00021</v>
      </c>
      <c r="F166" s="25">
        <f>ROUND(7.00021,5)</f>
        <v>7.00021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ROUND(7.415,5)</f>
        <v>7.415</v>
      </c>
      <c r="D168" s="25">
        <f>F168</f>
        <v>7.41586</v>
      </c>
      <c r="E168" s="25">
        <f>F168</f>
        <v>7.41586</v>
      </c>
      <c r="F168" s="25">
        <f>ROUND(7.41586,5)</f>
        <v>7.41586</v>
      </c>
      <c r="G168" s="24"/>
      <c r="H168" s="36"/>
    </row>
    <row r="169" spans="1:8" ht="12.75" customHeight="1">
      <c r="A169" s="22">
        <v>43132</v>
      </c>
      <c r="B169" s="22"/>
      <c r="C169" s="25">
        <f>ROUND(7.415,5)</f>
        <v>7.415</v>
      </c>
      <c r="D169" s="25">
        <f>F169</f>
        <v>7.41638</v>
      </c>
      <c r="E169" s="25">
        <f>F169</f>
        <v>7.41638</v>
      </c>
      <c r="F169" s="25">
        <f>ROUND(7.41638,5)</f>
        <v>7.41638</v>
      </c>
      <c r="G169" s="24"/>
      <c r="H169" s="36"/>
    </row>
    <row r="170" spans="1:8" ht="12.75" customHeight="1">
      <c r="A170" s="22">
        <v>43223</v>
      </c>
      <c r="B170" s="22"/>
      <c r="C170" s="25">
        <f>ROUND(7.415,5)</f>
        <v>7.415</v>
      </c>
      <c r="D170" s="25">
        <f>F170</f>
        <v>7.39965</v>
      </c>
      <c r="E170" s="25">
        <f>F170</f>
        <v>7.39965</v>
      </c>
      <c r="F170" s="25">
        <f>ROUND(7.39965,5)</f>
        <v>7.39965</v>
      </c>
      <c r="G170" s="24"/>
      <c r="H170" s="36"/>
    </row>
    <row r="171" spans="1:8" ht="12.75" customHeight="1">
      <c r="A171" s="22">
        <v>43314</v>
      </c>
      <c r="B171" s="22"/>
      <c r="C171" s="25">
        <f>ROUND(7.415,5)</f>
        <v>7.415</v>
      </c>
      <c r="D171" s="25">
        <f>F171</f>
        <v>7.37371</v>
      </c>
      <c r="E171" s="25">
        <f>F171</f>
        <v>7.37371</v>
      </c>
      <c r="F171" s="25">
        <f>ROUND(7.37371,5)</f>
        <v>7.37371</v>
      </c>
      <c r="G171" s="24"/>
      <c r="H171" s="36"/>
    </row>
    <row r="172" spans="1:8" ht="12.75" customHeight="1">
      <c r="A172" s="22">
        <v>43405</v>
      </c>
      <c r="B172" s="22"/>
      <c r="C172" s="25">
        <f>ROUND(7.415,5)</f>
        <v>7.415</v>
      </c>
      <c r="D172" s="25">
        <f>F172</f>
        <v>7.36953</v>
      </c>
      <c r="E172" s="25">
        <f>F172</f>
        <v>7.36953</v>
      </c>
      <c r="F172" s="25">
        <f>ROUND(7.36953,5)</f>
        <v>7.36953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ROUND(9.48,5)</f>
        <v>9.48</v>
      </c>
      <c r="D174" s="25">
        <f>F174</f>
        <v>9.52617</v>
      </c>
      <c r="E174" s="25">
        <f>F174</f>
        <v>9.52617</v>
      </c>
      <c r="F174" s="25">
        <f>ROUND(9.52617,5)</f>
        <v>9.52617</v>
      </c>
      <c r="G174" s="24"/>
      <c r="H174" s="36"/>
    </row>
    <row r="175" spans="1:8" ht="12.75" customHeight="1">
      <c r="A175" s="22">
        <v>43132</v>
      </c>
      <c r="B175" s="22"/>
      <c r="C175" s="25">
        <f>ROUND(9.48,5)</f>
        <v>9.48</v>
      </c>
      <c r="D175" s="25">
        <f>F175</f>
        <v>9.5823</v>
      </c>
      <c r="E175" s="25">
        <f>F175</f>
        <v>9.5823</v>
      </c>
      <c r="F175" s="25">
        <f>ROUND(9.5823,5)</f>
        <v>9.5823</v>
      </c>
      <c r="G175" s="24"/>
      <c r="H175" s="36"/>
    </row>
    <row r="176" spans="1:8" ht="12.75" customHeight="1">
      <c r="A176" s="22">
        <v>43223</v>
      </c>
      <c r="B176" s="22"/>
      <c r="C176" s="25">
        <f>ROUND(9.48,5)</f>
        <v>9.48</v>
      </c>
      <c r="D176" s="25">
        <f>F176</f>
        <v>9.63555</v>
      </c>
      <c r="E176" s="25">
        <f>F176</f>
        <v>9.63555</v>
      </c>
      <c r="F176" s="25">
        <f>ROUND(9.63555,5)</f>
        <v>9.63555</v>
      </c>
      <c r="G176" s="24"/>
      <c r="H176" s="36"/>
    </row>
    <row r="177" spans="1:8" ht="12.75" customHeight="1">
      <c r="A177" s="22">
        <v>43314</v>
      </c>
      <c r="B177" s="22"/>
      <c r="C177" s="25">
        <f>ROUND(9.48,5)</f>
        <v>9.48</v>
      </c>
      <c r="D177" s="25">
        <f>F177</f>
        <v>9.68864</v>
      </c>
      <c r="E177" s="25">
        <f>F177</f>
        <v>9.68864</v>
      </c>
      <c r="F177" s="25">
        <f>ROUND(9.68864,5)</f>
        <v>9.68864</v>
      </c>
      <c r="G177" s="24"/>
      <c r="H177" s="36"/>
    </row>
    <row r="178" spans="1:8" ht="12.75" customHeight="1">
      <c r="A178" s="22">
        <v>43405</v>
      </c>
      <c r="B178" s="22"/>
      <c r="C178" s="25">
        <f>ROUND(9.48,5)</f>
        <v>9.48</v>
      </c>
      <c r="D178" s="25">
        <f>F178</f>
        <v>9.75058</v>
      </c>
      <c r="E178" s="25">
        <f>F178</f>
        <v>9.75058</v>
      </c>
      <c r="F178" s="25">
        <f>ROUND(9.75058,5)</f>
        <v>9.75058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ROUND(2.47,5)</f>
        <v>2.47</v>
      </c>
      <c r="D180" s="25">
        <f>F180</f>
        <v>186.15152</v>
      </c>
      <c r="E180" s="25">
        <f>F180</f>
        <v>186.15152</v>
      </c>
      <c r="F180" s="25">
        <f>ROUND(186.15152,5)</f>
        <v>186.15152</v>
      </c>
      <c r="G180" s="24"/>
      <c r="H180" s="36"/>
    </row>
    <row r="181" spans="1:8" ht="12.75" customHeight="1">
      <c r="A181" s="22">
        <v>43132</v>
      </c>
      <c r="B181" s="22"/>
      <c r="C181" s="25">
        <f>ROUND(2.47,5)</f>
        <v>2.47</v>
      </c>
      <c r="D181" s="25">
        <f>F181</f>
        <v>189.63186</v>
      </c>
      <c r="E181" s="25">
        <f>F181</f>
        <v>189.63186</v>
      </c>
      <c r="F181" s="25">
        <f>ROUND(189.63186,5)</f>
        <v>189.63186</v>
      </c>
      <c r="G181" s="24"/>
      <c r="H181" s="36"/>
    </row>
    <row r="182" spans="1:8" ht="12.75" customHeight="1">
      <c r="A182" s="22">
        <v>43223</v>
      </c>
      <c r="B182" s="22"/>
      <c r="C182" s="25">
        <f>ROUND(2.47,5)</f>
        <v>2.47</v>
      </c>
      <c r="D182" s="25">
        <f>F182</f>
        <v>190.82759</v>
      </c>
      <c r="E182" s="25">
        <f>F182</f>
        <v>190.82759</v>
      </c>
      <c r="F182" s="25">
        <f>ROUND(190.82759,5)</f>
        <v>190.82759</v>
      </c>
      <c r="G182" s="24"/>
      <c r="H182" s="36"/>
    </row>
    <row r="183" spans="1:8" ht="12.75" customHeight="1">
      <c r="A183" s="22">
        <v>43314</v>
      </c>
      <c r="B183" s="22"/>
      <c r="C183" s="25">
        <f>ROUND(2.47,5)</f>
        <v>2.47</v>
      </c>
      <c r="D183" s="25">
        <f>F183</f>
        <v>194.43483</v>
      </c>
      <c r="E183" s="25">
        <f>F183</f>
        <v>194.43483</v>
      </c>
      <c r="F183" s="25">
        <f>ROUND(194.43483,5)</f>
        <v>194.43483</v>
      </c>
      <c r="G183" s="24"/>
      <c r="H183" s="36"/>
    </row>
    <row r="184" spans="1:8" ht="12.75" customHeight="1">
      <c r="A184" s="22">
        <v>43405</v>
      </c>
      <c r="B184" s="22"/>
      <c r="C184" s="25">
        <f>ROUND(2.47,5)</f>
        <v>2.47</v>
      </c>
      <c r="D184" s="25">
        <f>F184</f>
        <v>197.95326</v>
      </c>
      <c r="E184" s="25">
        <f>F184</f>
        <v>197.95326</v>
      </c>
      <c r="F184" s="25">
        <f>ROUND(197.95326,5)</f>
        <v>197.95326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ROUND(2.42,5)</f>
        <v>2.42</v>
      </c>
      <c r="D188" s="25">
        <f>F188</f>
        <v>151.05853</v>
      </c>
      <c r="E188" s="25">
        <f>F188</f>
        <v>151.05853</v>
      </c>
      <c r="F188" s="25">
        <f>ROUND(151.05853,5)</f>
        <v>151.05853</v>
      </c>
      <c r="G188" s="24"/>
      <c r="H188" s="36"/>
    </row>
    <row r="189" spans="1:8" ht="12.75" customHeight="1">
      <c r="A189" s="22">
        <v>43132</v>
      </c>
      <c r="B189" s="22"/>
      <c r="C189" s="25">
        <f>ROUND(2.42,5)</f>
        <v>2.42</v>
      </c>
      <c r="D189" s="25">
        <f>F189</f>
        <v>151.82288</v>
      </c>
      <c r="E189" s="25">
        <f>F189</f>
        <v>151.82288</v>
      </c>
      <c r="F189" s="25">
        <f>ROUND(151.82288,5)</f>
        <v>151.82288</v>
      </c>
      <c r="G189" s="24"/>
      <c r="H189" s="36"/>
    </row>
    <row r="190" spans="1:8" ht="12.75" customHeight="1">
      <c r="A190" s="22">
        <v>43223</v>
      </c>
      <c r="B190" s="22"/>
      <c r="C190" s="25">
        <f>ROUND(2.42,5)</f>
        <v>2.42</v>
      </c>
      <c r="D190" s="25">
        <f>F190</f>
        <v>154.74069</v>
      </c>
      <c r="E190" s="25">
        <f>F190</f>
        <v>154.74069</v>
      </c>
      <c r="F190" s="25">
        <f>ROUND(154.74069,5)</f>
        <v>154.74069</v>
      </c>
      <c r="G190" s="24"/>
      <c r="H190" s="36"/>
    </row>
    <row r="191" spans="1:8" ht="12.75" customHeight="1">
      <c r="A191" s="22">
        <v>43314</v>
      </c>
      <c r="B191" s="22"/>
      <c r="C191" s="25">
        <f>ROUND(2.42,5)</f>
        <v>2.42</v>
      </c>
      <c r="D191" s="25">
        <f>F191</f>
        <v>157.66609</v>
      </c>
      <c r="E191" s="25">
        <f>F191</f>
        <v>157.66609</v>
      </c>
      <c r="F191" s="25">
        <f>ROUND(157.66609,5)</f>
        <v>157.66609</v>
      </c>
      <c r="G191" s="24"/>
      <c r="H191" s="36"/>
    </row>
    <row r="192" spans="1:8" ht="12.75" customHeight="1">
      <c r="A192" s="22">
        <v>43405</v>
      </c>
      <c r="B192" s="22"/>
      <c r="C192" s="25">
        <f>ROUND(2.42,5)</f>
        <v>2.42</v>
      </c>
      <c r="D192" s="25">
        <f>F192</f>
        <v>160.51981</v>
      </c>
      <c r="E192" s="25">
        <f>F192</f>
        <v>160.51981</v>
      </c>
      <c r="F192" s="25">
        <f>ROUND(160.51981,5)</f>
        <v>160.51981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ROUND(9.145,5)</f>
        <v>9.145</v>
      </c>
      <c r="D194" s="25">
        <f>F194</f>
        <v>9.19108</v>
      </c>
      <c r="E194" s="25">
        <f>F194</f>
        <v>9.19108</v>
      </c>
      <c r="F194" s="25">
        <f>ROUND(9.19108,5)</f>
        <v>9.19108</v>
      </c>
      <c r="G194" s="24"/>
      <c r="H194" s="36"/>
    </row>
    <row r="195" spans="1:8" ht="12.75" customHeight="1">
      <c r="A195" s="22">
        <v>43132</v>
      </c>
      <c r="B195" s="22"/>
      <c r="C195" s="25">
        <f>ROUND(9.145,5)</f>
        <v>9.145</v>
      </c>
      <c r="D195" s="25">
        <f>F195</f>
        <v>9.24844</v>
      </c>
      <c r="E195" s="25">
        <f>F195</f>
        <v>9.24844</v>
      </c>
      <c r="F195" s="25">
        <f>ROUND(9.24844,5)</f>
        <v>9.24844</v>
      </c>
      <c r="G195" s="24"/>
      <c r="H195" s="36"/>
    </row>
    <row r="196" spans="1:8" ht="12.75" customHeight="1">
      <c r="A196" s="22">
        <v>43223</v>
      </c>
      <c r="B196" s="22"/>
      <c r="C196" s="25">
        <f>ROUND(9.145,5)</f>
        <v>9.145</v>
      </c>
      <c r="D196" s="25">
        <f>F196</f>
        <v>9.2989</v>
      </c>
      <c r="E196" s="25">
        <f>F196</f>
        <v>9.2989</v>
      </c>
      <c r="F196" s="25">
        <f>ROUND(9.2989,5)</f>
        <v>9.2989</v>
      </c>
      <c r="G196" s="24"/>
      <c r="H196" s="36"/>
    </row>
    <row r="197" spans="1:8" ht="12.75" customHeight="1">
      <c r="A197" s="22">
        <v>43314</v>
      </c>
      <c r="B197" s="22"/>
      <c r="C197" s="25">
        <f>ROUND(9.145,5)</f>
        <v>9.145</v>
      </c>
      <c r="D197" s="25">
        <f>F197</f>
        <v>9.34973</v>
      </c>
      <c r="E197" s="25">
        <f>F197</f>
        <v>9.34973</v>
      </c>
      <c r="F197" s="25">
        <f>ROUND(9.34973,5)</f>
        <v>9.34973</v>
      </c>
      <c r="G197" s="24"/>
      <c r="H197" s="36"/>
    </row>
    <row r="198" spans="1:8" ht="12.75" customHeight="1">
      <c r="A198" s="22">
        <v>43405</v>
      </c>
      <c r="B198" s="22"/>
      <c r="C198" s="25">
        <f>ROUND(9.145,5)</f>
        <v>9.145</v>
      </c>
      <c r="D198" s="25">
        <f>F198</f>
        <v>9.41335</v>
      </c>
      <c r="E198" s="25">
        <f>F198</f>
        <v>9.41335</v>
      </c>
      <c r="F198" s="25">
        <f>ROUND(9.41335,5)</f>
        <v>9.41335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ROUND(9.61,5)</f>
        <v>9.61</v>
      </c>
      <c r="D200" s="25">
        <f>F200</f>
        <v>9.65723</v>
      </c>
      <c r="E200" s="25">
        <f>F200</f>
        <v>9.65723</v>
      </c>
      <c r="F200" s="25">
        <f>ROUND(9.65723,5)</f>
        <v>9.65723</v>
      </c>
      <c r="G200" s="24"/>
      <c r="H200" s="36"/>
    </row>
    <row r="201" spans="1:8" ht="12.75" customHeight="1">
      <c r="A201" s="22">
        <v>43132</v>
      </c>
      <c r="B201" s="22"/>
      <c r="C201" s="25">
        <f>ROUND(9.61,5)</f>
        <v>9.61</v>
      </c>
      <c r="D201" s="25">
        <f>F201</f>
        <v>9.71559</v>
      </c>
      <c r="E201" s="25">
        <f>F201</f>
        <v>9.71559</v>
      </c>
      <c r="F201" s="25">
        <f>ROUND(9.71559,5)</f>
        <v>9.71559</v>
      </c>
      <c r="G201" s="24"/>
      <c r="H201" s="36"/>
    </row>
    <row r="202" spans="1:8" ht="12.75" customHeight="1">
      <c r="A202" s="22">
        <v>43223</v>
      </c>
      <c r="B202" s="22"/>
      <c r="C202" s="25">
        <f>ROUND(9.61,5)</f>
        <v>9.61</v>
      </c>
      <c r="D202" s="25">
        <f>F202</f>
        <v>9.76788</v>
      </c>
      <c r="E202" s="25">
        <f>F202</f>
        <v>9.76788</v>
      </c>
      <c r="F202" s="25">
        <f>ROUND(9.76788,5)</f>
        <v>9.76788</v>
      </c>
      <c r="G202" s="24"/>
      <c r="H202" s="36"/>
    </row>
    <row r="203" spans="1:8" ht="12.75" customHeight="1">
      <c r="A203" s="22">
        <v>43314</v>
      </c>
      <c r="B203" s="22"/>
      <c r="C203" s="25">
        <f>ROUND(9.61,5)</f>
        <v>9.61</v>
      </c>
      <c r="D203" s="25">
        <f>F203</f>
        <v>9.82045</v>
      </c>
      <c r="E203" s="25">
        <f>F203</f>
        <v>9.82045</v>
      </c>
      <c r="F203" s="25">
        <f>ROUND(9.82045,5)</f>
        <v>9.82045</v>
      </c>
      <c r="G203" s="24"/>
      <c r="H203" s="36"/>
    </row>
    <row r="204" spans="1:8" ht="12.75" customHeight="1">
      <c r="A204" s="22">
        <v>43405</v>
      </c>
      <c r="B204" s="22"/>
      <c r="C204" s="25">
        <f>ROUND(9.61,5)</f>
        <v>9.61</v>
      </c>
      <c r="D204" s="25">
        <f>F204</f>
        <v>9.88305</v>
      </c>
      <c r="E204" s="25">
        <f>F204</f>
        <v>9.88305</v>
      </c>
      <c r="F204" s="25">
        <f>ROUND(9.88305,5)</f>
        <v>9.88305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ROUND(9.7,5)</f>
        <v>9.7</v>
      </c>
      <c r="D206" s="25">
        <f>F206</f>
        <v>9.74946</v>
      </c>
      <c r="E206" s="25">
        <f>F206</f>
        <v>9.74946</v>
      </c>
      <c r="F206" s="25">
        <f>ROUND(9.74946,5)</f>
        <v>9.74946</v>
      </c>
      <c r="G206" s="24"/>
      <c r="H206" s="36"/>
    </row>
    <row r="207" spans="1:8" ht="12.75" customHeight="1">
      <c r="A207" s="22">
        <v>43132</v>
      </c>
      <c r="B207" s="22"/>
      <c r="C207" s="25">
        <f>ROUND(9.7,5)</f>
        <v>9.7</v>
      </c>
      <c r="D207" s="25">
        <f>F207</f>
        <v>9.81067</v>
      </c>
      <c r="E207" s="25">
        <f>F207</f>
        <v>9.81067</v>
      </c>
      <c r="F207" s="25">
        <f>ROUND(9.81067,5)</f>
        <v>9.81067</v>
      </c>
      <c r="G207" s="24"/>
      <c r="H207" s="36"/>
    </row>
    <row r="208" spans="1:8" ht="12.75" customHeight="1">
      <c r="A208" s="22">
        <v>43223</v>
      </c>
      <c r="B208" s="22"/>
      <c r="C208" s="25">
        <f>ROUND(9.7,5)</f>
        <v>9.7</v>
      </c>
      <c r="D208" s="25">
        <f>F208</f>
        <v>9.86575</v>
      </c>
      <c r="E208" s="25">
        <f>F208</f>
        <v>9.86575</v>
      </c>
      <c r="F208" s="25">
        <f>ROUND(9.86575,5)</f>
        <v>9.86575</v>
      </c>
      <c r="G208" s="24"/>
      <c r="H208" s="36"/>
    </row>
    <row r="209" spans="1:8" ht="12.75" customHeight="1">
      <c r="A209" s="22">
        <v>43314</v>
      </c>
      <c r="B209" s="22"/>
      <c r="C209" s="25">
        <f>ROUND(9.7,5)</f>
        <v>9.7</v>
      </c>
      <c r="D209" s="25">
        <f>F209</f>
        <v>9.92124</v>
      </c>
      <c r="E209" s="25">
        <f>F209</f>
        <v>9.92124</v>
      </c>
      <c r="F209" s="25">
        <f>ROUND(9.92124,5)</f>
        <v>9.92124</v>
      </c>
      <c r="G209" s="24"/>
      <c r="H209" s="36"/>
    </row>
    <row r="210" spans="1:8" ht="12.75" customHeight="1">
      <c r="A210" s="22">
        <v>43405</v>
      </c>
      <c r="B210" s="22"/>
      <c r="C210" s="25">
        <f>ROUND(9.7,5)</f>
        <v>9.7</v>
      </c>
      <c r="D210" s="25">
        <f>F210</f>
        <v>9.98691</v>
      </c>
      <c r="E210" s="25">
        <f>F210</f>
        <v>9.98691</v>
      </c>
      <c r="F210" s="25">
        <f>ROUND(9.98691,5)</f>
        <v>9.98691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6">
        <f>ROUND(15.488654625,4)</f>
        <v>15.4887</v>
      </c>
      <c r="D212" s="26">
        <f>F212</f>
        <v>15.4188</v>
      </c>
      <c r="E212" s="26">
        <f>F212</f>
        <v>15.4188</v>
      </c>
      <c r="F212" s="26">
        <f>ROUND(15.4188,4)</f>
        <v>15.4188</v>
      </c>
      <c r="G212" s="24"/>
      <c r="H212" s="36"/>
    </row>
    <row r="213" spans="1:8" ht="12.75" customHeight="1">
      <c r="A213" s="22">
        <v>42965</v>
      </c>
      <c r="B213" s="22"/>
      <c r="C213" s="26">
        <f>ROUND(15.488654625,4)</f>
        <v>15.4887</v>
      </c>
      <c r="D213" s="26">
        <f>F213</f>
        <v>15.4985</v>
      </c>
      <c r="E213" s="26">
        <f>F213</f>
        <v>15.4985</v>
      </c>
      <c r="F213" s="26">
        <f>ROUND(15.4985,4)</f>
        <v>15.4985</v>
      </c>
      <c r="G213" s="24"/>
      <c r="H213" s="36"/>
    </row>
    <row r="214" spans="1:8" ht="12.75" customHeight="1">
      <c r="A214" s="22">
        <v>42976</v>
      </c>
      <c r="B214" s="22"/>
      <c r="C214" s="26">
        <f>ROUND(15.488654625,4)</f>
        <v>15.4887</v>
      </c>
      <c r="D214" s="26">
        <f>F214</f>
        <v>15.5155</v>
      </c>
      <c r="E214" s="26">
        <f>F214</f>
        <v>15.5155</v>
      </c>
      <c r="F214" s="26">
        <f>ROUND(15.5155,4)</f>
        <v>15.5155</v>
      </c>
      <c r="G214" s="24"/>
      <c r="H214" s="36"/>
    </row>
    <row r="215" spans="1:8" ht="12.75" customHeight="1">
      <c r="A215" s="22">
        <v>43005</v>
      </c>
      <c r="B215" s="22"/>
      <c r="C215" s="26">
        <f>ROUND(15.488654625,4)</f>
        <v>15.4887</v>
      </c>
      <c r="D215" s="26">
        <f>F215</f>
        <v>15.6116</v>
      </c>
      <c r="E215" s="26">
        <f>F215</f>
        <v>15.6116</v>
      </c>
      <c r="F215" s="26">
        <f>ROUND(15.6116,4)</f>
        <v>15.6116</v>
      </c>
      <c r="G215" s="24"/>
      <c r="H215" s="36"/>
    </row>
    <row r="216" spans="1:8" ht="12.75" customHeight="1">
      <c r="A216" s="22">
        <v>43035</v>
      </c>
      <c r="B216" s="22"/>
      <c r="C216" s="26">
        <f>ROUND(15.488654625,4)</f>
        <v>15.4887</v>
      </c>
      <c r="D216" s="26">
        <f>F216</f>
        <v>15.7116</v>
      </c>
      <c r="E216" s="26">
        <f>F216</f>
        <v>15.7116</v>
      </c>
      <c r="F216" s="26">
        <f>ROUND(15.7116,4)</f>
        <v>15.7116</v>
      </c>
      <c r="G216" s="24"/>
      <c r="H216" s="36"/>
    </row>
    <row r="217" spans="1:8" ht="12.75" customHeight="1">
      <c r="A217" s="22">
        <v>43067</v>
      </c>
      <c r="B217" s="22"/>
      <c r="C217" s="26">
        <f>ROUND(15.488654625,4)</f>
        <v>15.4887</v>
      </c>
      <c r="D217" s="26">
        <f>F217</f>
        <v>15.8156</v>
      </c>
      <c r="E217" s="26">
        <f>F217</f>
        <v>15.8156</v>
      </c>
      <c r="F217" s="26">
        <f>ROUND(15.8156,4)</f>
        <v>15.8156</v>
      </c>
      <c r="G217" s="24"/>
      <c r="H217" s="36"/>
    </row>
    <row r="218" spans="1:8" ht="12.75" customHeight="1">
      <c r="A218" s="22">
        <v>43096</v>
      </c>
      <c r="B218" s="22"/>
      <c r="C218" s="26">
        <f>ROUND(15.488654625,4)</f>
        <v>15.4887</v>
      </c>
      <c r="D218" s="26">
        <f>F218</f>
        <v>15.9113</v>
      </c>
      <c r="E218" s="26">
        <f>F218</f>
        <v>15.9113</v>
      </c>
      <c r="F218" s="26">
        <f>ROUND(15.9113,4)</f>
        <v>15.9113</v>
      </c>
      <c r="G218" s="24"/>
      <c r="H218" s="36"/>
    </row>
    <row r="219" spans="1:8" ht="12.75" customHeight="1">
      <c r="A219" s="22">
        <v>43131</v>
      </c>
      <c r="B219" s="22"/>
      <c r="C219" s="26">
        <f>ROUND(15.488654625,4)</f>
        <v>15.4887</v>
      </c>
      <c r="D219" s="26">
        <f>F219</f>
        <v>16.0311</v>
      </c>
      <c r="E219" s="26">
        <f>F219</f>
        <v>16.0311</v>
      </c>
      <c r="F219" s="26">
        <f>ROUND(16.0311,4)</f>
        <v>16.0311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42978</v>
      </c>
      <c r="B221" s="22"/>
      <c r="C221" s="26">
        <f>ROUND(17.004912625,4)</f>
        <v>17.0049</v>
      </c>
      <c r="D221" s="26">
        <f>F221</f>
        <v>17.0384</v>
      </c>
      <c r="E221" s="26">
        <f>F221</f>
        <v>17.0384</v>
      </c>
      <c r="F221" s="26">
        <f>ROUND(17.0384,4)</f>
        <v>17.0384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42964</v>
      </c>
      <c r="B223" s="22"/>
      <c r="C223" s="26">
        <f>ROUND(13.1925,4)</f>
        <v>13.1925</v>
      </c>
      <c r="D223" s="26">
        <f>F223</f>
        <v>13.161</v>
      </c>
      <c r="E223" s="26">
        <f>F223</f>
        <v>13.161</v>
      </c>
      <c r="F223" s="26">
        <f>ROUND(13.161,4)</f>
        <v>13.161</v>
      </c>
      <c r="G223" s="24"/>
      <c r="H223" s="36"/>
    </row>
    <row r="224" spans="1:8" ht="12.75" customHeight="1">
      <c r="A224" s="22">
        <v>42972</v>
      </c>
      <c r="B224" s="22"/>
      <c r="C224" s="26">
        <f>ROUND(13.1925,4)</f>
        <v>13.1925</v>
      </c>
      <c r="D224" s="26">
        <f>F224</f>
        <v>13.2013</v>
      </c>
      <c r="E224" s="26">
        <f>F224</f>
        <v>13.2013</v>
      </c>
      <c r="F224" s="26">
        <f>ROUND(13.2013,4)</f>
        <v>13.2013</v>
      </c>
      <c r="G224" s="24"/>
      <c r="H224" s="36"/>
    </row>
    <row r="225" spans="1:8" ht="12.75" customHeight="1">
      <c r="A225" s="22">
        <v>42976</v>
      </c>
      <c r="B225" s="22"/>
      <c r="C225" s="26">
        <f>ROUND(13.1925,4)</f>
        <v>13.1925</v>
      </c>
      <c r="D225" s="26">
        <f>F225</f>
        <v>13.21</v>
      </c>
      <c r="E225" s="26">
        <f>F225</f>
        <v>13.21</v>
      </c>
      <c r="F225" s="26">
        <f>ROUND(13.21,4)</f>
        <v>13.21</v>
      </c>
      <c r="G225" s="24"/>
      <c r="H225" s="36"/>
    </row>
    <row r="226" spans="1:8" ht="12.75" customHeight="1">
      <c r="A226" s="22">
        <v>42977</v>
      </c>
      <c r="B226" s="22"/>
      <c r="C226" s="26">
        <f>ROUND(13.1925,4)</f>
        <v>13.1925</v>
      </c>
      <c r="D226" s="26">
        <f>F226</f>
        <v>13.2122</v>
      </c>
      <c r="E226" s="26">
        <f>F226</f>
        <v>13.2122</v>
      </c>
      <c r="F226" s="26">
        <f>ROUND(13.2122,4)</f>
        <v>13.2122</v>
      </c>
      <c r="G226" s="24"/>
      <c r="H226" s="36"/>
    </row>
    <row r="227" spans="1:8" ht="12.75" customHeight="1">
      <c r="A227" s="22">
        <v>42978</v>
      </c>
      <c r="B227" s="22"/>
      <c r="C227" s="26">
        <f>ROUND(13.1925,4)</f>
        <v>13.1925</v>
      </c>
      <c r="D227" s="26">
        <f>F227</f>
        <v>13.2143</v>
      </c>
      <c r="E227" s="26">
        <f>F227</f>
        <v>13.2143</v>
      </c>
      <c r="F227" s="26">
        <f>ROUND(13.2143,4)</f>
        <v>13.2143</v>
      </c>
      <c r="G227" s="24"/>
      <c r="H227" s="36"/>
    </row>
    <row r="228" spans="1:8" ht="12.75" customHeight="1">
      <c r="A228" s="22">
        <v>42979</v>
      </c>
      <c r="B228" s="22"/>
      <c r="C228" s="26">
        <f>ROUND(13.1925,4)</f>
        <v>13.1925</v>
      </c>
      <c r="D228" s="26">
        <f>F228</f>
        <v>13.2164</v>
      </c>
      <c r="E228" s="26">
        <f>F228</f>
        <v>13.2164</v>
      </c>
      <c r="F228" s="26">
        <f>ROUND(13.2164,4)</f>
        <v>13.2164</v>
      </c>
      <c r="G228" s="24"/>
      <c r="H228" s="36"/>
    </row>
    <row r="229" spans="1:8" ht="12.75" customHeight="1">
      <c r="A229" s="22">
        <v>42985</v>
      </c>
      <c r="B229" s="22"/>
      <c r="C229" s="26">
        <f>ROUND(13.1925,4)</f>
        <v>13.1925</v>
      </c>
      <c r="D229" s="26">
        <f>F229</f>
        <v>13.2292</v>
      </c>
      <c r="E229" s="26">
        <f>F229</f>
        <v>13.2292</v>
      </c>
      <c r="F229" s="26">
        <f>ROUND(13.2292,4)</f>
        <v>13.2292</v>
      </c>
      <c r="G229" s="24"/>
      <c r="H229" s="36"/>
    </row>
    <row r="230" spans="1:8" ht="12.75" customHeight="1">
      <c r="A230" s="22">
        <v>43005</v>
      </c>
      <c r="B230" s="22"/>
      <c r="C230" s="26">
        <f>ROUND(13.1925,4)</f>
        <v>13.1925</v>
      </c>
      <c r="D230" s="26">
        <f>F230</f>
        <v>13.2716</v>
      </c>
      <c r="E230" s="26">
        <f>F230</f>
        <v>13.2716</v>
      </c>
      <c r="F230" s="26">
        <f>ROUND(13.2716,4)</f>
        <v>13.2716</v>
      </c>
      <c r="G230" s="24"/>
      <c r="H230" s="36"/>
    </row>
    <row r="231" spans="1:8" ht="12.75" customHeight="1">
      <c r="A231" s="22">
        <v>43006</v>
      </c>
      <c r="B231" s="22"/>
      <c r="C231" s="26">
        <f>ROUND(13.1925,4)</f>
        <v>13.1925</v>
      </c>
      <c r="D231" s="26">
        <f>F231</f>
        <v>13.2737</v>
      </c>
      <c r="E231" s="26">
        <f>F231</f>
        <v>13.2737</v>
      </c>
      <c r="F231" s="26">
        <f>ROUND(13.2737,4)</f>
        <v>13.2737</v>
      </c>
      <c r="G231" s="24"/>
      <c r="H231" s="36"/>
    </row>
    <row r="232" spans="1:8" ht="12.75" customHeight="1">
      <c r="A232" s="22">
        <v>43007</v>
      </c>
      <c r="B232" s="22"/>
      <c r="C232" s="26">
        <f>ROUND(13.1925,4)</f>
        <v>13.1925</v>
      </c>
      <c r="D232" s="26">
        <f>F232</f>
        <v>13.2758</v>
      </c>
      <c r="E232" s="26">
        <f>F232</f>
        <v>13.2758</v>
      </c>
      <c r="F232" s="26">
        <f>ROUND(13.2758,4)</f>
        <v>13.2758</v>
      </c>
      <c r="G232" s="24"/>
      <c r="H232" s="36"/>
    </row>
    <row r="233" spans="1:8" ht="12.75" customHeight="1">
      <c r="A233" s="22">
        <v>43021</v>
      </c>
      <c r="B233" s="22"/>
      <c r="C233" s="26">
        <f>ROUND(13.1925,4)</f>
        <v>13.1925</v>
      </c>
      <c r="D233" s="26">
        <f>F233</f>
        <v>13.3052</v>
      </c>
      <c r="E233" s="26">
        <f>F233</f>
        <v>13.3052</v>
      </c>
      <c r="F233" s="26">
        <f>ROUND(13.3052,4)</f>
        <v>13.3052</v>
      </c>
      <c r="G233" s="24"/>
      <c r="H233" s="36"/>
    </row>
    <row r="234" spans="1:8" ht="12.75" customHeight="1">
      <c r="A234" s="22">
        <v>43031</v>
      </c>
      <c r="B234" s="22"/>
      <c r="C234" s="26">
        <f>ROUND(13.1925,4)</f>
        <v>13.1925</v>
      </c>
      <c r="D234" s="26">
        <f>F234</f>
        <v>13.3262</v>
      </c>
      <c r="E234" s="26">
        <f>F234</f>
        <v>13.3262</v>
      </c>
      <c r="F234" s="26">
        <f>ROUND(13.3262,4)</f>
        <v>13.3262</v>
      </c>
      <c r="G234" s="24"/>
      <c r="H234" s="36"/>
    </row>
    <row r="235" spans="1:8" ht="12.75" customHeight="1">
      <c r="A235" s="22">
        <v>43035</v>
      </c>
      <c r="B235" s="22"/>
      <c r="C235" s="26">
        <f>ROUND(13.1925,4)</f>
        <v>13.1925</v>
      </c>
      <c r="D235" s="26">
        <f>F235</f>
        <v>13.3344</v>
      </c>
      <c r="E235" s="26">
        <f>F235</f>
        <v>13.3344</v>
      </c>
      <c r="F235" s="26">
        <f>ROUND(13.3344,4)</f>
        <v>13.3344</v>
      </c>
      <c r="G235" s="24"/>
      <c r="H235" s="36"/>
    </row>
    <row r="236" spans="1:8" ht="12.75" customHeight="1">
      <c r="A236" s="22">
        <v>43048</v>
      </c>
      <c r="B236" s="22"/>
      <c r="C236" s="26">
        <f>ROUND(13.1925,4)</f>
        <v>13.1925</v>
      </c>
      <c r="D236" s="26">
        <f>F236</f>
        <v>13.3612</v>
      </c>
      <c r="E236" s="26">
        <f>F236</f>
        <v>13.3612</v>
      </c>
      <c r="F236" s="26">
        <f>ROUND(13.3612,4)</f>
        <v>13.3612</v>
      </c>
      <c r="G236" s="24"/>
      <c r="H236" s="36"/>
    </row>
    <row r="237" spans="1:8" ht="12.75" customHeight="1">
      <c r="A237" s="22">
        <v>43052</v>
      </c>
      <c r="B237" s="22"/>
      <c r="C237" s="26">
        <f>ROUND(13.1925,4)</f>
        <v>13.1925</v>
      </c>
      <c r="D237" s="26">
        <f>F237</f>
        <v>13.3694</v>
      </c>
      <c r="E237" s="26">
        <f>F237</f>
        <v>13.3694</v>
      </c>
      <c r="F237" s="26">
        <f>ROUND(13.3694,4)</f>
        <v>13.3694</v>
      </c>
      <c r="G237" s="24"/>
      <c r="H237" s="36"/>
    </row>
    <row r="238" spans="1:8" ht="12.75" customHeight="1">
      <c r="A238" s="22">
        <v>43067</v>
      </c>
      <c r="B238" s="22"/>
      <c r="C238" s="26">
        <f>ROUND(13.1925,4)</f>
        <v>13.1925</v>
      </c>
      <c r="D238" s="26">
        <f>F238</f>
        <v>13.4002</v>
      </c>
      <c r="E238" s="26">
        <f>F238</f>
        <v>13.4002</v>
      </c>
      <c r="F238" s="26">
        <f>ROUND(13.4002,4)</f>
        <v>13.4002</v>
      </c>
      <c r="G238" s="24"/>
      <c r="H238" s="36"/>
    </row>
    <row r="239" spans="1:8" ht="12.75" customHeight="1">
      <c r="A239" s="22">
        <v>43069</v>
      </c>
      <c r="B239" s="22"/>
      <c r="C239" s="26">
        <f>ROUND(13.1925,4)</f>
        <v>13.1925</v>
      </c>
      <c r="D239" s="26">
        <f>F239</f>
        <v>13.4043</v>
      </c>
      <c r="E239" s="26">
        <f>F239</f>
        <v>13.4043</v>
      </c>
      <c r="F239" s="26">
        <f>ROUND(13.4043,4)</f>
        <v>13.4043</v>
      </c>
      <c r="G239" s="24"/>
      <c r="H239" s="36"/>
    </row>
    <row r="240" spans="1:8" ht="12.75" customHeight="1">
      <c r="A240" s="22">
        <v>43084</v>
      </c>
      <c r="B240" s="22"/>
      <c r="C240" s="26">
        <f>ROUND(13.1925,4)</f>
        <v>13.1925</v>
      </c>
      <c r="D240" s="26">
        <f>F240</f>
        <v>13.4351</v>
      </c>
      <c r="E240" s="26">
        <f>F240</f>
        <v>13.4351</v>
      </c>
      <c r="F240" s="26">
        <f>ROUND(13.4351,4)</f>
        <v>13.4351</v>
      </c>
      <c r="G240" s="24"/>
      <c r="H240" s="36"/>
    </row>
    <row r="241" spans="1:8" ht="12.75" customHeight="1">
      <c r="A241" s="22">
        <v>43091</v>
      </c>
      <c r="B241" s="22"/>
      <c r="C241" s="26">
        <f>ROUND(13.1925,4)</f>
        <v>13.1925</v>
      </c>
      <c r="D241" s="26">
        <f>F241</f>
        <v>13.4495</v>
      </c>
      <c r="E241" s="26">
        <f>F241</f>
        <v>13.4495</v>
      </c>
      <c r="F241" s="26">
        <f>ROUND(13.4495,4)</f>
        <v>13.4495</v>
      </c>
      <c r="G241" s="24"/>
      <c r="H241" s="36"/>
    </row>
    <row r="242" spans="1:8" ht="12.75" customHeight="1">
      <c r="A242" s="22">
        <v>43096</v>
      </c>
      <c r="B242" s="22"/>
      <c r="C242" s="26">
        <f>ROUND(13.1925,4)</f>
        <v>13.1925</v>
      </c>
      <c r="D242" s="26">
        <f>F242</f>
        <v>13.4597</v>
      </c>
      <c r="E242" s="26">
        <f>F242</f>
        <v>13.4597</v>
      </c>
      <c r="F242" s="26">
        <f>ROUND(13.4597,4)</f>
        <v>13.4597</v>
      </c>
      <c r="G242" s="24"/>
      <c r="H242" s="36"/>
    </row>
    <row r="243" spans="1:8" ht="12.75" customHeight="1">
      <c r="A243" s="22">
        <v>43102</v>
      </c>
      <c r="B243" s="22"/>
      <c r="C243" s="26">
        <f>ROUND(13.1925,4)</f>
        <v>13.1925</v>
      </c>
      <c r="D243" s="26">
        <f>F243</f>
        <v>13.4721</v>
      </c>
      <c r="E243" s="26">
        <f>F243</f>
        <v>13.4721</v>
      </c>
      <c r="F243" s="26">
        <f>ROUND(13.4721,4)</f>
        <v>13.4721</v>
      </c>
      <c r="G243" s="24"/>
      <c r="H243" s="36"/>
    </row>
    <row r="244" spans="1:8" ht="12.75" customHeight="1">
      <c r="A244" s="22">
        <v>43109</v>
      </c>
      <c r="B244" s="22"/>
      <c r="C244" s="26">
        <f>ROUND(13.1925,4)</f>
        <v>13.1925</v>
      </c>
      <c r="D244" s="26">
        <f>F244</f>
        <v>13.4864</v>
      </c>
      <c r="E244" s="26">
        <f>F244</f>
        <v>13.4864</v>
      </c>
      <c r="F244" s="26">
        <f>ROUND(13.4864,4)</f>
        <v>13.4864</v>
      </c>
      <c r="G244" s="24"/>
      <c r="H244" s="36"/>
    </row>
    <row r="245" spans="1:8" ht="12.75" customHeight="1">
      <c r="A245" s="22">
        <v>43131</v>
      </c>
      <c r="B245" s="22"/>
      <c r="C245" s="26">
        <f>ROUND(13.1925,4)</f>
        <v>13.1925</v>
      </c>
      <c r="D245" s="26">
        <f>F245</f>
        <v>13.5316</v>
      </c>
      <c r="E245" s="26">
        <f>F245</f>
        <v>13.5316</v>
      </c>
      <c r="F245" s="26">
        <f>ROUND(13.5316,4)</f>
        <v>13.5316</v>
      </c>
      <c r="G245" s="24"/>
      <c r="H245" s="36"/>
    </row>
    <row r="246" spans="1:8" ht="12.75" customHeight="1">
      <c r="A246" s="22">
        <v>43132</v>
      </c>
      <c r="B246" s="22"/>
      <c r="C246" s="26">
        <f>ROUND(13.1925,4)</f>
        <v>13.1925</v>
      </c>
      <c r="D246" s="26">
        <f>F246</f>
        <v>13.5337</v>
      </c>
      <c r="E246" s="26">
        <f>F246</f>
        <v>13.5337</v>
      </c>
      <c r="F246" s="26">
        <f>ROUND(13.5337,4)</f>
        <v>13.5337</v>
      </c>
      <c r="G246" s="24"/>
      <c r="H246" s="36"/>
    </row>
    <row r="247" spans="1:8" ht="12.75" customHeight="1">
      <c r="A247" s="22">
        <v>43144</v>
      </c>
      <c r="B247" s="22"/>
      <c r="C247" s="26">
        <f>ROUND(13.1925,4)</f>
        <v>13.1925</v>
      </c>
      <c r="D247" s="26">
        <f>F247</f>
        <v>13.5583</v>
      </c>
      <c r="E247" s="26">
        <f>F247</f>
        <v>13.5583</v>
      </c>
      <c r="F247" s="26">
        <f>ROUND(13.5583,4)</f>
        <v>13.5583</v>
      </c>
      <c r="G247" s="24"/>
      <c r="H247" s="36"/>
    </row>
    <row r="248" spans="1:8" ht="12.75" customHeight="1">
      <c r="A248" s="22">
        <v>43146</v>
      </c>
      <c r="B248" s="22"/>
      <c r="C248" s="26">
        <f>ROUND(13.1925,4)</f>
        <v>13.1925</v>
      </c>
      <c r="D248" s="26">
        <f>F248</f>
        <v>13.5624</v>
      </c>
      <c r="E248" s="26">
        <f>F248</f>
        <v>13.5624</v>
      </c>
      <c r="F248" s="26">
        <f>ROUND(13.5624,4)</f>
        <v>13.5624</v>
      </c>
      <c r="G248" s="24"/>
      <c r="H248" s="36"/>
    </row>
    <row r="249" spans="1:8" ht="12.75" customHeight="1">
      <c r="A249" s="22">
        <v>43215</v>
      </c>
      <c r="B249" s="22"/>
      <c r="C249" s="26">
        <f>ROUND(13.1925,4)</f>
        <v>13.1925</v>
      </c>
      <c r="D249" s="26">
        <f>F249</f>
        <v>13.6994</v>
      </c>
      <c r="E249" s="26">
        <f>F249</f>
        <v>13.6994</v>
      </c>
      <c r="F249" s="26">
        <f>ROUND(13.6994,4)</f>
        <v>13.6994</v>
      </c>
      <c r="G249" s="24"/>
      <c r="H249" s="36"/>
    </row>
    <row r="250" spans="1:8" ht="12.75" customHeight="1">
      <c r="A250" s="22">
        <v>43231</v>
      </c>
      <c r="B250" s="22"/>
      <c r="C250" s="26">
        <f>ROUND(13.1925,4)</f>
        <v>13.1925</v>
      </c>
      <c r="D250" s="26">
        <f>F250</f>
        <v>13.7311</v>
      </c>
      <c r="E250" s="26">
        <f>F250</f>
        <v>13.7311</v>
      </c>
      <c r="F250" s="26">
        <f>ROUND(13.7311,4)</f>
        <v>13.7311</v>
      </c>
      <c r="G250" s="24"/>
      <c r="H250" s="36"/>
    </row>
    <row r="251" spans="1:8" ht="12.75" customHeight="1">
      <c r="A251" s="22">
        <v>43235</v>
      </c>
      <c r="B251" s="22"/>
      <c r="C251" s="26">
        <f>ROUND(13.1925,4)</f>
        <v>13.1925</v>
      </c>
      <c r="D251" s="26">
        <f>F251</f>
        <v>13.739</v>
      </c>
      <c r="E251" s="26">
        <f>F251</f>
        <v>13.739</v>
      </c>
      <c r="F251" s="26">
        <f>ROUND(13.739,4)</f>
        <v>13.739</v>
      </c>
      <c r="G251" s="24"/>
      <c r="H251" s="36"/>
    </row>
    <row r="252" spans="1:8" ht="12.75" customHeight="1">
      <c r="A252" s="22">
        <v>43283</v>
      </c>
      <c r="B252" s="22"/>
      <c r="C252" s="26">
        <f>ROUND(13.1925,4)</f>
        <v>13.1925</v>
      </c>
      <c r="D252" s="26">
        <f>F252</f>
        <v>13.8331</v>
      </c>
      <c r="E252" s="26">
        <f>F252</f>
        <v>13.8331</v>
      </c>
      <c r="F252" s="26">
        <f>ROUND(13.8331,4)</f>
        <v>13.8331</v>
      </c>
      <c r="G252" s="24"/>
      <c r="H252" s="36"/>
    </row>
    <row r="253" spans="1:8" ht="12.75" customHeight="1">
      <c r="A253" s="22">
        <v>43325</v>
      </c>
      <c r="B253" s="22"/>
      <c r="C253" s="26">
        <f>ROUND(13.1925,4)</f>
        <v>13.1925</v>
      </c>
      <c r="D253" s="26">
        <f>F253</f>
        <v>13.9153</v>
      </c>
      <c r="E253" s="26">
        <f>F253</f>
        <v>13.9153</v>
      </c>
      <c r="F253" s="26">
        <f>ROUND(13.9153,4)</f>
        <v>13.9153</v>
      </c>
      <c r="G253" s="24"/>
      <c r="H253" s="36"/>
    </row>
    <row r="254" spans="1:8" ht="12.75" customHeight="1">
      <c r="A254" s="22">
        <v>43417</v>
      </c>
      <c r="B254" s="22"/>
      <c r="C254" s="26">
        <f>ROUND(13.1925,4)</f>
        <v>13.1925</v>
      </c>
      <c r="D254" s="26">
        <f>F254</f>
        <v>14.1023</v>
      </c>
      <c r="E254" s="26">
        <f>F254</f>
        <v>14.1023</v>
      </c>
      <c r="F254" s="26">
        <f>ROUND(14.1023,4)</f>
        <v>14.1023</v>
      </c>
      <c r="G254" s="24"/>
      <c r="H254" s="36"/>
    </row>
    <row r="255" spans="1:8" ht="12.75" customHeight="1">
      <c r="A255" s="22">
        <v>43509</v>
      </c>
      <c r="B255" s="22"/>
      <c r="C255" s="26">
        <f>ROUND(13.1925,4)</f>
        <v>13.1925</v>
      </c>
      <c r="D255" s="26">
        <f>F255</f>
        <v>14.29</v>
      </c>
      <c r="E255" s="26">
        <f>F255</f>
        <v>14.29</v>
      </c>
      <c r="F255" s="26">
        <f>ROUND(14.29,4)</f>
        <v>14.29</v>
      </c>
      <c r="G255" s="24"/>
      <c r="H255" s="36"/>
    </row>
    <row r="256" spans="1:8" ht="12.75" customHeight="1">
      <c r="A256" s="22">
        <v>44040</v>
      </c>
      <c r="B256" s="22"/>
      <c r="C256" s="26">
        <f>ROUND(13.1925,4)</f>
        <v>13.1925</v>
      </c>
      <c r="D256" s="26">
        <f>F256</f>
        <v>15.5086</v>
      </c>
      <c r="E256" s="26">
        <f>F256</f>
        <v>15.5086</v>
      </c>
      <c r="F256" s="26">
        <f>ROUND(15.5086,4)</f>
        <v>15.5086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42996</v>
      </c>
      <c r="B258" s="22"/>
      <c r="C258" s="26">
        <f>ROUND(1.17405,4)</f>
        <v>1.1741</v>
      </c>
      <c r="D258" s="26">
        <f>F258</f>
        <v>1.1757</v>
      </c>
      <c r="E258" s="26">
        <f>F258</f>
        <v>1.1757</v>
      </c>
      <c r="F258" s="26">
        <f>ROUND(1.1757,4)</f>
        <v>1.1757</v>
      </c>
      <c r="G258" s="24"/>
      <c r="H258" s="36"/>
    </row>
    <row r="259" spans="1:8" ht="12.75" customHeight="1">
      <c r="A259" s="22">
        <v>43087</v>
      </c>
      <c r="B259" s="22"/>
      <c r="C259" s="26">
        <f>ROUND(1.17405,4)</f>
        <v>1.1741</v>
      </c>
      <c r="D259" s="26">
        <f>F259</f>
        <v>1.1815</v>
      </c>
      <c r="E259" s="26">
        <f>F259</f>
        <v>1.1815</v>
      </c>
      <c r="F259" s="26">
        <f>ROUND(1.1815,4)</f>
        <v>1.1815</v>
      </c>
      <c r="G259" s="24"/>
      <c r="H259" s="36"/>
    </row>
    <row r="260" spans="1:8" ht="12.75" customHeight="1">
      <c r="A260" s="22">
        <v>43178</v>
      </c>
      <c r="B260" s="22"/>
      <c r="C260" s="26">
        <f>ROUND(1.17405,4)</f>
        <v>1.1741</v>
      </c>
      <c r="D260" s="26">
        <f>F260</f>
        <v>1.1878</v>
      </c>
      <c r="E260" s="26">
        <f>F260</f>
        <v>1.1878</v>
      </c>
      <c r="F260" s="26">
        <f>ROUND(1.1878,4)</f>
        <v>1.1878</v>
      </c>
      <c r="G260" s="24"/>
      <c r="H260" s="36"/>
    </row>
    <row r="261" spans="1:8" ht="12.75" customHeight="1">
      <c r="A261" s="22">
        <v>43269</v>
      </c>
      <c r="B261" s="22"/>
      <c r="C261" s="26">
        <f>ROUND(1.17405,4)</f>
        <v>1.1741</v>
      </c>
      <c r="D261" s="26">
        <f>F261</f>
        <v>1.1942</v>
      </c>
      <c r="E261" s="26">
        <f>F261</f>
        <v>1.1942</v>
      </c>
      <c r="F261" s="26">
        <f>ROUND(1.1942,4)</f>
        <v>1.1942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42996</v>
      </c>
      <c r="B263" s="22"/>
      <c r="C263" s="26">
        <f>ROUND(1.28898333333333,4)</f>
        <v>1.289</v>
      </c>
      <c r="D263" s="26">
        <f>F263</f>
        <v>1.2901</v>
      </c>
      <c r="E263" s="26">
        <f>F263</f>
        <v>1.2901</v>
      </c>
      <c r="F263" s="26">
        <f>ROUND(1.2901,4)</f>
        <v>1.2901</v>
      </c>
      <c r="G263" s="24"/>
      <c r="H263" s="36"/>
    </row>
    <row r="264" spans="1:8" ht="12.75" customHeight="1">
      <c r="A264" s="22">
        <v>43087</v>
      </c>
      <c r="B264" s="22"/>
      <c r="C264" s="26">
        <f>ROUND(1.28898333333333,4)</f>
        <v>1.289</v>
      </c>
      <c r="D264" s="26">
        <f>F264</f>
        <v>1.2939</v>
      </c>
      <c r="E264" s="26">
        <f>F264</f>
        <v>1.2939</v>
      </c>
      <c r="F264" s="26">
        <f>ROUND(1.2939,4)</f>
        <v>1.2939</v>
      </c>
      <c r="G264" s="24"/>
      <c r="H264" s="36"/>
    </row>
    <row r="265" spans="1:8" ht="12.75" customHeight="1">
      <c r="A265" s="22">
        <v>43178</v>
      </c>
      <c r="B265" s="22"/>
      <c r="C265" s="26">
        <f>ROUND(1.28898333333333,4)</f>
        <v>1.289</v>
      </c>
      <c r="D265" s="26">
        <f>F265</f>
        <v>1.2981</v>
      </c>
      <c r="E265" s="26">
        <f>F265</f>
        <v>1.2981</v>
      </c>
      <c r="F265" s="26">
        <f>ROUND(1.2981,4)</f>
        <v>1.2981</v>
      </c>
      <c r="G265" s="24"/>
      <c r="H265" s="36"/>
    </row>
    <row r="266" spans="1:8" ht="12.75" customHeight="1">
      <c r="A266" s="22">
        <v>43269</v>
      </c>
      <c r="B266" s="22"/>
      <c r="C266" s="26">
        <f>ROUND(1.28898333333333,4)</f>
        <v>1.289</v>
      </c>
      <c r="D266" s="26">
        <f>F266</f>
        <v>1.3021</v>
      </c>
      <c r="E266" s="26">
        <f>F266</f>
        <v>1.3021</v>
      </c>
      <c r="F266" s="26">
        <f>ROUND(1.3021,4)</f>
        <v>1.3021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42996</v>
      </c>
      <c r="B268" s="22"/>
      <c r="C268" s="26">
        <f>ROUND(10.4458215,4)</f>
        <v>10.4458</v>
      </c>
      <c r="D268" s="26">
        <f>F268</f>
        <v>10.4898</v>
      </c>
      <c r="E268" s="26">
        <f>F268</f>
        <v>10.4898</v>
      </c>
      <c r="F268" s="26">
        <f>ROUND(10.4898,4)</f>
        <v>10.4898</v>
      </c>
      <c r="G268" s="24"/>
      <c r="H268" s="36"/>
    </row>
    <row r="269" spans="1:8" ht="12.75" customHeight="1">
      <c r="A269" s="22">
        <v>43087</v>
      </c>
      <c r="B269" s="22"/>
      <c r="C269" s="26">
        <f>ROUND(10.4458215,4)</f>
        <v>10.4458</v>
      </c>
      <c r="D269" s="26">
        <f>F269</f>
        <v>10.6264</v>
      </c>
      <c r="E269" s="26">
        <f>F269</f>
        <v>10.6264</v>
      </c>
      <c r="F269" s="26">
        <f>ROUND(10.6264,4)</f>
        <v>10.6264</v>
      </c>
      <c r="G269" s="24"/>
      <c r="H269" s="36"/>
    </row>
    <row r="270" spans="1:8" ht="12.75" customHeight="1">
      <c r="A270" s="22">
        <v>43178</v>
      </c>
      <c r="B270" s="22"/>
      <c r="C270" s="26">
        <f>ROUND(10.4458215,4)</f>
        <v>10.4458</v>
      </c>
      <c r="D270" s="26">
        <f>F270</f>
        <v>10.7607</v>
      </c>
      <c r="E270" s="26">
        <f>F270</f>
        <v>10.7607</v>
      </c>
      <c r="F270" s="26">
        <f>ROUND(10.7607,4)</f>
        <v>10.7607</v>
      </c>
      <c r="G270" s="24"/>
      <c r="H270" s="36"/>
    </row>
    <row r="271" spans="1:8" ht="12.75" customHeight="1">
      <c r="A271" s="22">
        <v>43269</v>
      </c>
      <c r="B271" s="22"/>
      <c r="C271" s="26">
        <f>ROUND(10.4458215,4)</f>
        <v>10.4458</v>
      </c>
      <c r="D271" s="26">
        <f>F271</f>
        <v>10.8908</v>
      </c>
      <c r="E271" s="26">
        <f>F271</f>
        <v>10.8908</v>
      </c>
      <c r="F271" s="26">
        <f>ROUND(10.8908,4)</f>
        <v>10.8908</v>
      </c>
      <c r="G271" s="24"/>
      <c r="H271" s="36"/>
    </row>
    <row r="272" spans="1:8" ht="12.75" customHeight="1">
      <c r="A272" s="22">
        <v>43360</v>
      </c>
      <c r="B272" s="22"/>
      <c r="C272" s="26">
        <f>ROUND(10.4458215,4)</f>
        <v>10.4458</v>
      </c>
      <c r="D272" s="26">
        <f>F272</f>
        <v>11.0197</v>
      </c>
      <c r="E272" s="26">
        <f>F272</f>
        <v>11.0197</v>
      </c>
      <c r="F272" s="26">
        <f>ROUND(11.0197,4)</f>
        <v>11.0197</v>
      </c>
      <c r="G272" s="24"/>
      <c r="H272" s="36"/>
    </row>
    <row r="273" spans="1:8" ht="12.75" customHeight="1">
      <c r="A273" s="22">
        <v>43448</v>
      </c>
      <c r="B273" s="22"/>
      <c r="C273" s="26">
        <f>ROUND(10.4458215,4)</f>
        <v>10.4458</v>
      </c>
      <c r="D273" s="26">
        <f>F273</f>
        <v>11.1494</v>
      </c>
      <c r="E273" s="26">
        <f>F273</f>
        <v>11.1494</v>
      </c>
      <c r="F273" s="26">
        <f>ROUND(11.1494,4)</f>
        <v>11.1494</v>
      </c>
      <c r="G273" s="24"/>
      <c r="H273" s="36"/>
    </row>
    <row r="274" spans="1:8" ht="12.75" customHeight="1">
      <c r="A274" s="22">
        <v>43542</v>
      </c>
      <c r="B274" s="22"/>
      <c r="C274" s="26">
        <f>ROUND(10.4458215,4)</f>
        <v>10.4458</v>
      </c>
      <c r="D274" s="26">
        <f>F274</f>
        <v>11.2858</v>
      </c>
      <c r="E274" s="26">
        <f>F274</f>
        <v>11.2858</v>
      </c>
      <c r="F274" s="26">
        <f>ROUND(11.2858,4)</f>
        <v>11.2858</v>
      </c>
      <c r="G274" s="24"/>
      <c r="H274" s="36"/>
    </row>
    <row r="275" spans="1:8" ht="12.75" customHeight="1">
      <c r="A275" s="22">
        <v>43630</v>
      </c>
      <c r="B275" s="22"/>
      <c r="C275" s="26">
        <f>ROUND(10.4458215,4)</f>
        <v>10.4458</v>
      </c>
      <c r="D275" s="26">
        <f>F275</f>
        <v>11.4118</v>
      </c>
      <c r="E275" s="26">
        <f>F275</f>
        <v>11.4118</v>
      </c>
      <c r="F275" s="26">
        <f>ROUND(11.4118,4)</f>
        <v>11.4118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6">
        <f>ROUND(3.59175061257827,4)</f>
        <v>3.5918</v>
      </c>
      <c r="D277" s="26">
        <f>F277</f>
        <v>3.9089</v>
      </c>
      <c r="E277" s="26">
        <f>F277</f>
        <v>3.9089</v>
      </c>
      <c r="F277" s="26">
        <f>ROUND(3.9089,4)</f>
        <v>3.9089</v>
      </c>
      <c r="G277" s="24"/>
      <c r="H277" s="36"/>
    </row>
    <row r="278" spans="1:8" ht="12.75" customHeight="1">
      <c r="A278" s="22">
        <v>43087</v>
      </c>
      <c r="B278" s="22"/>
      <c r="C278" s="26">
        <f>ROUND(3.59175061257827,4)</f>
        <v>3.5918</v>
      </c>
      <c r="D278" s="26">
        <f>F278</f>
        <v>3.9577</v>
      </c>
      <c r="E278" s="26">
        <f>F278</f>
        <v>3.9577</v>
      </c>
      <c r="F278" s="26">
        <f>ROUND(3.9577,4)</f>
        <v>3.9577</v>
      </c>
      <c r="G278" s="24"/>
      <c r="H278" s="36"/>
    </row>
    <row r="279" spans="1:8" ht="12.75" customHeight="1">
      <c r="A279" s="22">
        <v>43178</v>
      </c>
      <c r="B279" s="22"/>
      <c r="C279" s="26">
        <f>ROUND(3.59175061257827,4)</f>
        <v>3.5918</v>
      </c>
      <c r="D279" s="26">
        <f>F279</f>
        <v>4.0127</v>
      </c>
      <c r="E279" s="26">
        <f>F279</f>
        <v>4.0127</v>
      </c>
      <c r="F279" s="26">
        <f>ROUND(4.0127,4)</f>
        <v>4.0127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42996</v>
      </c>
      <c r="B281" s="22"/>
      <c r="C281" s="26">
        <f>ROUND(1.28890725,4)</f>
        <v>1.2889</v>
      </c>
      <c r="D281" s="26">
        <f>F281</f>
        <v>1.2933</v>
      </c>
      <c r="E281" s="26">
        <f>F281</f>
        <v>1.2933</v>
      </c>
      <c r="F281" s="26">
        <f>ROUND(1.2933,4)</f>
        <v>1.2933</v>
      </c>
      <c r="G281" s="24"/>
      <c r="H281" s="36"/>
    </row>
    <row r="282" spans="1:8" ht="12.75" customHeight="1">
      <c r="A282" s="22">
        <v>43087</v>
      </c>
      <c r="B282" s="22"/>
      <c r="C282" s="26">
        <f>ROUND(1.28890725,4)</f>
        <v>1.2889</v>
      </c>
      <c r="D282" s="26">
        <f>F282</f>
        <v>1.3068</v>
      </c>
      <c r="E282" s="26">
        <f>F282</f>
        <v>1.3068</v>
      </c>
      <c r="F282" s="26">
        <f>ROUND(1.3068,4)</f>
        <v>1.3068</v>
      </c>
      <c r="G282" s="24"/>
      <c r="H282" s="36"/>
    </row>
    <row r="283" spans="1:8" ht="12.75" customHeight="1">
      <c r="A283" s="22">
        <v>43178</v>
      </c>
      <c r="B283" s="22"/>
      <c r="C283" s="26">
        <f>ROUND(1.28890725,4)</f>
        <v>1.2889</v>
      </c>
      <c r="D283" s="26">
        <f>F283</f>
        <v>1.3199</v>
      </c>
      <c r="E283" s="26">
        <f>F283</f>
        <v>1.3199</v>
      </c>
      <c r="F283" s="26">
        <f>ROUND(1.3199,4)</f>
        <v>1.3199</v>
      </c>
      <c r="G283" s="24"/>
      <c r="H283" s="36"/>
    </row>
    <row r="284" spans="1:8" ht="12.75" customHeight="1">
      <c r="A284" s="22">
        <v>43269</v>
      </c>
      <c r="B284" s="22"/>
      <c r="C284" s="26">
        <f>ROUND(1.28890725,4)</f>
        <v>1.2889</v>
      </c>
      <c r="D284" s="26">
        <f>F284</f>
        <v>1.3329</v>
      </c>
      <c r="E284" s="26">
        <f>F284</f>
        <v>1.3329</v>
      </c>
      <c r="F284" s="26">
        <f>ROUND(1.3329,4)</f>
        <v>1.3329</v>
      </c>
      <c r="G284" s="24"/>
      <c r="H284" s="36"/>
    </row>
    <row r="285" spans="1:8" ht="12.75" customHeight="1">
      <c r="A285" s="22">
        <v>43630</v>
      </c>
      <c r="B285" s="22"/>
      <c r="C285" s="26">
        <f>ROUND(1.28890725,4)</f>
        <v>1.2889</v>
      </c>
      <c r="D285" s="26">
        <f>F285</f>
        <v>1.3441</v>
      </c>
      <c r="E285" s="26">
        <f>F285</f>
        <v>1.3441</v>
      </c>
      <c r="F285" s="26">
        <f>ROUND(1.3441,4)</f>
        <v>1.3441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42996</v>
      </c>
      <c r="B287" s="22"/>
      <c r="C287" s="26">
        <f>ROUND(10.4280294047901,4)</f>
        <v>10.428</v>
      </c>
      <c r="D287" s="26">
        <f>F287</f>
        <v>10.4793</v>
      </c>
      <c r="E287" s="26">
        <f>F287</f>
        <v>10.4793</v>
      </c>
      <c r="F287" s="26">
        <f>ROUND(10.4793,4)</f>
        <v>10.4793</v>
      </c>
      <c r="G287" s="24"/>
      <c r="H287" s="36"/>
    </row>
    <row r="288" spans="1:8" ht="12.75" customHeight="1">
      <c r="A288" s="22">
        <v>43087</v>
      </c>
      <c r="B288" s="22"/>
      <c r="C288" s="26">
        <f>ROUND(10.4280294047901,4)</f>
        <v>10.428</v>
      </c>
      <c r="D288" s="26">
        <f>F288</f>
        <v>10.6382</v>
      </c>
      <c r="E288" s="26">
        <f>F288</f>
        <v>10.6382</v>
      </c>
      <c r="F288" s="26">
        <f>ROUND(10.6382,4)</f>
        <v>10.6382</v>
      </c>
      <c r="G288" s="24"/>
      <c r="H288" s="36"/>
    </row>
    <row r="289" spans="1:8" ht="12.75" customHeight="1">
      <c r="A289" s="22">
        <v>43178</v>
      </c>
      <c r="B289" s="22"/>
      <c r="C289" s="26">
        <f>ROUND(10.4280294047901,4)</f>
        <v>10.428</v>
      </c>
      <c r="D289" s="26">
        <f>F289</f>
        <v>10.7925</v>
      </c>
      <c r="E289" s="26">
        <f>F289</f>
        <v>10.7925</v>
      </c>
      <c r="F289" s="26">
        <f>ROUND(10.7925,4)</f>
        <v>10.7925</v>
      </c>
      <c r="G289" s="24"/>
      <c r="H289" s="36"/>
    </row>
    <row r="290" spans="1:8" ht="12.75" customHeight="1">
      <c r="A290" s="22">
        <v>43269</v>
      </c>
      <c r="B290" s="22"/>
      <c r="C290" s="26">
        <f>ROUND(10.4280294047901,4)</f>
        <v>10.428</v>
      </c>
      <c r="D290" s="26">
        <f>F290</f>
        <v>10.7987</v>
      </c>
      <c r="E290" s="26">
        <f>F290</f>
        <v>10.7987</v>
      </c>
      <c r="F290" s="26">
        <v>10.7987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42996</v>
      </c>
      <c r="B292" s="22"/>
      <c r="C292" s="26">
        <f>ROUND(1.98264590159029,4)</f>
        <v>1.9826</v>
      </c>
      <c r="D292" s="26">
        <f>F292</f>
        <v>1.9804</v>
      </c>
      <c r="E292" s="26">
        <f>F292</f>
        <v>1.9804</v>
      </c>
      <c r="F292" s="26">
        <f>ROUND(1.9804,4)</f>
        <v>1.9804</v>
      </c>
      <c r="G292" s="24"/>
      <c r="H292" s="36"/>
    </row>
    <row r="293" spans="1:8" ht="12.75" customHeight="1">
      <c r="A293" s="22">
        <v>43087</v>
      </c>
      <c r="B293" s="22"/>
      <c r="C293" s="26">
        <f>ROUND(1.98264590159029,4)</f>
        <v>1.9826</v>
      </c>
      <c r="D293" s="26">
        <f>F293</f>
        <v>1.9969</v>
      </c>
      <c r="E293" s="26">
        <f>F293</f>
        <v>1.9969</v>
      </c>
      <c r="F293" s="26">
        <f>ROUND(1.9969,4)</f>
        <v>1.9969</v>
      </c>
      <c r="G293" s="24"/>
      <c r="H293" s="36"/>
    </row>
    <row r="294" spans="1:8" ht="12.75" customHeight="1">
      <c r="A294" s="22">
        <v>43178</v>
      </c>
      <c r="B294" s="22"/>
      <c r="C294" s="26">
        <f>ROUND(1.98264590159029,4)</f>
        <v>1.9826</v>
      </c>
      <c r="D294" s="26">
        <f>F294</f>
        <v>2.0121</v>
      </c>
      <c r="E294" s="26">
        <f>F294</f>
        <v>2.0121</v>
      </c>
      <c r="F294" s="26">
        <f>ROUND(2.0121,4)</f>
        <v>2.0121</v>
      </c>
      <c r="G294" s="24"/>
      <c r="H294" s="36"/>
    </row>
    <row r="295" spans="1:8" ht="12.75" customHeight="1">
      <c r="A295" s="22">
        <v>43269</v>
      </c>
      <c r="B295" s="22"/>
      <c r="C295" s="26">
        <f>ROUND(1.98264590159029,4)</f>
        <v>1.9826</v>
      </c>
      <c r="D295" s="26">
        <f>F295</f>
        <v>2.0263</v>
      </c>
      <c r="E295" s="26">
        <f>F295</f>
        <v>2.0263</v>
      </c>
      <c r="F295" s="26">
        <f>ROUND(2.0263,4)</f>
        <v>2.0263</v>
      </c>
      <c r="G295" s="24"/>
      <c r="H295" s="36"/>
    </row>
    <row r="296" spans="1:8" ht="12.75" customHeight="1">
      <c r="A296" s="22">
        <v>43630</v>
      </c>
      <c r="B296" s="22"/>
      <c r="C296" s="26">
        <f>ROUND(1.98264590159029,4)</f>
        <v>1.9826</v>
      </c>
      <c r="D296" s="26">
        <f>F296</f>
        <v>2.0047</v>
      </c>
      <c r="E296" s="26">
        <f>F296</f>
        <v>2.0047</v>
      </c>
      <c r="F296" s="26">
        <f>ROUND(2.0047,4)</f>
        <v>2.0047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42996</v>
      </c>
      <c r="B298" s="22"/>
      <c r="C298" s="26">
        <f>ROUND(2.08379402937925,4)</f>
        <v>2.0838</v>
      </c>
      <c r="D298" s="26">
        <f>F298</f>
        <v>2.0993</v>
      </c>
      <c r="E298" s="26">
        <f>F298</f>
        <v>2.0993</v>
      </c>
      <c r="F298" s="26">
        <f>ROUND(2.0993,4)</f>
        <v>2.0993</v>
      </c>
      <c r="G298" s="24"/>
      <c r="H298" s="36"/>
    </row>
    <row r="299" spans="1:8" ht="12.75" customHeight="1">
      <c r="A299" s="22">
        <v>43087</v>
      </c>
      <c r="B299" s="22"/>
      <c r="C299" s="26">
        <f>ROUND(2.08379402937925,4)</f>
        <v>2.0838</v>
      </c>
      <c r="D299" s="26">
        <f>F299</f>
        <v>2.1406</v>
      </c>
      <c r="E299" s="26">
        <f>F299</f>
        <v>2.1406</v>
      </c>
      <c r="F299" s="26">
        <f>ROUND(2.1406,4)</f>
        <v>2.1406</v>
      </c>
      <c r="G299" s="24"/>
      <c r="H299" s="36"/>
    </row>
    <row r="300" spans="1:8" ht="12.75" customHeight="1">
      <c r="A300" s="22">
        <v>43178</v>
      </c>
      <c r="B300" s="22"/>
      <c r="C300" s="26">
        <f>ROUND(2.08379402937925,4)</f>
        <v>2.0838</v>
      </c>
      <c r="D300" s="26">
        <f>F300</f>
        <v>2.1821</v>
      </c>
      <c r="E300" s="26">
        <f>F300</f>
        <v>2.1821</v>
      </c>
      <c r="F300" s="26">
        <f>ROUND(2.1821,4)</f>
        <v>2.1821</v>
      </c>
      <c r="G300" s="24"/>
      <c r="H300" s="36"/>
    </row>
    <row r="301" spans="1:8" ht="12.75" customHeight="1">
      <c r="A301" s="22">
        <v>43269</v>
      </c>
      <c r="B301" s="22"/>
      <c r="C301" s="26">
        <f>ROUND(2.08379402937925,4)</f>
        <v>2.0838</v>
      </c>
      <c r="D301" s="26">
        <f>F301</f>
        <v>2.2238</v>
      </c>
      <c r="E301" s="26">
        <f>F301</f>
        <v>2.2238</v>
      </c>
      <c r="F301" s="26">
        <f>ROUND(2.2238,4)</f>
        <v>2.2238</v>
      </c>
      <c r="G301" s="24"/>
      <c r="H301" s="36"/>
    </row>
    <row r="302" spans="1:8" ht="12.75" customHeight="1">
      <c r="A302" s="22">
        <v>43630</v>
      </c>
      <c r="B302" s="22"/>
      <c r="C302" s="26">
        <f>ROUND(2.08379402937925,4)</f>
        <v>2.0838</v>
      </c>
      <c r="D302" s="26">
        <f>F302</f>
        <v>2.4067</v>
      </c>
      <c r="E302" s="26">
        <f>F302</f>
        <v>2.4067</v>
      </c>
      <c r="F302" s="26">
        <f>ROUND(2.4067,4)</f>
        <v>2.4067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42996</v>
      </c>
      <c r="B304" s="22"/>
      <c r="C304" s="26">
        <f>ROUND(15.488654625,4)</f>
        <v>15.4887</v>
      </c>
      <c r="D304" s="26">
        <f>F304</f>
        <v>15.5814</v>
      </c>
      <c r="E304" s="26">
        <f>F304</f>
        <v>15.5814</v>
      </c>
      <c r="F304" s="26">
        <f>ROUND(15.5814,4)</f>
        <v>15.5814</v>
      </c>
      <c r="G304" s="24"/>
      <c r="H304" s="36"/>
    </row>
    <row r="305" spans="1:8" ht="12.75" customHeight="1">
      <c r="A305" s="22">
        <v>43087</v>
      </c>
      <c r="B305" s="22"/>
      <c r="C305" s="26">
        <f>ROUND(15.488654625,4)</f>
        <v>15.4887</v>
      </c>
      <c r="D305" s="26">
        <f>F305</f>
        <v>15.8809</v>
      </c>
      <c r="E305" s="26">
        <f>F305</f>
        <v>15.8809</v>
      </c>
      <c r="F305" s="26">
        <f>ROUND(15.8809,4)</f>
        <v>15.8809</v>
      </c>
      <c r="G305" s="24"/>
      <c r="H305" s="36"/>
    </row>
    <row r="306" spans="1:8" ht="12.75" customHeight="1">
      <c r="A306" s="22">
        <v>43178</v>
      </c>
      <c r="B306" s="22"/>
      <c r="C306" s="26">
        <f>ROUND(15.488654625,4)</f>
        <v>15.4887</v>
      </c>
      <c r="D306" s="26">
        <f>F306</f>
        <v>16.1857</v>
      </c>
      <c r="E306" s="26">
        <f>F306</f>
        <v>16.1857</v>
      </c>
      <c r="F306" s="26">
        <f>ROUND(16.1857,4)</f>
        <v>16.1857</v>
      </c>
      <c r="G306" s="24"/>
      <c r="H306" s="36"/>
    </row>
    <row r="307" spans="1:8" ht="12.75" customHeight="1">
      <c r="A307" s="22">
        <v>43269</v>
      </c>
      <c r="B307" s="22"/>
      <c r="C307" s="26">
        <f>ROUND(15.488654625,4)</f>
        <v>15.4887</v>
      </c>
      <c r="D307" s="26">
        <f>F307</f>
        <v>16.4864</v>
      </c>
      <c r="E307" s="26">
        <f>F307</f>
        <v>16.4864</v>
      </c>
      <c r="F307" s="26">
        <f>ROUND(16.4864,4)</f>
        <v>16.4864</v>
      </c>
      <c r="G307" s="24"/>
      <c r="H307" s="36"/>
    </row>
    <row r="308" spans="1:8" ht="12.75" customHeight="1">
      <c r="A308" s="22">
        <v>43360</v>
      </c>
      <c r="B308" s="22"/>
      <c r="C308" s="26">
        <f>ROUND(15.488654625,4)</f>
        <v>15.4887</v>
      </c>
      <c r="D308" s="26">
        <f>F308</f>
        <v>16.7795</v>
      </c>
      <c r="E308" s="26">
        <f>F308</f>
        <v>16.7795</v>
      </c>
      <c r="F308" s="26">
        <f>ROUND(16.7795,4)</f>
        <v>16.7795</v>
      </c>
      <c r="G308" s="24"/>
      <c r="H308" s="36"/>
    </row>
    <row r="309" spans="1:8" ht="12.75" customHeight="1">
      <c r="A309" s="22">
        <v>43448</v>
      </c>
      <c r="B309" s="22"/>
      <c r="C309" s="26">
        <f>ROUND(15.488654625,4)</f>
        <v>15.4887</v>
      </c>
      <c r="D309" s="26">
        <f>F309</f>
        <v>17.0643</v>
      </c>
      <c r="E309" s="26">
        <f>F309</f>
        <v>17.0643</v>
      </c>
      <c r="F309" s="26">
        <f>ROUND(17.0643,4)</f>
        <v>17.0643</v>
      </c>
      <c r="G309" s="24"/>
      <c r="H309" s="36"/>
    </row>
    <row r="310" spans="1:8" ht="12.75" customHeight="1">
      <c r="A310" s="22">
        <v>43542</v>
      </c>
      <c r="B310" s="22"/>
      <c r="C310" s="26">
        <f>ROUND(15.488654625,4)</f>
        <v>15.4887</v>
      </c>
      <c r="D310" s="26">
        <f>F310</f>
        <v>17.4438</v>
      </c>
      <c r="E310" s="26">
        <f>F310</f>
        <v>17.4438</v>
      </c>
      <c r="F310" s="26">
        <f>ROUND(17.4438,4)</f>
        <v>17.4438</v>
      </c>
      <c r="G310" s="24"/>
      <c r="H310" s="36"/>
    </row>
    <row r="311" spans="1:8" ht="12.75" customHeight="1">
      <c r="A311" s="22">
        <v>43630</v>
      </c>
      <c r="B311" s="22"/>
      <c r="C311" s="26">
        <f>ROUND(15.488654625,4)</f>
        <v>15.4887</v>
      </c>
      <c r="D311" s="26">
        <f>F311</f>
        <v>17.8026</v>
      </c>
      <c r="E311" s="26">
        <f>F311</f>
        <v>17.8026</v>
      </c>
      <c r="F311" s="26">
        <f>ROUND(17.8026,4)</f>
        <v>17.8026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6">
        <f>ROUND(13.6858758234348,4)</f>
        <v>13.6859</v>
      </c>
      <c r="D313" s="26">
        <f>F313</f>
        <v>13.772</v>
      </c>
      <c r="E313" s="26">
        <f>F313</f>
        <v>13.772</v>
      </c>
      <c r="F313" s="26">
        <f>ROUND(13.772,4)</f>
        <v>13.772</v>
      </c>
      <c r="G313" s="24"/>
      <c r="H313" s="36"/>
    </row>
    <row r="314" spans="1:8" ht="12.75" customHeight="1">
      <c r="A314" s="22">
        <v>43087</v>
      </c>
      <c r="B314" s="22"/>
      <c r="C314" s="26">
        <f>ROUND(13.6858758234348,4)</f>
        <v>13.6859</v>
      </c>
      <c r="D314" s="26">
        <f>F314</f>
        <v>14.0505</v>
      </c>
      <c r="E314" s="26">
        <f>F314</f>
        <v>14.0505</v>
      </c>
      <c r="F314" s="26">
        <f>ROUND(14.0505,4)</f>
        <v>14.0505</v>
      </c>
      <c r="G314" s="24"/>
      <c r="H314" s="36"/>
    </row>
    <row r="315" spans="1:8" ht="12.75" customHeight="1">
      <c r="A315" s="22">
        <v>43178</v>
      </c>
      <c r="B315" s="22"/>
      <c r="C315" s="26">
        <f>ROUND(13.6858758234348,4)</f>
        <v>13.6859</v>
      </c>
      <c r="D315" s="26">
        <f>F315</f>
        <v>14.3357</v>
      </c>
      <c r="E315" s="26">
        <f>F315</f>
        <v>14.3357</v>
      </c>
      <c r="F315" s="26">
        <f>ROUND(14.3357,4)</f>
        <v>14.3357</v>
      </c>
      <c r="G315" s="24"/>
      <c r="H315" s="36"/>
    </row>
    <row r="316" spans="1:8" ht="12.75" customHeight="1">
      <c r="A316" s="22">
        <v>43269</v>
      </c>
      <c r="B316" s="22"/>
      <c r="C316" s="26">
        <f>ROUND(13.6858758234348,4)</f>
        <v>13.6859</v>
      </c>
      <c r="D316" s="26">
        <f>F316</f>
        <v>14.6161</v>
      </c>
      <c r="E316" s="26">
        <f>F316</f>
        <v>14.6161</v>
      </c>
      <c r="F316" s="26">
        <f>ROUND(14.6161,4)</f>
        <v>14.6161</v>
      </c>
      <c r="G316" s="24"/>
      <c r="H316" s="36"/>
    </row>
    <row r="317" spans="1:8" ht="12.75" customHeight="1">
      <c r="A317" s="22">
        <v>43360</v>
      </c>
      <c r="B317" s="22"/>
      <c r="C317" s="26">
        <f>ROUND(13.6858758234348,4)</f>
        <v>13.6859</v>
      </c>
      <c r="D317" s="26">
        <f>F317</f>
        <v>14.8873</v>
      </c>
      <c r="E317" s="26">
        <f>F317</f>
        <v>14.8873</v>
      </c>
      <c r="F317" s="26">
        <f>ROUND(14.8873,4)</f>
        <v>14.8873</v>
      </c>
      <c r="G317" s="24"/>
      <c r="H317" s="36"/>
    </row>
    <row r="318" spans="1:8" ht="12.75" customHeight="1">
      <c r="A318" s="22">
        <v>43630</v>
      </c>
      <c r="B318" s="22"/>
      <c r="C318" s="26">
        <f>ROUND(13.6858758234348,4)</f>
        <v>13.6859</v>
      </c>
      <c r="D318" s="26">
        <f>F318</f>
        <v>15.6202</v>
      </c>
      <c r="E318" s="26">
        <f>F318</f>
        <v>15.6202</v>
      </c>
      <c r="F318" s="26">
        <f>ROUND(15.6202,4)</f>
        <v>15.6202</v>
      </c>
      <c r="G318" s="24"/>
      <c r="H318" s="36"/>
    </row>
    <row r="319" spans="1:8" ht="12.75" customHeight="1">
      <c r="A319" s="22" t="s">
        <v>72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42996</v>
      </c>
      <c r="B320" s="22"/>
      <c r="C320" s="26">
        <f>ROUND(17.004912625,4)</f>
        <v>17.0049</v>
      </c>
      <c r="D320" s="26">
        <f>F320</f>
        <v>17.0973</v>
      </c>
      <c r="E320" s="26">
        <f>F320</f>
        <v>17.0973</v>
      </c>
      <c r="F320" s="26">
        <f>ROUND(17.0973,4)</f>
        <v>17.0973</v>
      </c>
      <c r="G320" s="24"/>
      <c r="H320" s="36"/>
    </row>
    <row r="321" spans="1:8" ht="12.75" customHeight="1">
      <c r="A321" s="22">
        <v>43087</v>
      </c>
      <c r="B321" s="22"/>
      <c r="C321" s="26">
        <f>ROUND(17.004912625,4)</f>
        <v>17.0049</v>
      </c>
      <c r="D321" s="26">
        <f>F321</f>
        <v>17.3922</v>
      </c>
      <c r="E321" s="26">
        <f>F321</f>
        <v>17.3922</v>
      </c>
      <c r="F321" s="26">
        <f>ROUND(17.3922,4)</f>
        <v>17.3922</v>
      </c>
      <c r="G321" s="24"/>
      <c r="H321" s="36"/>
    </row>
    <row r="322" spans="1:8" ht="12.75" customHeight="1">
      <c r="A322" s="22">
        <v>43178</v>
      </c>
      <c r="B322" s="22"/>
      <c r="C322" s="26">
        <f>ROUND(17.004912625,4)</f>
        <v>17.0049</v>
      </c>
      <c r="D322" s="26">
        <f>F322</f>
        <v>17.6879</v>
      </c>
      <c r="E322" s="26">
        <f>F322</f>
        <v>17.6879</v>
      </c>
      <c r="F322" s="26">
        <f>ROUND(17.6879,4)</f>
        <v>17.6879</v>
      </c>
      <c r="G322" s="24"/>
      <c r="H322" s="36"/>
    </row>
    <row r="323" spans="1:8" ht="12.75" customHeight="1">
      <c r="A323" s="22">
        <v>43269</v>
      </c>
      <c r="B323" s="22"/>
      <c r="C323" s="26">
        <f>ROUND(17.004912625,4)</f>
        <v>17.0049</v>
      </c>
      <c r="D323" s="26">
        <f>F323</f>
        <v>17.9761</v>
      </c>
      <c r="E323" s="26">
        <f>F323</f>
        <v>17.9761</v>
      </c>
      <c r="F323" s="26">
        <f>ROUND(17.9761,4)</f>
        <v>17.9761</v>
      </c>
      <c r="G323" s="24"/>
      <c r="H323" s="36"/>
    </row>
    <row r="324" spans="1:8" ht="12.75" customHeight="1">
      <c r="A324" s="22">
        <v>43360</v>
      </c>
      <c r="B324" s="22"/>
      <c r="C324" s="26">
        <f>ROUND(17.004912625,4)</f>
        <v>17.0049</v>
      </c>
      <c r="D324" s="26">
        <f>F324</f>
        <v>18.2678</v>
      </c>
      <c r="E324" s="26">
        <f>F324</f>
        <v>18.2678</v>
      </c>
      <c r="F324" s="26">
        <f>ROUND(18.2678,4)</f>
        <v>18.2678</v>
      </c>
      <c r="G324" s="24"/>
      <c r="H324" s="36"/>
    </row>
    <row r="325" spans="1:8" ht="12.75" customHeight="1">
      <c r="A325" s="22">
        <v>43448</v>
      </c>
      <c r="B325" s="22"/>
      <c r="C325" s="26">
        <f>ROUND(17.004912625,4)</f>
        <v>17.0049</v>
      </c>
      <c r="D325" s="26">
        <f>F325</f>
        <v>18.5589</v>
      </c>
      <c r="E325" s="26">
        <f>F325</f>
        <v>18.5589</v>
      </c>
      <c r="F325" s="26">
        <f>ROUND(18.5589,4)</f>
        <v>18.5589</v>
      </c>
      <c r="G325" s="24"/>
      <c r="H325" s="36"/>
    </row>
    <row r="326" spans="1:8" ht="12.75" customHeight="1">
      <c r="A326" s="22">
        <v>43542</v>
      </c>
      <c r="B326" s="22"/>
      <c r="C326" s="26">
        <f>ROUND(17.004912625,4)</f>
        <v>17.0049</v>
      </c>
      <c r="D326" s="26">
        <f>F326</f>
        <v>18.6196</v>
      </c>
      <c r="E326" s="26">
        <f>F326</f>
        <v>18.6196</v>
      </c>
      <c r="F326" s="26">
        <f>ROUND(18.6196,4)</f>
        <v>18.6196</v>
      </c>
      <c r="G326" s="24"/>
      <c r="H326" s="36"/>
    </row>
    <row r="327" spans="1:8" ht="12.75" customHeight="1">
      <c r="A327" s="22">
        <v>43630</v>
      </c>
      <c r="B327" s="22"/>
      <c r="C327" s="26">
        <f>ROUND(17.004912625,4)</f>
        <v>17.0049</v>
      </c>
      <c r="D327" s="26">
        <f>F327</f>
        <v>19.1664</v>
      </c>
      <c r="E327" s="26">
        <f>F327</f>
        <v>19.1664</v>
      </c>
      <c r="F327" s="26">
        <f>ROUND(19.1664,4)</f>
        <v>19.1664</v>
      </c>
      <c r="G327" s="24"/>
      <c r="H327" s="36"/>
    </row>
    <row r="328" spans="1:8" ht="12.75" customHeight="1">
      <c r="A328" s="22" t="s">
        <v>73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42996</v>
      </c>
      <c r="B329" s="22"/>
      <c r="C329" s="26">
        <f>ROUND(1.68638429237053,4)</f>
        <v>1.6864</v>
      </c>
      <c r="D329" s="26">
        <f>F329</f>
        <v>1.6955</v>
      </c>
      <c r="E329" s="26">
        <f>F329</f>
        <v>1.6955</v>
      </c>
      <c r="F329" s="26">
        <f>ROUND(1.6955,4)</f>
        <v>1.6955</v>
      </c>
      <c r="G329" s="24"/>
      <c r="H329" s="36"/>
    </row>
    <row r="330" spans="1:8" ht="12.75" customHeight="1">
      <c r="A330" s="22">
        <v>43087</v>
      </c>
      <c r="B330" s="22"/>
      <c r="C330" s="26">
        <f>ROUND(1.68638429237053,4)</f>
        <v>1.6864</v>
      </c>
      <c r="D330" s="26">
        <f>F330</f>
        <v>1.7235</v>
      </c>
      <c r="E330" s="26">
        <f>F330</f>
        <v>1.7235</v>
      </c>
      <c r="F330" s="26">
        <f>ROUND(1.7235,4)</f>
        <v>1.7235</v>
      </c>
      <c r="G330" s="24"/>
      <c r="H330" s="36"/>
    </row>
    <row r="331" spans="1:8" ht="12.75" customHeight="1">
      <c r="A331" s="22">
        <v>43178</v>
      </c>
      <c r="B331" s="22"/>
      <c r="C331" s="26">
        <f>ROUND(1.68638429237053,4)</f>
        <v>1.6864</v>
      </c>
      <c r="D331" s="26">
        <f>F331</f>
        <v>1.7499</v>
      </c>
      <c r="E331" s="26">
        <f>F331</f>
        <v>1.7499</v>
      </c>
      <c r="F331" s="26">
        <f>ROUND(1.7499,4)</f>
        <v>1.7499</v>
      </c>
      <c r="G331" s="24"/>
      <c r="H331" s="36"/>
    </row>
    <row r="332" spans="1:8" ht="12.75" customHeight="1">
      <c r="A332" s="22">
        <v>43269</v>
      </c>
      <c r="B332" s="22"/>
      <c r="C332" s="26">
        <f>ROUND(1.68638429237053,4)</f>
        <v>1.6864</v>
      </c>
      <c r="D332" s="26">
        <f>F332</f>
        <v>1.7743</v>
      </c>
      <c r="E332" s="26">
        <f>F332</f>
        <v>1.7743</v>
      </c>
      <c r="F332" s="26">
        <v>1.7743</v>
      </c>
      <c r="G332" s="24"/>
      <c r="H332" s="36"/>
    </row>
    <row r="333" spans="1:8" ht="12.75" customHeight="1">
      <c r="A333" s="22">
        <v>43630</v>
      </c>
      <c r="B333" s="22"/>
      <c r="C333" s="26">
        <f>ROUND(1.68638429237053,4)</f>
        <v>1.6864</v>
      </c>
      <c r="D333" s="26">
        <f>F333</f>
        <v>1.8731</v>
      </c>
      <c r="E333" s="26">
        <f>F333</f>
        <v>1.8731</v>
      </c>
      <c r="F333" s="26">
        <f>ROUND(1.8731,4)</f>
        <v>1.8731</v>
      </c>
      <c r="G333" s="24"/>
      <c r="H333" s="36"/>
    </row>
    <row r="334" spans="1:8" ht="12.75" customHeight="1">
      <c r="A334" s="22" t="s">
        <v>74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42996</v>
      </c>
      <c r="B335" s="22"/>
      <c r="C335" s="28">
        <f>ROUND(0.120057332665969,6)</f>
        <v>0.120057</v>
      </c>
      <c r="D335" s="28">
        <f>F335</f>
        <v>0.120747</v>
      </c>
      <c r="E335" s="28">
        <f>F335</f>
        <v>0.120747</v>
      </c>
      <c r="F335" s="28">
        <f>ROUND(0.120747,6)</f>
        <v>0.120747</v>
      </c>
      <c r="G335" s="24"/>
      <c r="H335" s="36"/>
    </row>
    <row r="336" spans="1:8" ht="12.75" customHeight="1">
      <c r="A336" s="22">
        <v>43087</v>
      </c>
      <c r="B336" s="22"/>
      <c r="C336" s="28">
        <f>ROUND(0.120057332665969,6)</f>
        <v>0.120057</v>
      </c>
      <c r="D336" s="28">
        <f>F336</f>
        <v>0.12301</v>
      </c>
      <c r="E336" s="28">
        <f>F336</f>
        <v>0.12301</v>
      </c>
      <c r="F336" s="28">
        <f>ROUND(0.12301,6)</f>
        <v>0.12301</v>
      </c>
      <c r="G336" s="24"/>
      <c r="H336" s="36"/>
    </row>
    <row r="337" spans="1:8" ht="12.75" customHeight="1">
      <c r="A337" s="22">
        <v>43178</v>
      </c>
      <c r="B337" s="22"/>
      <c r="C337" s="28">
        <f>ROUND(0.120057332665969,6)</f>
        <v>0.120057</v>
      </c>
      <c r="D337" s="28">
        <f>F337</f>
        <v>0.125357</v>
      </c>
      <c r="E337" s="28">
        <f>F337</f>
        <v>0.125357</v>
      </c>
      <c r="F337" s="28">
        <f>ROUND(0.125357,6)</f>
        <v>0.125357</v>
      </c>
      <c r="G337" s="24"/>
      <c r="H337" s="36"/>
    </row>
    <row r="338" spans="1:8" ht="12.75" customHeight="1">
      <c r="A338" s="22">
        <v>43269</v>
      </c>
      <c r="B338" s="22"/>
      <c r="C338" s="28">
        <f>ROUND(0.120057332665969,6)</f>
        <v>0.120057</v>
      </c>
      <c r="D338" s="28">
        <f>F338</f>
        <v>0.127656</v>
      </c>
      <c r="E338" s="28">
        <f>F338</f>
        <v>0.127656</v>
      </c>
      <c r="F338" s="28">
        <f>ROUND(0.127656,6)</f>
        <v>0.127656</v>
      </c>
      <c r="G338" s="24"/>
      <c r="H338" s="36"/>
    </row>
    <row r="339" spans="1:8" ht="12.75" customHeight="1">
      <c r="A339" s="22">
        <v>43360</v>
      </c>
      <c r="B339" s="22"/>
      <c r="C339" s="28">
        <f>ROUND(0.120057332665969,6)</f>
        <v>0.120057</v>
      </c>
      <c r="D339" s="28">
        <f>F339</f>
        <v>0.130022</v>
      </c>
      <c r="E339" s="28">
        <f>F339</f>
        <v>0.130022</v>
      </c>
      <c r="F339" s="28">
        <f>ROUND(0.130022,6)</f>
        <v>0.130022</v>
      </c>
      <c r="G339" s="24"/>
      <c r="H339" s="36"/>
    </row>
    <row r="340" spans="1:8" ht="12.75" customHeight="1">
      <c r="A340" s="22">
        <v>43630</v>
      </c>
      <c r="B340" s="22"/>
      <c r="C340" s="28">
        <f>ROUND(0.120057332665969,6)</f>
        <v>0.120057</v>
      </c>
      <c r="D340" s="28">
        <f>F340</f>
        <v>0.136498</v>
      </c>
      <c r="E340" s="28">
        <f>F340</f>
        <v>0.136498</v>
      </c>
      <c r="F340" s="28">
        <f>ROUND(0.136498,6)</f>
        <v>0.136498</v>
      </c>
      <c r="G340" s="24"/>
      <c r="H340" s="36"/>
    </row>
    <row r="341" spans="1:8" ht="12.75" customHeight="1">
      <c r="A341" s="22" t="s">
        <v>75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42996</v>
      </c>
      <c r="B342" s="22"/>
      <c r="C342" s="26">
        <f>ROUND(0.127602466449039,4)</f>
        <v>0.1276</v>
      </c>
      <c r="D342" s="26">
        <f>F342</f>
        <v>0.1275</v>
      </c>
      <c r="E342" s="26">
        <f>F342</f>
        <v>0.1275</v>
      </c>
      <c r="F342" s="26">
        <f>ROUND(0.1275,4)</f>
        <v>0.1275</v>
      </c>
      <c r="G342" s="24"/>
      <c r="H342" s="36"/>
    </row>
    <row r="343" spans="1:8" ht="12.75" customHeight="1">
      <c r="A343" s="22">
        <v>43087</v>
      </c>
      <c r="B343" s="22"/>
      <c r="C343" s="26">
        <f>ROUND(0.127602466449039,4)</f>
        <v>0.1276</v>
      </c>
      <c r="D343" s="26">
        <f>F343</f>
        <v>0.127</v>
      </c>
      <c r="E343" s="26">
        <f>F343</f>
        <v>0.127</v>
      </c>
      <c r="F343" s="26">
        <f>ROUND(0.127,4)</f>
        <v>0.127</v>
      </c>
      <c r="G343" s="24"/>
      <c r="H343" s="36"/>
    </row>
    <row r="344" spans="1:8" ht="12.75" customHeight="1">
      <c r="A344" s="22">
        <v>43178</v>
      </c>
      <c r="B344" s="22"/>
      <c r="C344" s="26">
        <f>ROUND(0.127602466449039,4)</f>
        <v>0.1276</v>
      </c>
      <c r="D344" s="26">
        <f>F344</f>
        <v>0.1262</v>
      </c>
      <c r="E344" s="26">
        <f>F344</f>
        <v>0.1262</v>
      </c>
      <c r="F344" s="26">
        <f>ROUND(0.1262,4)</f>
        <v>0.1262</v>
      </c>
      <c r="G344" s="24"/>
      <c r="H344" s="36"/>
    </row>
    <row r="345" spans="1:8" ht="12.75" customHeight="1">
      <c r="A345" s="22">
        <v>43269</v>
      </c>
      <c r="B345" s="22"/>
      <c r="C345" s="26">
        <f>ROUND(0.127602466449039,4)</f>
        <v>0.1276</v>
      </c>
      <c r="D345" s="26">
        <f>F345</f>
        <v>0.1259</v>
      </c>
      <c r="E345" s="26">
        <f>F345</f>
        <v>0.1259</v>
      </c>
      <c r="F345" s="26">
        <f>ROUND(0.1259,4)</f>
        <v>0.1259</v>
      </c>
      <c r="G345" s="24"/>
      <c r="H345" s="36"/>
    </row>
    <row r="346" spans="1:8" ht="12.75" customHeight="1">
      <c r="A346" s="22">
        <v>43360</v>
      </c>
      <c r="B346" s="22"/>
      <c r="C346" s="26">
        <f>ROUND(0.127602466449039,4)</f>
        <v>0.1276</v>
      </c>
      <c r="D346" s="26">
        <f>F346</f>
        <v>0.1253</v>
      </c>
      <c r="E346" s="26">
        <f>F346</f>
        <v>0.1253</v>
      </c>
      <c r="F346" s="26">
        <f>ROUND(0.1253,4)</f>
        <v>0.1253</v>
      </c>
      <c r="G346" s="24"/>
      <c r="H346" s="36"/>
    </row>
    <row r="347" spans="1:8" ht="12.75" customHeight="1">
      <c r="A347" s="22">
        <v>43630</v>
      </c>
      <c r="B347" s="22"/>
      <c r="C347" s="26">
        <f>ROUND(0.127602466449039,4)</f>
        <v>0.1276</v>
      </c>
      <c r="D347" s="26">
        <f>F347</f>
        <v>0.1205</v>
      </c>
      <c r="E347" s="26">
        <f>F347</f>
        <v>0.1205</v>
      </c>
      <c r="F347" s="26">
        <f>ROUND(0.1205,4)</f>
        <v>0.1205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42996</v>
      </c>
      <c r="B349" s="22"/>
      <c r="C349" s="26">
        <f>ROUND(1.66211006400242,4)</f>
        <v>1.6621</v>
      </c>
      <c r="D349" s="26">
        <f>F349</f>
        <v>1.6714</v>
      </c>
      <c r="E349" s="26">
        <f>F349</f>
        <v>1.6714</v>
      </c>
      <c r="F349" s="26">
        <f>ROUND(1.6714,4)</f>
        <v>1.6714</v>
      </c>
      <c r="G349" s="24"/>
      <c r="H349" s="36"/>
    </row>
    <row r="350" spans="1:8" ht="12.75" customHeight="1">
      <c r="A350" s="22">
        <v>43087</v>
      </c>
      <c r="B350" s="22"/>
      <c r="C350" s="26">
        <f>ROUND(1.66211006400242,4)</f>
        <v>1.6621</v>
      </c>
      <c r="D350" s="26">
        <f>F350</f>
        <v>1.6984</v>
      </c>
      <c r="E350" s="26">
        <f>F350</f>
        <v>1.6984</v>
      </c>
      <c r="F350" s="26">
        <f>ROUND(1.6984,4)</f>
        <v>1.6984</v>
      </c>
      <c r="G350" s="24"/>
      <c r="H350" s="36"/>
    </row>
    <row r="351" spans="1:8" ht="12.75" customHeight="1">
      <c r="A351" s="22">
        <v>43178</v>
      </c>
      <c r="B351" s="22"/>
      <c r="C351" s="26">
        <f>ROUND(1.66211006400242,4)</f>
        <v>1.6621</v>
      </c>
      <c r="D351" s="26">
        <f>F351</f>
        <v>1.7252</v>
      </c>
      <c r="E351" s="26">
        <f>F351</f>
        <v>1.7252</v>
      </c>
      <c r="F351" s="26">
        <f>ROUND(1.7252,4)</f>
        <v>1.7252</v>
      </c>
      <c r="G351" s="24"/>
      <c r="H351" s="36"/>
    </row>
    <row r="352" spans="1:8" ht="12.75" customHeight="1">
      <c r="A352" s="22">
        <v>43269</v>
      </c>
      <c r="B352" s="22"/>
      <c r="C352" s="26">
        <f>ROUND(1.66211006400242,4)</f>
        <v>1.6621</v>
      </c>
      <c r="D352" s="26">
        <f>F352</f>
        <v>1.7515</v>
      </c>
      <c r="E352" s="26">
        <f>F352</f>
        <v>1.7515</v>
      </c>
      <c r="F352" s="26">
        <f>ROUND(1.7515,4)</f>
        <v>1.7515</v>
      </c>
      <c r="G352" s="24"/>
      <c r="H352" s="36"/>
    </row>
    <row r="353" spans="1:8" ht="12.75" customHeight="1">
      <c r="A353" s="22">
        <v>43630</v>
      </c>
      <c r="B353" s="22"/>
      <c r="C353" s="26">
        <f>ROUND(1.66211006400242,4)</f>
        <v>1.6621</v>
      </c>
      <c r="D353" s="26">
        <f>F353</f>
        <v>1.8619</v>
      </c>
      <c r="E353" s="26">
        <f>F353</f>
        <v>1.8619</v>
      </c>
      <c r="F353" s="26">
        <f>ROUND(1.8619,4)</f>
        <v>1.8619</v>
      </c>
      <c r="G353" s="24"/>
      <c r="H353" s="36"/>
    </row>
    <row r="354" spans="1:8" ht="12.75" customHeight="1">
      <c r="A354" s="22" t="s">
        <v>77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6">
        <f>ROUND(0.0892261001517451,4)</f>
        <v>0.0892</v>
      </c>
      <c r="D355" s="26">
        <f>F355</f>
        <v>0.0383</v>
      </c>
      <c r="E355" s="26">
        <f>F355</f>
        <v>0.0383</v>
      </c>
      <c r="F355" s="26">
        <f>ROUND(0.0383,4)</f>
        <v>0.0383</v>
      </c>
      <c r="G355" s="24"/>
      <c r="H355" s="36"/>
    </row>
    <row r="356" spans="1:8" ht="12.75" customHeight="1">
      <c r="A356" s="22" t="s">
        <v>78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42996</v>
      </c>
      <c r="B357" s="22"/>
      <c r="C357" s="26">
        <f>ROUND(9.62920575,4)</f>
        <v>9.6292</v>
      </c>
      <c r="D357" s="26">
        <f>F357</f>
        <v>9.6675</v>
      </c>
      <c r="E357" s="26">
        <f>F357</f>
        <v>9.6675</v>
      </c>
      <c r="F357" s="26">
        <f>ROUND(9.6675,4)</f>
        <v>9.6675</v>
      </c>
      <c r="G357" s="24"/>
      <c r="H357" s="36"/>
    </row>
    <row r="358" spans="1:8" ht="12.75" customHeight="1">
      <c r="A358" s="22">
        <v>43087</v>
      </c>
      <c r="B358" s="22"/>
      <c r="C358" s="26">
        <f>ROUND(9.62920575,4)</f>
        <v>9.6292</v>
      </c>
      <c r="D358" s="26">
        <f>F358</f>
        <v>9.7887</v>
      </c>
      <c r="E358" s="26">
        <f>F358</f>
        <v>9.7887</v>
      </c>
      <c r="F358" s="26">
        <f>ROUND(9.7887,4)</f>
        <v>9.7887</v>
      </c>
      <c r="G358" s="24"/>
      <c r="H358" s="36"/>
    </row>
    <row r="359" spans="1:8" ht="12.75" customHeight="1">
      <c r="A359" s="22">
        <v>43178</v>
      </c>
      <c r="B359" s="22"/>
      <c r="C359" s="26">
        <f>ROUND(9.62920575,4)</f>
        <v>9.6292</v>
      </c>
      <c r="D359" s="26">
        <f>F359</f>
        <v>9.9079</v>
      </c>
      <c r="E359" s="26">
        <f>F359</f>
        <v>9.9079</v>
      </c>
      <c r="F359" s="26">
        <f>ROUND(9.9079,4)</f>
        <v>9.9079</v>
      </c>
      <c r="G359" s="24"/>
      <c r="H359" s="36"/>
    </row>
    <row r="360" spans="1:8" ht="12.75" customHeight="1">
      <c r="A360" s="22">
        <v>43269</v>
      </c>
      <c r="B360" s="22"/>
      <c r="C360" s="26">
        <f>ROUND(9.62920575,4)</f>
        <v>9.6292</v>
      </c>
      <c r="D360" s="26">
        <f>F360</f>
        <v>10.0232</v>
      </c>
      <c r="E360" s="26">
        <f>F360</f>
        <v>10.0232</v>
      </c>
      <c r="F360" s="26">
        <f>ROUND(10.0232,4)</f>
        <v>10.0232</v>
      </c>
      <c r="G360" s="24"/>
      <c r="H360" s="36"/>
    </row>
    <row r="361" spans="1:8" ht="12.75" customHeight="1">
      <c r="A361" s="22">
        <v>43630</v>
      </c>
      <c r="B361" s="22"/>
      <c r="C361" s="26">
        <f>ROUND(9.62920575,4)</f>
        <v>9.6292</v>
      </c>
      <c r="D361" s="26">
        <f>F361</f>
        <v>10.489</v>
      </c>
      <c r="E361" s="26">
        <f>F361</f>
        <v>10.489</v>
      </c>
      <c r="F361" s="26">
        <f>ROUND(10.489,4)</f>
        <v>10.489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42996</v>
      </c>
      <c r="B363" s="22"/>
      <c r="C363" s="26">
        <f>ROUND(9.66731396328729,4)</f>
        <v>9.6673</v>
      </c>
      <c r="D363" s="26">
        <f>F363</f>
        <v>9.7138</v>
      </c>
      <c r="E363" s="26">
        <f>F363</f>
        <v>9.7138</v>
      </c>
      <c r="F363" s="26">
        <f>ROUND(9.7138,4)</f>
        <v>9.7138</v>
      </c>
      <c r="G363" s="24"/>
      <c r="H363" s="36"/>
    </row>
    <row r="364" spans="1:8" ht="12.75" customHeight="1">
      <c r="A364" s="22">
        <v>43087</v>
      </c>
      <c r="B364" s="22"/>
      <c r="C364" s="26">
        <f>ROUND(9.66731396328729,4)</f>
        <v>9.6673</v>
      </c>
      <c r="D364" s="26">
        <f>F364</f>
        <v>9.8629</v>
      </c>
      <c r="E364" s="26">
        <f>F364</f>
        <v>9.8629</v>
      </c>
      <c r="F364" s="26">
        <f>ROUND(9.8629,4)</f>
        <v>9.8629</v>
      </c>
      <c r="G364" s="24"/>
      <c r="H364" s="36"/>
    </row>
    <row r="365" spans="1:8" ht="12.75" customHeight="1">
      <c r="A365" s="22">
        <v>43178</v>
      </c>
      <c r="B365" s="22"/>
      <c r="C365" s="26">
        <f>ROUND(9.66731396328729,4)</f>
        <v>9.6673</v>
      </c>
      <c r="D365" s="26">
        <f>F365</f>
        <v>10.0106</v>
      </c>
      <c r="E365" s="26">
        <f>F365</f>
        <v>10.0106</v>
      </c>
      <c r="F365" s="26">
        <f>ROUND(10.0106,4)</f>
        <v>10.0106</v>
      </c>
      <c r="G365" s="24"/>
      <c r="H365" s="36"/>
    </row>
    <row r="366" spans="1:8" ht="12.75" customHeight="1">
      <c r="A366" s="22">
        <v>43269</v>
      </c>
      <c r="B366" s="22"/>
      <c r="C366" s="26">
        <f>ROUND(9.66731396328729,4)</f>
        <v>9.6673</v>
      </c>
      <c r="D366" s="26">
        <f>F366</f>
        <v>10.155</v>
      </c>
      <c r="E366" s="26">
        <f>F366</f>
        <v>10.155</v>
      </c>
      <c r="F366" s="26">
        <f>ROUND(10.155,4)</f>
        <v>10.155</v>
      </c>
      <c r="G366" s="24"/>
      <c r="H366" s="36"/>
    </row>
    <row r="367" spans="1:8" ht="12.75" customHeight="1">
      <c r="A367" s="22">
        <v>43630</v>
      </c>
      <c r="B367" s="22"/>
      <c r="C367" s="26">
        <f>ROUND(9.66731396328729,4)</f>
        <v>9.6673</v>
      </c>
      <c r="D367" s="26">
        <f>F367</f>
        <v>10.7286</v>
      </c>
      <c r="E367" s="26">
        <f>F367</f>
        <v>10.7286</v>
      </c>
      <c r="F367" s="26">
        <f>ROUND(10.7286,4)</f>
        <v>10.7286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42996</v>
      </c>
      <c r="B369" s="22"/>
      <c r="C369" s="26">
        <f>ROUND(3.75106624964458,4)</f>
        <v>3.7511</v>
      </c>
      <c r="D369" s="26">
        <f>F369</f>
        <v>3.7371</v>
      </c>
      <c r="E369" s="26">
        <f>F369</f>
        <v>3.7371</v>
      </c>
      <c r="F369" s="26">
        <f>ROUND(3.7371,4)</f>
        <v>3.7371</v>
      </c>
      <c r="G369" s="24"/>
      <c r="H369" s="36"/>
    </row>
    <row r="370" spans="1:8" ht="12.75" customHeight="1">
      <c r="A370" s="22">
        <v>43087</v>
      </c>
      <c r="B370" s="22"/>
      <c r="C370" s="26">
        <f>ROUND(3.75106624964458,4)</f>
        <v>3.7511</v>
      </c>
      <c r="D370" s="26">
        <f>F370</f>
        <v>3.6937</v>
      </c>
      <c r="E370" s="26">
        <f>F370</f>
        <v>3.6937</v>
      </c>
      <c r="F370" s="26">
        <f>ROUND(3.6937,4)</f>
        <v>3.6937</v>
      </c>
      <c r="G370" s="24"/>
      <c r="H370" s="36"/>
    </row>
    <row r="371" spans="1:8" ht="12.75" customHeight="1">
      <c r="A371" s="22">
        <v>43178</v>
      </c>
      <c r="B371" s="22"/>
      <c r="C371" s="26">
        <f>ROUND(3.75106624964458,4)</f>
        <v>3.7511</v>
      </c>
      <c r="D371" s="26">
        <f>F371</f>
        <v>3.6516</v>
      </c>
      <c r="E371" s="26">
        <f>F371</f>
        <v>3.6516</v>
      </c>
      <c r="F371" s="26">
        <f>ROUND(3.6516,4)</f>
        <v>3.6516</v>
      </c>
      <c r="G371" s="24"/>
      <c r="H371" s="36"/>
    </row>
    <row r="372" spans="1:8" ht="12.75" customHeight="1">
      <c r="A372" s="22">
        <v>43269</v>
      </c>
      <c r="B372" s="22"/>
      <c r="C372" s="26">
        <f>ROUND(3.75106624964458,4)</f>
        <v>3.7511</v>
      </c>
      <c r="D372" s="26">
        <f>F372</f>
        <v>3.6136</v>
      </c>
      <c r="E372" s="26">
        <f>F372</f>
        <v>3.6136</v>
      </c>
      <c r="F372" s="26">
        <f>ROUND(3.6136,4)</f>
        <v>3.6136</v>
      </c>
      <c r="G372" s="24"/>
      <c r="H372" s="36"/>
    </row>
    <row r="373" spans="1:8" ht="12.75" customHeight="1">
      <c r="A373" s="22">
        <v>43630</v>
      </c>
      <c r="B373" s="22"/>
      <c r="C373" s="26">
        <f>ROUND(3.75106624964458,4)</f>
        <v>3.7511</v>
      </c>
      <c r="D373" s="26">
        <f>F373</f>
        <v>3.4479</v>
      </c>
      <c r="E373" s="26">
        <f>F373</f>
        <v>3.4479</v>
      </c>
      <c r="F373" s="26">
        <f>ROUND(3.4479,4)</f>
        <v>3.4479</v>
      </c>
      <c r="G373" s="24"/>
      <c r="H373" s="36"/>
    </row>
    <row r="374" spans="1:8" ht="12.75" customHeight="1">
      <c r="A374" s="22" t="s">
        <v>81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42996</v>
      </c>
      <c r="B375" s="22"/>
      <c r="C375" s="26">
        <f>ROUND(13.1925,4)</f>
        <v>13.1925</v>
      </c>
      <c r="D375" s="26">
        <f>F375</f>
        <v>13.2526</v>
      </c>
      <c r="E375" s="26">
        <f>F375</f>
        <v>13.2526</v>
      </c>
      <c r="F375" s="26">
        <f>ROUND(13.2526,4)</f>
        <v>13.2526</v>
      </c>
      <c r="G375" s="24"/>
      <c r="H375" s="36"/>
    </row>
    <row r="376" spans="1:8" ht="12.75" customHeight="1">
      <c r="A376" s="22">
        <v>43087</v>
      </c>
      <c r="B376" s="22"/>
      <c r="C376" s="26">
        <f>ROUND(13.1925,4)</f>
        <v>13.1925</v>
      </c>
      <c r="D376" s="26">
        <f>F376</f>
        <v>13.4413</v>
      </c>
      <c r="E376" s="26">
        <f>F376</f>
        <v>13.4413</v>
      </c>
      <c r="F376" s="26">
        <f>ROUND(13.4413,4)</f>
        <v>13.4413</v>
      </c>
      <c r="G376" s="24"/>
      <c r="H376" s="36"/>
    </row>
    <row r="377" spans="1:8" ht="12.75" customHeight="1">
      <c r="A377" s="22">
        <v>43178</v>
      </c>
      <c r="B377" s="22"/>
      <c r="C377" s="26">
        <f>ROUND(13.1925,4)</f>
        <v>13.1925</v>
      </c>
      <c r="D377" s="26">
        <f>F377</f>
        <v>13.6262</v>
      </c>
      <c r="E377" s="26">
        <f>F377</f>
        <v>13.6262</v>
      </c>
      <c r="F377" s="26">
        <f>ROUND(13.6262,4)</f>
        <v>13.6262</v>
      </c>
      <c r="G377" s="24"/>
      <c r="H377" s="36"/>
    </row>
    <row r="378" spans="1:8" ht="12.75" customHeight="1">
      <c r="A378" s="22">
        <v>43269</v>
      </c>
      <c r="B378" s="22"/>
      <c r="C378" s="26">
        <f>ROUND(13.1925,4)</f>
        <v>13.1925</v>
      </c>
      <c r="D378" s="26">
        <f>F378</f>
        <v>13.8057</v>
      </c>
      <c r="E378" s="26">
        <f>F378</f>
        <v>13.8057</v>
      </c>
      <c r="F378" s="26">
        <f>ROUND(13.8057,4)</f>
        <v>13.8057</v>
      </c>
      <c r="G378" s="24"/>
      <c r="H378" s="36"/>
    </row>
    <row r="379" spans="1:8" ht="12.75" customHeight="1">
      <c r="A379" s="22">
        <v>43360</v>
      </c>
      <c r="B379" s="22"/>
      <c r="C379" s="26">
        <f>ROUND(13.1925,4)</f>
        <v>13.1925</v>
      </c>
      <c r="D379" s="26">
        <f>F379</f>
        <v>13.986</v>
      </c>
      <c r="E379" s="26">
        <f>F379</f>
        <v>13.986</v>
      </c>
      <c r="F379" s="26">
        <v>13.986</v>
      </c>
      <c r="G379" s="24"/>
      <c r="H379" s="36"/>
    </row>
    <row r="380" spans="1:8" ht="12.75" customHeight="1">
      <c r="A380" s="22">
        <v>43630</v>
      </c>
      <c r="B380" s="22"/>
      <c r="C380" s="26">
        <f>ROUND(13.1925,4)</f>
        <v>13.1925</v>
      </c>
      <c r="D380" s="26">
        <f>F380</f>
        <v>14.5368</v>
      </c>
      <c r="E380" s="26">
        <f>F380</f>
        <v>14.5368</v>
      </c>
      <c r="F380" s="26">
        <v>14.5368</v>
      </c>
      <c r="G380" s="24"/>
      <c r="H380" s="36"/>
    </row>
    <row r="381" spans="1:8" ht="12.75" customHeight="1">
      <c r="A381" s="22" t="s">
        <v>82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42996</v>
      </c>
      <c r="B382" s="22"/>
      <c r="C382" s="26">
        <f>ROUND(13.1925,4)</f>
        <v>13.1925</v>
      </c>
      <c r="D382" s="26">
        <f>F382</f>
        <v>13.2526</v>
      </c>
      <c r="E382" s="26">
        <f>F382</f>
        <v>13.2526</v>
      </c>
      <c r="F382" s="26">
        <f>ROUND(13.2526,4)</f>
        <v>13.2526</v>
      </c>
      <c r="G382" s="24"/>
      <c r="H382" s="36"/>
    </row>
    <row r="383" spans="1:8" ht="12.75" customHeight="1">
      <c r="A383" s="22">
        <v>43087</v>
      </c>
      <c r="B383" s="22"/>
      <c r="C383" s="26">
        <f>ROUND(13.1925,4)</f>
        <v>13.1925</v>
      </c>
      <c r="D383" s="26">
        <f>F383</f>
        <v>13.4413</v>
      </c>
      <c r="E383" s="26">
        <f>F383</f>
        <v>13.4413</v>
      </c>
      <c r="F383" s="26">
        <f>ROUND(13.4413,4)</f>
        <v>13.4413</v>
      </c>
      <c r="G383" s="24"/>
      <c r="H383" s="36"/>
    </row>
    <row r="384" spans="1:8" ht="12.75" customHeight="1">
      <c r="A384" s="22">
        <v>43175</v>
      </c>
      <c r="B384" s="22"/>
      <c r="C384" s="26">
        <f>ROUND(13.1925,4)</f>
        <v>13.1925</v>
      </c>
      <c r="D384" s="26">
        <f>F384</f>
        <v>17.5004</v>
      </c>
      <c r="E384" s="26">
        <f>F384</f>
        <v>17.5004</v>
      </c>
      <c r="F384" s="26">
        <f>ROUND(17.5004,4)</f>
        <v>17.5004</v>
      </c>
      <c r="G384" s="24"/>
      <c r="H384" s="36"/>
    </row>
    <row r="385" spans="1:8" ht="12.75" customHeight="1">
      <c r="A385" s="22">
        <v>43178</v>
      </c>
      <c r="B385" s="22"/>
      <c r="C385" s="26">
        <f>ROUND(13.1925,4)</f>
        <v>13.1925</v>
      </c>
      <c r="D385" s="26">
        <f>F385</f>
        <v>13.6262</v>
      </c>
      <c r="E385" s="26">
        <f>F385</f>
        <v>13.6262</v>
      </c>
      <c r="F385" s="26">
        <f>ROUND(13.6262,4)</f>
        <v>13.6262</v>
      </c>
      <c r="G385" s="24"/>
      <c r="H385" s="36"/>
    </row>
    <row r="386" spans="1:8" ht="12.75" customHeight="1">
      <c r="A386" s="22">
        <v>43269</v>
      </c>
      <c r="B386" s="22"/>
      <c r="C386" s="26">
        <f>ROUND(13.1925,4)</f>
        <v>13.1925</v>
      </c>
      <c r="D386" s="26">
        <f>F386</f>
        <v>13.8057</v>
      </c>
      <c r="E386" s="26">
        <f>F386</f>
        <v>13.8057</v>
      </c>
      <c r="F386" s="26">
        <f>ROUND(13.8057,4)</f>
        <v>13.8057</v>
      </c>
      <c r="G386" s="24"/>
      <c r="H386" s="36"/>
    </row>
    <row r="387" spans="1:8" ht="12.75" customHeight="1">
      <c r="A387" s="22">
        <v>43360</v>
      </c>
      <c r="B387" s="22"/>
      <c r="C387" s="26">
        <f>ROUND(13.1925,4)</f>
        <v>13.1925</v>
      </c>
      <c r="D387" s="26">
        <f>F387</f>
        <v>13.986</v>
      </c>
      <c r="E387" s="26">
        <f>F387</f>
        <v>13.986</v>
      </c>
      <c r="F387" s="26">
        <f>ROUND(13.986,4)</f>
        <v>13.986</v>
      </c>
      <c r="G387" s="24"/>
      <c r="H387" s="36"/>
    </row>
    <row r="388" spans="1:8" ht="12.75" customHeight="1">
      <c r="A388" s="22">
        <v>43448</v>
      </c>
      <c r="B388" s="22"/>
      <c r="C388" s="26">
        <f>ROUND(13.1925,4)</f>
        <v>13.1925</v>
      </c>
      <c r="D388" s="26">
        <f>F388</f>
        <v>14.1655</v>
      </c>
      <c r="E388" s="26">
        <f>F388</f>
        <v>14.1655</v>
      </c>
      <c r="F388" s="26">
        <f>ROUND(14.1655,4)</f>
        <v>14.1655</v>
      </c>
      <c r="G388" s="24"/>
      <c r="H388" s="36"/>
    </row>
    <row r="389" spans="1:8" ht="12.75" customHeight="1">
      <c r="A389" s="22">
        <v>43542</v>
      </c>
      <c r="B389" s="22"/>
      <c r="C389" s="26">
        <f>ROUND(13.1925,4)</f>
        <v>13.1925</v>
      </c>
      <c r="D389" s="26">
        <f>F389</f>
        <v>14.3573</v>
      </c>
      <c r="E389" s="26">
        <f>F389</f>
        <v>14.3573</v>
      </c>
      <c r="F389" s="26">
        <f>ROUND(14.3573,4)</f>
        <v>14.3573</v>
      </c>
      <c r="G389" s="24"/>
      <c r="H389" s="36"/>
    </row>
    <row r="390" spans="1:8" ht="12.75" customHeight="1">
      <c r="A390" s="22">
        <v>43630</v>
      </c>
      <c r="B390" s="22"/>
      <c r="C390" s="26">
        <f>ROUND(13.1925,4)</f>
        <v>13.1925</v>
      </c>
      <c r="D390" s="26">
        <f>F390</f>
        <v>14.5368</v>
      </c>
      <c r="E390" s="26">
        <f>F390</f>
        <v>14.5368</v>
      </c>
      <c r="F390" s="26">
        <f>ROUND(14.5368,4)</f>
        <v>14.5368</v>
      </c>
      <c r="G390" s="24"/>
      <c r="H390" s="36"/>
    </row>
    <row r="391" spans="1:8" ht="12.75" customHeight="1">
      <c r="A391" s="22">
        <v>43724</v>
      </c>
      <c r="B391" s="22"/>
      <c r="C391" s="26">
        <f>ROUND(13.1925,4)</f>
        <v>13.1925</v>
      </c>
      <c r="D391" s="26">
        <f>F391</f>
        <v>14.7388</v>
      </c>
      <c r="E391" s="26">
        <f>F391</f>
        <v>14.7388</v>
      </c>
      <c r="F391" s="26">
        <f>ROUND(14.7388,4)</f>
        <v>14.7388</v>
      </c>
      <c r="G391" s="24"/>
      <c r="H391" s="36"/>
    </row>
    <row r="392" spans="1:8" ht="12.75" customHeight="1">
      <c r="A392" s="22">
        <v>43812</v>
      </c>
      <c r="B392" s="22"/>
      <c r="C392" s="26">
        <f>ROUND(13.1925,4)</f>
        <v>13.1925</v>
      </c>
      <c r="D392" s="26">
        <f>F392</f>
        <v>14.9532</v>
      </c>
      <c r="E392" s="26">
        <f>F392</f>
        <v>14.9532</v>
      </c>
      <c r="F392" s="26">
        <f>ROUND(14.9532,4)</f>
        <v>14.9532</v>
      </c>
      <c r="G392" s="24"/>
      <c r="H392" s="36"/>
    </row>
    <row r="393" spans="1:8" ht="12.75" customHeight="1">
      <c r="A393" s="22">
        <v>43906</v>
      </c>
      <c r="B393" s="22"/>
      <c r="C393" s="26">
        <f>ROUND(13.1925,4)</f>
        <v>13.1925</v>
      </c>
      <c r="D393" s="26">
        <f>F393</f>
        <v>15.1822</v>
      </c>
      <c r="E393" s="26">
        <f>F393</f>
        <v>15.1822</v>
      </c>
      <c r="F393" s="26">
        <f>ROUND(15.1822,4)</f>
        <v>15.1822</v>
      </c>
      <c r="G393" s="24"/>
      <c r="H393" s="36"/>
    </row>
    <row r="394" spans="1:8" ht="12.75" customHeight="1">
      <c r="A394" s="22">
        <v>43994</v>
      </c>
      <c r="B394" s="22"/>
      <c r="C394" s="26">
        <f>ROUND(13.1925,4)</f>
        <v>13.1925</v>
      </c>
      <c r="D394" s="26">
        <f>F394</f>
        <v>15.3965</v>
      </c>
      <c r="E394" s="26">
        <f>F394</f>
        <v>15.3965</v>
      </c>
      <c r="F394" s="26">
        <f>ROUND(15.3965,4)</f>
        <v>15.3965</v>
      </c>
      <c r="G394" s="24"/>
      <c r="H394" s="36"/>
    </row>
    <row r="395" spans="1:8" ht="12.75" customHeight="1">
      <c r="A395" s="22">
        <v>44088</v>
      </c>
      <c r="B395" s="22"/>
      <c r="C395" s="26">
        <f>ROUND(13.1925,4)</f>
        <v>13.1925</v>
      </c>
      <c r="D395" s="26">
        <f>F395</f>
        <v>15.6255</v>
      </c>
      <c r="E395" s="26">
        <f>F395</f>
        <v>15.6255</v>
      </c>
      <c r="F395" s="26">
        <f>ROUND(15.6255,4)</f>
        <v>15.6255</v>
      </c>
      <c r="G395" s="24"/>
      <c r="H395" s="36"/>
    </row>
    <row r="396" spans="1:8" ht="12.75" customHeight="1">
      <c r="A396" s="22" t="s">
        <v>83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42996</v>
      </c>
      <c r="B397" s="22"/>
      <c r="C397" s="26">
        <f>ROUND(1.46323203194321,4)</f>
        <v>1.4632</v>
      </c>
      <c r="D397" s="26">
        <f>F397</f>
        <v>1.4474</v>
      </c>
      <c r="E397" s="26">
        <f>F397</f>
        <v>1.4474</v>
      </c>
      <c r="F397" s="26">
        <f>ROUND(1.4474,4)</f>
        <v>1.4474</v>
      </c>
      <c r="G397" s="24"/>
      <c r="H397" s="36"/>
    </row>
    <row r="398" spans="1:8" ht="12.75" customHeight="1">
      <c r="A398" s="22">
        <v>43087</v>
      </c>
      <c r="B398" s="22"/>
      <c r="C398" s="26">
        <f>ROUND(1.46323203194321,4)</f>
        <v>1.4632</v>
      </c>
      <c r="D398" s="26">
        <f>F398</f>
        <v>1.422</v>
      </c>
      <c r="E398" s="26">
        <f>F398</f>
        <v>1.422</v>
      </c>
      <c r="F398" s="26">
        <f>ROUND(1.422,4)</f>
        <v>1.422</v>
      </c>
      <c r="G398" s="24"/>
      <c r="H398" s="36"/>
    </row>
    <row r="399" spans="1:8" ht="12.75" customHeight="1">
      <c r="A399" s="22">
        <v>43178</v>
      </c>
      <c r="B399" s="22"/>
      <c r="C399" s="26">
        <f>ROUND(1.46323203194321,4)</f>
        <v>1.4632</v>
      </c>
      <c r="D399" s="26">
        <f>F399</f>
        <v>1.3948</v>
      </c>
      <c r="E399" s="26">
        <f>F399</f>
        <v>1.3948</v>
      </c>
      <c r="F399" s="26">
        <f>ROUND(1.3948,4)</f>
        <v>1.3948</v>
      </c>
      <c r="G399" s="24"/>
      <c r="H399" s="36"/>
    </row>
    <row r="400" spans="1:8" ht="12.75" customHeight="1">
      <c r="A400" s="22">
        <v>43269</v>
      </c>
      <c r="B400" s="22"/>
      <c r="C400" s="26">
        <f>ROUND(1.46323203194321,4)</f>
        <v>1.4632</v>
      </c>
      <c r="D400" s="26">
        <f>F400</f>
        <v>1.365</v>
      </c>
      <c r="E400" s="26">
        <f>F400</f>
        <v>1.365</v>
      </c>
      <c r="F400" s="26">
        <f>ROUND(1.365,4)</f>
        <v>1.365</v>
      </c>
      <c r="G400" s="24"/>
      <c r="H400" s="36"/>
    </row>
    <row r="401" spans="1:8" ht="12.75" customHeight="1">
      <c r="A401" s="22">
        <v>43630</v>
      </c>
      <c r="B401" s="22"/>
      <c r="C401" s="26">
        <f>ROUND(1.46323203194321,4)</f>
        <v>1.4632</v>
      </c>
      <c r="D401" s="26">
        <f>F401</f>
        <v>1.2147</v>
      </c>
      <c r="E401" s="26">
        <f>F401</f>
        <v>1.2147</v>
      </c>
      <c r="F401" s="26">
        <f>ROUND(1.2147,4)</f>
        <v>1.2147</v>
      </c>
      <c r="G401" s="24"/>
      <c r="H401" s="36"/>
    </row>
    <row r="402" spans="1:8" ht="12.75" customHeight="1">
      <c r="A402" s="22" t="s">
        <v>84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43041</v>
      </c>
      <c r="B403" s="22"/>
      <c r="C403" s="27">
        <f>ROUND(619.563,3)</f>
        <v>619.563</v>
      </c>
      <c r="D403" s="27">
        <f>F403</f>
        <v>629.137</v>
      </c>
      <c r="E403" s="27">
        <f>F403</f>
        <v>629.137</v>
      </c>
      <c r="F403" s="27">
        <f>ROUND(629.137,3)</f>
        <v>629.137</v>
      </c>
      <c r="G403" s="24"/>
      <c r="H403" s="36"/>
    </row>
    <row r="404" spans="1:8" ht="12.75" customHeight="1">
      <c r="A404" s="22">
        <v>43132</v>
      </c>
      <c r="B404" s="22"/>
      <c r="C404" s="27">
        <f>ROUND(619.563,3)</f>
        <v>619.563</v>
      </c>
      <c r="D404" s="27">
        <f>F404</f>
        <v>640.687</v>
      </c>
      <c r="E404" s="27">
        <f>F404</f>
        <v>640.687</v>
      </c>
      <c r="F404" s="27">
        <f>ROUND(640.687,3)</f>
        <v>640.687</v>
      </c>
      <c r="G404" s="24"/>
      <c r="H404" s="36"/>
    </row>
    <row r="405" spans="1:8" ht="12.75" customHeight="1">
      <c r="A405" s="22">
        <v>43223</v>
      </c>
      <c r="B405" s="22"/>
      <c r="C405" s="27">
        <f>ROUND(619.563,3)</f>
        <v>619.563</v>
      </c>
      <c r="D405" s="27">
        <f>F405</f>
        <v>652.707</v>
      </c>
      <c r="E405" s="27">
        <f>F405</f>
        <v>652.707</v>
      </c>
      <c r="F405" s="27">
        <f>ROUND(652.707,3)</f>
        <v>652.707</v>
      </c>
      <c r="G405" s="24"/>
      <c r="H405" s="36"/>
    </row>
    <row r="406" spans="1:8" ht="12.75" customHeight="1">
      <c r="A406" s="22">
        <v>43314</v>
      </c>
      <c r="B406" s="22"/>
      <c r="C406" s="27">
        <f>ROUND(619.563,3)</f>
        <v>619.563</v>
      </c>
      <c r="D406" s="27">
        <f>F406</f>
        <v>665.012</v>
      </c>
      <c r="E406" s="27">
        <f>F406</f>
        <v>665.012</v>
      </c>
      <c r="F406" s="27">
        <f>ROUND(665.012,3)</f>
        <v>665.012</v>
      </c>
      <c r="G406" s="24"/>
      <c r="H406" s="36"/>
    </row>
    <row r="407" spans="1:8" ht="12.75" customHeight="1">
      <c r="A407" s="22" t="s">
        <v>85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43041</v>
      </c>
      <c r="B408" s="22"/>
      <c r="C408" s="27">
        <f>ROUND(551.357,3)</f>
        <v>551.357</v>
      </c>
      <c r="D408" s="27">
        <f>F408</f>
        <v>559.877</v>
      </c>
      <c r="E408" s="27">
        <f>F408</f>
        <v>559.877</v>
      </c>
      <c r="F408" s="27">
        <f>ROUND(559.877,3)</f>
        <v>559.877</v>
      </c>
      <c r="G408" s="24"/>
      <c r="H408" s="36"/>
    </row>
    <row r="409" spans="1:8" ht="12.75" customHeight="1">
      <c r="A409" s="22">
        <v>43132</v>
      </c>
      <c r="B409" s="22"/>
      <c r="C409" s="27">
        <f>ROUND(551.357,3)</f>
        <v>551.357</v>
      </c>
      <c r="D409" s="27">
        <f>F409</f>
        <v>570.155</v>
      </c>
      <c r="E409" s="27">
        <f>F409</f>
        <v>570.155</v>
      </c>
      <c r="F409" s="27">
        <f>ROUND(570.155,3)</f>
        <v>570.155</v>
      </c>
      <c r="G409" s="24"/>
      <c r="H409" s="36"/>
    </row>
    <row r="410" spans="1:8" ht="12.75" customHeight="1">
      <c r="A410" s="22">
        <v>43223</v>
      </c>
      <c r="B410" s="22"/>
      <c r="C410" s="27">
        <f>ROUND(551.357,3)</f>
        <v>551.357</v>
      </c>
      <c r="D410" s="27">
        <f>F410</f>
        <v>580.852</v>
      </c>
      <c r="E410" s="27">
        <f>F410</f>
        <v>580.852</v>
      </c>
      <c r="F410" s="27">
        <f>ROUND(580.852,3)</f>
        <v>580.852</v>
      </c>
      <c r="G410" s="24"/>
      <c r="H410" s="36"/>
    </row>
    <row r="411" spans="1:8" ht="12.75" customHeight="1">
      <c r="A411" s="22">
        <v>43314</v>
      </c>
      <c r="B411" s="22"/>
      <c r="C411" s="27">
        <f>ROUND(551.357,3)</f>
        <v>551.357</v>
      </c>
      <c r="D411" s="27">
        <f>F411</f>
        <v>591.802</v>
      </c>
      <c r="E411" s="27">
        <f>F411</f>
        <v>591.802</v>
      </c>
      <c r="F411" s="27">
        <f>ROUND(591.802,3)</f>
        <v>591.802</v>
      </c>
      <c r="G411" s="24"/>
      <c r="H411" s="36"/>
    </row>
    <row r="412" spans="1:8" ht="12.75" customHeight="1">
      <c r="A412" s="22" t="s">
        <v>86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43041</v>
      </c>
      <c r="B413" s="22"/>
      <c r="C413" s="27">
        <f>ROUND(635.208,3)</f>
        <v>635.208</v>
      </c>
      <c r="D413" s="27">
        <f>F413</f>
        <v>645.024</v>
      </c>
      <c r="E413" s="27">
        <f>F413</f>
        <v>645.024</v>
      </c>
      <c r="F413" s="27">
        <f>ROUND(645.024,3)</f>
        <v>645.024</v>
      </c>
      <c r="G413" s="24"/>
      <c r="H413" s="36"/>
    </row>
    <row r="414" spans="1:8" ht="12.75" customHeight="1">
      <c r="A414" s="22">
        <v>43132</v>
      </c>
      <c r="B414" s="22"/>
      <c r="C414" s="27">
        <f>ROUND(635.208,3)</f>
        <v>635.208</v>
      </c>
      <c r="D414" s="27">
        <f>F414</f>
        <v>656.865</v>
      </c>
      <c r="E414" s="27">
        <f>F414</f>
        <v>656.865</v>
      </c>
      <c r="F414" s="27">
        <f>ROUND(656.865,3)</f>
        <v>656.865</v>
      </c>
      <c r="G414" s="24"/>
      <c r="H414" s="36"/>
    </row>
    <row r="415" spans="1:8" ht="12.75" customHeight="1">
      <c r="A415" s="22">
        <v>43223</v>
      </c>
      <c r="B415" s="22"/>
      <c r="C415" s="27">
        <f>ROUND(635.208,3)</f>
        <v>635.208</v>
      </c>
      <c r="D415" s="27">
        <f>F415</f>
        <v>669.189</v>
      </c>
      <c r="E415" s="27">
        <f>F415</f>
        <v>669.189</v>
      </c>
      <c r="F415" s="27">
        <f>ROUND(669.189,3)</f>
        <v>669.189</v>
      </c>
      <c r="G415" s="24"/>
      <c r="H415" s="36"/>
    </row>
    <row r="416" spans="1:8" ht="12.75" customHeight="1">
      <c r="A416" s="22">
        <v>43314</v>
      </c>
      <c r="B416" s="22"/>
      <c r="C416" s="27">
        <f>ROUND(635.208,3)</f>
        <v>635.208</v>
      </c>
      <c r="D416" s="27">
        <f>F416</f>
        <v>681.804</v>
      </c>
      <c r="E416" s="27">
        <f>F416</f>
        <v>681.804</v>
      </c>
      <c r="F416" s="27">
        <f>ROUND(681.804,3)</f>
        <v>681.804</v>
      </c>
      <c r="G416" s="24"/>
      <c r="H416" s="36"/>
    </row>
    <row r="417" spans="1:8" ht="12.75" customHeight="1">
      <c r="A417" s="22" t="s">
        <v>87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43041</v>
      </c>
      <c r="B418" s="22"/>
      <c r="C418" s="27">
        <f>ROUND(570.609,3)</f>
        <v>570.609</v>
      </c>
      <c r="D418" s="27">
        <f>F418</f>
        <v>579.426</v>
      </c>
      <c r="E418" s="27">
        <f>F418</f>
        <v>579.426</v>
      </c>
      <c r="F418" s="27">
        <f>ROUND(579.426,3)</f>
        <v>579.426</v>
      </c>
      <c r="G418" s="24"/>
      <c r="H418" s="36"/>
    </row>
    <row r="419" spans="1:8" ht="12.75" customHeight="1">
      <c r="A419" s="22">
        <v>43132</v>
      </c>
      <c r="B419" s="22"/>
      <c r="C419" s="27">
        <f>ROUND(570.609,3)</f>
        <v>570.609</v>
      </c>
      <c r="D419" s="27">
        <f>F419</f>
        <v>590.064</v>
      </c>
      <c r="E419" s="27">
        <f>F419</f>
        <v>590.064</v>
      </c>
      <c r="F419" s="27">
        <f>ROUND(590.064,3)</f>
        <v>590.064</v>
      </c>
      <c r="G419" s="24"/>
      <c r="H419" s="36"/>
    </row>
    <row r="420" spans="1:8" ht="12.75" customHeight="1">
      <c r="A420" s="22">
        <v>43223</v>
      </c>
      <c r="B420" s="22"/>
      <c r="C420" s="27">
        <f>ROUND(570.609,3)</f>
        <v>570.609</v>
      </c>
      <c r="D420" s="27">
        <f>F420</f>
        <v>601.134</v>
      </c>
      <c r="E420" s="27">
        <f>F420</f>
        <v>601.134</v>
      </c>
      <c r="F420" s="27">
        <f>ROUND(601.134,3)</f>
        <v>601.134</v>
      </c>
      <c r="G420" s="24"/>
      <c r="H420" s="36"/>
    </row>
    <row r="421" spans="1:8" ht="12.75" customHeight="1">
      <c r="A421" s="22">
        <v>43314</v>
      </c>
      <c r="B421" s="22"/>
      <c r="C421" s="27">
        <f>ROUND(570.609,3)</f>
        <v>570.609</v>
      </c>
      <c r="D421" s="27">
        <f>F421</f>
        <v>612.467</v>
      </c>
      <c r="E421" s="27">
        <f>F421</f>
        <v>612.467</v>
      </c>
      <c r="F421" s="27">
        <f>ROUND(612.467,3)</f>
        <v>612.467</v>
      </c>
      <c r="G421" s="24"/>
      <c r="H421" s="36"/>
    </row>
    <row r="422" spans="1:8" ht="12.75" customHeight="1">
      <c r="A422" s="22" t="s">
        <v>88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43041</v>
      </c>
      <c r="B423" s="22"/>
      <c r="C423" s="27">
        <f>ROUND(247.213488409396,3)</f>
        <v>247.213</v>
      </c>
      <c r="D423" s="27">
        <f>F423</f>
        <v>251.087</v>
      </c>
      <c r="E423" s="27">
        <f>F423</f>
        <v>251.087</v>
      </c>
      <c r="F423" s="27">
        <f>ROUND(251.087,3)</f>
        <v>251.087</v>
      </c>
      <c r="G423" s="24"/>
      <c r="H423" s="36"/>
    </row>
    <row r="424" spans="1:8" ht="12.75" customHeight="1">
      <c r="A424" s="22">
        <v>43132</v>
      </c>
      <c r="B424" s="22"/>
      <c r="C424" s="27">
        <f>ROUND(247.213488409396,3)</f>
        <v>247.213</v>
      </c>
      <c r="D424" s="27">
        <f>F424</f>
        <v>255.782</v>
      </c>
      <c r="E424" s="27">
        <f>F424</f>
        <v>255.782</v>
      </c>
      <c r="F424" s="27">
        <f>ROUND(255.782,3)</f>
        <v>255.782</v>
      </c>
      <c r="G424" s="24"/>
      <c r="H424" s="36"/>
    </row>
    <row r="425" spans="1:8" ht="12.75" customHeight="1">
      <c r="A425" s="22">
        <v>43223</v>
      </c>
      <c r="B425" s="22"/>
      <c r="C425" s="27">
        <f>ROUND(247.213488409396,3)</f>
        <v>247.213</v>
      </c>
      <c r="D425" s="27">
        <f>F425</f>
        <v>260.697</v>
      </c>
      <c r="E425" s="27">
        <f>F425</f>
        <v>260.697</v>
      </c>
      <c r="F425" s="27">
        <f>ROUND(260.697,3)</f>
        <v>260.697</v>
      </c>
      <c r="G425" s="24"/>
      <c r="H425" s="36"/>
    </row>
    <row r="426" spans="1:8" ht="12.75" customHeight="1">
      <c r="A426" s="22">
        <v>43314</v>
      </c>
      <c r="B426" s="22"/>
      <c r="C426" s="27">
        <f>ROUND(247.213488409396,3)</f>
        <v>247.213</v>
      </c>
      <c r="D426" s="27">
        <f>F426</f>
        <v>265.627</v>
      </c>
      <c r="E426" s="27">
        <f>F426</f>
        <v>265.627</v>
      </c>
      <c r="F426" s="27">
        <f>ROUND(265.627,3)</f>
        <v>265.627</v>
      </c>
      <c r="G426" s="24"/>
      <c r="H426" s="36"/>
    </row>
    <row r="427" spans="1:8" ht="12.75" customHeight="1">
      <c r="A427" s="22" t="s">
        <v>89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43041</v>
      </c>
      <c r="B428" s="22"/>
      <c r="C428" s="27">
        <f>ROUND(675.731,3)</f>
        <v>675.731</v>
      </c>
      <c r="D428" s="27">
        <f>F428</f>
        <v>709.665</v>
      </c>
      <c r="E428" s="27">
        <f>F428</f>
        <v>709.665</v>
      </c>
      <c r="F428" s="27">
        <f>ROUND(709.665,3)</f>
        <v>709.665</v>
      </c>
      <c r="G428" s="24"/>
      <c r="H428" s="36"/>
    </row>
    <row r="429" spans="1:8" ht="12.75" customHeight="1">
      <c r="A429" s="22">
        <v>43132</v>
      </c>
      <c r="B429" s="22"/>
      <c r="C429" s="27">
        <f>ROUND(675.731,3)</f>
        <v>675.731</v>
      </c>
      <c r="D429" s="27">
        <f>F429</f>
        <v>724.173</v>
      </c>
      <c r="E429" s="27">
        <f>F429</f>
        <v>724.173</v>
      </c>
      <c r="F429" s="27">
        <f>ROUND(724.173,3)</f>
        <v>724.173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42996</v>
      </c>
      <c r="B431" s="22"/>
      <c r="C431" s="24">
        <f>ROUND(23243.7664864189,2)</f>
        <v>23243.77</v>
      </c>
      <c r="D431" s="24">
        <f>F431</f>
        <v>23387.44</v>
      </c>
      <c r="E431" s="24">
        <f>F431</f>
        <v>23387.44</v>
      </c>
      <c r="F431" s="24">
        <f>ROUND(23387.44,2)</f>
        <v>23387.44</v>
      </c>
      <c r="G431" s="24"/>
      <c r="H431" s="36"/>
    </row>
    <row r="432" spans="1:8" ht="12.75" customHeight="1">
      <c r="A432" s="22">
        <v>43087</v>
      </c>
      <c r="B432" s="22"/>
      <c r="C432" s="24">
        <f>ROUND(23243.7664864189,2)</f>
        <v>23243.77</v>
      </c>
      <c r="D432" s="24">
        <f>F432</f>
        <v>23755.37</v>
      </c>
      <c r="E432" s="24">
        <f>F432</f>
        <v>23755.37</v>
      </c>
      <c r="F432" s="24">
        <f>ROUND(23755.37,2)</f>
        <v>23755.37</v>
      </c>
      <c r="G432" s="24"/>
      <c r="H432" s="36"/>
    </row>
    <row r="433" spans="1:8" ht="12.75" customHeight="1">
      <c r="A433" s="22">
        <v>43178</v>
      </c>
      <c r="B433" s="22"/>
      <c r="C433" s="24">
        <f>ROUND(23243.7664864189,2)</f>
        <v>23243.77</v>
      </c>
      <c r="D433" s="24">
        <f>F433</f>
        <v>24124.1</v>
      </c>
      <c r="E433" s="24">
        <f>F433</f>
        <v>24124.1</v>
      </c>
      <c r="F433" s="24">
        <f>ROUND(24124.1,2)</f>
        <v>24124.1</v>
      </c>
      <c r="G433" s="24"/>
      <c r="H433" s="36"/>
    </row>
    <row r="434" spans="1:8" ht="12.75" customHeight="1">
      <c r="A434" s="22" t="s">
        <v>91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42998</v>
      </c>
      <c r="B435" s="22"/>
      <c r="C435" s="27">
        <f>ROUND(7.058,3)</f>
        <v>7.058</v>
      </c>
      <c r="D435" s="27">
        <f>ROUND(7.03,3)</f>
        <v>7.03</v>
      </c>
      <c r="E435" s="27">
        <f>ROUND(6.93,3)</f>
        <v>6.93</v>
      </c>
      <c r="F435" s="27">
        <f>ROUND(6.98,3)</f>
        <v>6.98</v>
      </c>
      <c r="G435" s="24"/>
      <c r="H435" s="36"/>
    </row>
    <row r="436" spans="1:8" ht="12.75" customHeight="1">
      <c r="A436" s="22">
        <v>43026</v>
      </c>
      <c r="B436" s="22"/>
      <c r="C436" s="27">
        <f>ROUND(7.058,3)</f>
        <v>7.058</v>
      </c>
      <c r="D436" s="27">
        <f>ROUND(6.97,3)</f>
        <v>6.97</v>
      </c>
      <c r="E436" s="27">
        <f>ROUND(6.87,3)</f>
        <v>6.87</v>
      </c>
      <c r="F436" s="27">
        <f>ROUND(6.92,3)</f>
        <v>6.92</v>
      </c>
      <c r="G436" s="24"/>
      <c r="H436" s="36"/>
    </row>
    <row r="437" spans="1:8" ht="12.75" customHeight="1">
      <c r="A437" s="22">
        <v>43054</v>
      </c>
      <c r="B437" s="22"/>
      <c r="C437" s="27">
        <f>ROUND(7.058,3)</f>
        <v>7.058</v>
      </c>
      <c r="D437" s="27">
        <f>ROUND(6.93,3)</f>
        <v>6.93</v>
      </c>
      <c r="E437" s="27">
        <f>ROUND(6.83,3)</f>
        <v>6.83</v>
      </c>
      <c r="F437" s="27">
        <f>ROUND(6.88,3)</f>
        <v>6.88</v>
      </c>
      <c r="G437" s="24"/>
      <c r="H437" s="36"/>
    </row>
    <row r="438" spans="1:8" ht="12.75" customHeight="1">
      <c r="A438" s="22">
        <v>43089</v>
      </c>
      <c r="B438" s="22"/>
      <c r="C438" s="27">
        <f>ROUND(7.058,3)</f>
        <v>7.058</v>
      </c>
      <c r="D438" s="27">
        <f>ROUND(6.85,3)</f>
        <v>6.85</v>
      </c>
      <c r="E438" s="27">
        <f>ROUND(6.75,3)</f>
        <v>6.75</v>
      </c>
      <c r="F438" s="27">
        <f>ROUND(6.8,3)</f>
        <v>6.8</v>
      </c>
      <c r="G438" s="24"/>
      <c r="H438" s="36"/>
    </row>
    <row r="439" spans="1:8" ht="12.75" customHeight="1">
      <c r="A439" s="22">
        <v>43117</v>
      </c>
      <c r="B439" s="22"/>
      <c r="C439" s="27">
        <f>ROUND(7.058,3)</f>
        <v>7.058</v>
      </c>
      <c r="D439" s="27">
        <f>ROUND(6.81,3)</f>
        <v>6.81</v>
      </c>
      <c r="E439" s="27">
        <f>ROUND(6.71,3)</f>
        <v>6.71</v>
      </c>
      <c r="F439" s="27">
        <f>ROUND(6.76,3)</f>
        <v>6.76</v>
      </c>
      <c r="G439" s="24"/>
      <c r="H439" s="36"/>
    </row>
    <row r="440" spans="1:8" ht="12.75" customHeight="1">
      <c r="A440" s="22">
        <v>43179</v>
      </c>
      <c r="B440" s="22"/>
      <c r="C440" s="27">
        <f>ROUND(7.058,3)</f>
        <v>7.058</v>
      </c>
      <c r="D440" s="27">
        <f>ROUND(6.72,3)</f>
        <v>6.72</v>
      </c>
      <c r="E440" s="27">
        <f>ROUND(6.62,3)</f>
        <v>6.62</v>
      </c>
      <c r="F440" s="27">
        <f>ROUND(6.67,3)</f>
        <v>6.67</v>
      </c>
      <c r="G440" s="24"/>
      <c r="H440" s="36"/>
    </row>
    <row r="441" spans="1:8" ht="12.75" customHeight="1">
      <c r="A441" s="22">
        <v>43269</v>
      </c>
      <c r="B441" s="22"/>
      <c r="C441" s="27">
        <f>ROUND(7.058,3)</f>
        <v>7.058</v>
      </c>
      <c r="D441" s="27">
        <f>ROUND(7.51,3)</f>
        <v>7.51</v>
      </c>
      <c r="E441" s="27">
        <f>ROUND(7.41,3)</f>
        <v>7.41</v>
      </c>
      <c r="F441" s="27">
        <f>ROUND(7.46,3)</f>
        <v>7.46</v>
      </c>
      <c r="G441" s="24"/>
      <c r="H441" s="36"/>
    </row>
    <row r="442" spans="1:8" ht="12.75" customHeight="1">
      <c r="A442" s="22">
        <v>43271</v>
      </c>
      <c r="B442" s="22"/>
      <c r="C442" s="27">
        <f>ROUND(7.058,3)</f>
        <v>7.058</v>
      </c>
      <c r="D442" s="27">
        <f>ROUND(6.66,3)</f>
        <v>6.66</v>
      </c>
      <c r="E442" s="27">
        <f>ROUND(6.56,3)</f>
        <v>6.56</v>
      </c>
      <c r="F442" s="27">
        <f>ROUND(6.61,3)</f>
        <v>6.61</v>
      </c>
      <c r="G442" s="24"/>
      <c r="H442" s="36"/>
    </row>
    <row r="443" spans="1:8" ht="12.75" customHeight="1">
      <c r="A443" s="22">
        <v>43362</v>
      </c>
      <c r="B443" s="22"/>
      <c r="C443" s="27">
        <f>ROUND(7.058,3)</f>
        <v>7.058</v>
      </c>
      <c r="D443" s="27">
        <f>ROUND(6.66,3)</f>
        <v>6.66</v>
      </c>
      <c r="E443" s="27">
        <f>ROUND(6.56,3)</f>
        <v>6.56</v>
      </c>
      <c r="F443" s="27">
        <f>ROUND(6.61,3)</f>
        <v>6.61</v>
      </c>
      <c r="G443" s="24"/>
      <c r="H443" s="36"/>
    </row>
    <row r="444" spans="1:8" ht="12.75" customHeight="1">
      <c r="A444" s="22">
        <v>43453</v>
      </c>
      <c r="B444" s="22"/>
      <c r="C444" s="27">
        <f>ROUND(7.058,3)</f>
        <v>7.058</v>
      </c>
      <c r="D444" s="27">
        <f>ROUND(6.71,3)</f>
        <v>6.71</v>
      </c>
      <c r="E444" s="27">
        <f>ROUND(6.61,3)</f>
        <v>6.61</v>
      </c>
      <c r="F444" s="27">
        <f>ROUND(6.66,3)</f>
        <v>6.66</v>
      </c>
      <c r="G444" s="24"/>
      <c r="H444" s="36"/>
    </row>
    <row r="445" spans="1:8" ht="12.75" customHeight="1">
      <c r="A445" s="22">
        <v>43544</v>
      </c>
      <c r="B445" s="22"/>
      <c r="C445" s="27">
        <f>ROUND(7.058,3)</f>
        <v>7.058</v>
      </c>
      <c r="D445" s="27">
        <f>ROUND(6.78,3)</f>
        <v>6.78</v>
      </c>
      <c r="E445" s="27">
        <f>ROUND(6.68,3)</f>
        <v>6.68</v>
      </c>
      <c r="F445" s="27">
        <f>ROUND(6.73,3)</f>
        <v>6.73</v>
      </c>
      <c r="G445" s="24"/>
      <c r="H445" s="36"/>
    </row>
    <row r="446" spans="1:8" ht="12.75" customHeight="1">
      <c r="A446" s="22">
        <v>43635</v>
      </c>
      <c r="B446" s="22"/>
      <c r="C446" s="27">
        <f>ROUND(7.058,3)</f>
        <v>7.058</v>
      </c>
      <c r="D446" s="27">
        <f>ROUND(6.85,3)</f>
        <v>6.85</v>
      </c>
      <c r="E446" s="27">
        <f>ROUND(6.75,3)</f>
        <v>6.75</v>
      </c>
      <c r="F446" s="27">
        <f>ROUND(6.8,3)</f>
        <v>6.8</v>
      </c>
      <c r="G446" s="24"/>
      <c r="H446" s="36"/>
    </row>
    <row r="447" spans="1:8" ht="12.75" customHeight="1">
      <c r="A447" s="22" t="s">
        <v>92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43041</v>
      </c>
      <c r="B448" s="22"/>
      <c r="C448" s="27">
        <f>ROUND(569.351,3)</f>
        <v>569.351</v>
      </c>
      <c r="D448" s="27">
        <f>F448</f>
        <v>578.149</v>
      </c>
      <c r="E448" s="27">
        <f>F448</f>
        <v>578.149</v>
      </c>
      <c r="F448" s="27">
        <f>ROUND(578.149,3)</f>
        <v>578.149</v>
      </c>
      <c r="G448" s="24"/>
      <c r="H448" s="36"/>
    </row>
    <row r="449" spans="1:8" ht="12.75" customHeight="1">
      <c r="A449" s="22">
        <v>43132</v>
      </c>
      <c r="B449" s="22"/>
      <c r="C449" s="27">
        <f>ROUND(569.351,3)</f>
        <v>569.351</v>
      </c>
      <c r="D449" s="27">
        <f>F449</f>
        <v>588.763</v>
      </c>
      <c r="E449" s="27">
        <f>F449</f>
        <v>588.763</v>
      </c>
      <c r="F449" s="27">
        <f>ROUND(588.763,3)</f>
        <v>588.763</v>
      </c>
      <c r="G449" s="24"/>
      <c r="H449" s="36"/>
    </row>
    <row r="450" spans="1:8" ht="12.75" customHeight="1">
      <c r="A450" s="22">
        <v>43223</v>
      </c>
      <c r="B450" s="22"/>
      <c r="C450" s="27">
        <f>ROUND(569.351,3)</f>
        <v>569.351</v>
      </c>
      <c r="D450" s="27">
        <f>F450</f>
        <v>599.809</v>
      </c>
      <c r="E450" s="27">
        <f>F450</f>
        <v>599.809</v>
      </c>
      <c r="F450" s="27">
        <f>ROUND(599.809,3)</f>
        <v>599.809</v>
      </c>
      <c r="G450" s="24"/>
      <c r="H450" s="36"/>
    </row>
    <row r="451" spans="1:8" ht="12.75" customHeight="1">
      <c r="A451" s="22">
        <v>43314</v>
      </c>
      <c r="B451" s="22"/>
      <c r="C451" s="27">
        <f>ROUND(569.351,3)</f>
        <v>569.351</v>
      </c>
      <c r="D451" s="27">
        <f>F451</f>
        <v>611.116</v>
      </c>
      <c r="E451" s="27">
        <f>F451</f>
        <v>611.116</v>
      </c>
      <c r="F451" s="27">
        <f>ROUND(611.116,3)</f>
        <v>611.116</v>
      </c>
      <c r="G451" s="24"/>
      <c r="H451" s="36"/>
    </row>
    <row r="452" spans="1:8" ht="12.75" customHeight="1">
      <c r="A452" s="22" t="s">
        <v>93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42999</v>
      </c>
      <c r="B453" s="22"/>
      <c r="C453" s="25">
        <f>ROUND(99.7816272720708,5)</f>
        <v>99.78163</v>
      </c>
      <c r="D453" s="25">
        <f>F453</f>
        <v>99.61251</v>
      </c>
      <c r="E453" s="25">
        <f>F453</f>
        <v>99.61251</v>
      </c>
      <c r="F453" s="25">
        <f>ROUND(99.6125097389943,5)</f>
        <v>99.61251</v>
      </c>
      <c r="G453" s="24"/>
      <c r="H453" s="36"/>
    </row>
    <row r="454" spans="1:8" ht="12.75" customHeight="1">
      <c r="A454" s="22" t="s">
        <v>94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43090</v>
      </c>
      <c r="B455" s="22"/>
      <c r="C455" s="25">
        <f>ROUND(99.7816272720708,5)</f>
        <v>99.78163</v>
      </c>
      <c r="D455" s="25">
        <f>F455</f>
        <v>99.76541</v>
      </c>
      <c r="E455" s="25">
        <f>F455</f>
        <v>99.76541</v>
      </c>
      <c r="F455" s="25">
        <f>ROUND(99.765408525897,5)</f>
        <v>99.76541</v>
      </c>
      <c r="G455" s="24"/>
      <c r="H455" s="36"/>
    </row>
    <row r="456" spans="1:8" ht="12.75" customHeight="1">
      <c r="A456" s="22" t="s">
        <v>95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43174</v>
      </c>
      <c r="B457" s="22"/>
      <c r="C457" s="25">
        <f>ROUND(99.7816272720708,5)</f>
        <v>99.78163</v>
      </c>
      <c r="D457" s="25">
        <f>F457</f>
        <v>99.63342</v>
      </c>
      <c r="E457" s="25">
        <f>F457</f>
        <v>99.63342</v>
      </c>
      <c r="F457" s="25">
        <f>ROUND(99.633421105018,5)</f>
        <v>99.63342</v>
      </c>
      <c r="G457" s="24"/>
      <c r="H457" s="36"/>
    </row>
    <row r="458" spans="1:8" ht="12.75" customHeight="1">
      <c r="A458" s="22" t="s">
        <v>96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43272</v>
      </c>
      <c r="B459" s="22"/>
      <c r="C459" s="25">
        <f>ROUND(99.7816272720708,5)</f>
        <v>99.78163</v>
      </c>
      <c r="D459" s="25">
        <f>F459</f>
        <v>99.70002</v>
      </c>
      <c r="E459" s="25">
        <f>F459</f>
        <v>99.70002</v>
      </c>
      <c r="F459" s="25">
        <f>ROUND(99.7000202547773,5)</f>
        <v>99.70002</v>
      </c>
      <c r="G459" s="24"/>
      <c r="H459" s="36"/>
    </row>
    <row r="460" spans="1:8" ht="12.75" customHeight="1">
      <c r="A460" s="22" t="s">
        <v>97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43363</v>
      </c>
      <c r="B461" s="22"/>
      <c r="C461" s="25">
        <f>ROUND(99.7816272720708,5)</f>
        <v>99.78163</v>
      </c>
      <c r="D461" s="25">
        <f>F461</f>
        <v>99.78163</v>
      </c>
      <c r="E461" s="25">
        <f>F461</f>
        <v>99.78163</v>
      </c>
      <c r="F461" s="25">
        <f>ROUND(99.7816272720708,5)</f>
        <v>99.78163</v>
      </c>
      <c r="G461" s="24"/>
      <c r="H461" s="36"/>
    </row>
    <row r="462" spans="1:8" ht="12.75" customHeight="1">
      <c r="A462" s="22" t="s">
        <v>98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5">
        <f>ROUND(99.4276109579584,5)</f>
        <v>99.42761</v>
      </c>
      <c r="D463" s="25">
        <f>F463</f>
        <v>99.79252</v>
      </c>
      <c r="E463" s="25">
        <f>F463</f>
        <v>99.79252</v>
      </c>
      <c r="F463" s="25">
        <f>ROUND(99.7925163083635,5)</f>
        <v>99.79252</v>
      </c>
      <c r="G463" s="24"/>
      <c r="H463" s="36"/>
    </row>
    <row r="464" spans="1:8" ht="12.75" customHeight="1">
      <c r="A464" s="22" t="s">
        <v>99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43175</v>
      </c>
      <c r="B465" s="22"/>
      <c r="C465" s="25">
        <f>ROUND(99.4276109579584,5)</f>
        <v>99.42761</v>
      </c>
      <c r="D465" s="25">
        <f>F465</f>
        <v>98.91384</v>
      </c>
      <c r="E465" s="25">
        <f>F465</f>
        <v>98.91384</v>
      </c>
      <c r="F465" s="25">
        <f>ROUND(98.913841437916,5)</f>
        <v>98.91384</v>
      </c>
      <c r="G465" s="24"/>
      <c r="H465" s="36"/>
    </row>
    <row r="466" spans="1:8" ht="12.75" customHeight="1">
      <c r="A466" s="22" t="s">
        <v>100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43266</v>
      </c>
      <c r="B467" s="22"/>
      <c r="C467" s="25">
        <f>ROUND(99.4276109579584,5)</f>
        <v>99.42761</v>
      </c>
      <c r="D467" s="25">
        <f>F467</f>
        <v>98.38842</v>
      </c>
      <c r="E467" s="25">
        <f>F467</f>
        <v>98.38842</v>
      </c>
      <c r="F467" s="25">
        <f>ROUND(98.3884201715797,5)</f>
        <v>98.38842</v>
      </c>
      <c r="G467" s="24"/>
      <c r="H467" s="36"/>
    </row>
    <row r="468" spans="1:8" ht="12.75" customHeight="1">
      <c r="A468" s="22" t="s">
        <v>101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43364</v>
      </c>
      <c r="B469" s="22"/>
      <c r="C469" s="25">
        <f>ROUND(99.4276109579584,5)</f>
        <v>99.42761</v>
      </c>
      <c r="D469" s="25">
        <f>F469</f>
        <v>98.24762</v>
      </c>
      <c r="E469" s="25">
        <f>F469</f>
        <v>98.24762</v>
      </c>
      <c r="F469" s="25">
        <f>ROUND(98.247616547033,5)</f>
        <v>98.24762</v>
      </c>
      <c r="G469" s="24"/>
      <c r="H469" s="36"/>
    </row>
    <row r="470" spans="1:8" ht="12.75" customHeight="1">
      <c r="A470" s="22" t="s">
        <v>102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43455</v>
      </c>
      <c r="B471" s="22"/>
      <c r="C471" s="24">
        <f>ROUND(99.4276109579584,2)</f>
        <v>99.43</v>
      </c>
      <c r="D471" s="24">
        <f>F471</f>
        <v>98.52</v>
      </c>
      <c r="E471" s="24">
        <f>F471</f>
        <v>98.52</v>
      </c>
      <c r="F471" s="24">
        <f>ROUND(98.5180948692457,2)</f>
        <v>98.52</v>
      </c>
      <c r="G471" s="24"/>
      <c r="H471" s="36"/>
    </row>
    <row r="472" spans="1:8" ht="12.75" customHeight="1">
      <c r="A472" s="22" t="s">
        <v>103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43539</v>
      </c>
      <c r="B473" s="22"/>
      <c r="C473" s="25">
        <f>ROUND(99.4276109579584,5)</f>
        <v>99.42761</v>
      </c>
      <c r="D473" s="25">
        <f>F473</f>
        <v>98.81169</v>
      </c>
      <c r="E473" s="25">
        <f>F473</f>
        <v>98.81169</v>
      </c>
      <c r="F473" s="25">
        <f>ROUND(98.8116901842581,5)</f>
        <v>98.81169</v>
      </c>
      <c r="G473" s="24"/>
      <c r="H473" s="36"/>
    </row>
    <row r="474" spans="1:8" ht="12.75" customHeight="1">
      <c r="A474" s="22" t="s">
        <v>104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43637</v>
      </c>
      <c r="B475" s="22"/>
      <c r="C475" s="25">
        <f>ROUND(99.4276109579584,5)</f>
        <v>99.42761</v>
      </c>
      <c r="D475" s="25">
        <f>F475</f>
        <v>99.10828</v>
      </c>
      <c r="E475" s="25">
        <f>F475</f>
        <v>99.10828</v>
      </c>
      <c r="F475" s="25">
        <f>ROUND(99.1082793107554,5)</f>
        <v>99.10828</v>
      </c>
      <c r="G475" s="24"/>
      <c r="H475" s="36"/>
    </row>
    <row r="476" spans="1:8" ht="12.75" customHeight="1">
      <c r="A476" s="22" t="s">
        <v>105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43728</v>
      </c>
      <c r="B477" s="22"/>
      <c r="C477" s="25">
        <f>ROUND(99.4276109579584,5)</f>
        <v>99.42761</v>
      </c>
      <c r="D477" s="25">
        <f>F477</f>
        <v>99.42761</v>
      </c>
      <c r="E477" s="25">
        <f>F477</f>
        <v>99.42761</v>
      </c>
      <c r="F477" s="25">
        <f>ROUND(99.4276109579584,5)</f>
        <v>99.42761</v>
      </c>
      <c r="G477" s="24"/>
      <c r="H477" s="36"/>
    </row>
    <row r="478" spans="1:8" ht="12.75" customHeight="1">
      <c r="A478" s="22" t="s">
        <v>106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44182</v>
      </c>
      <c r="B479" s="22"/>
      <c r="C479" s="25">
        <f>ROUND(99.4300260750443,5)</f>
        <v>99.43003</v>
      </c>
      <c r="D479" s="25">
        <f>F479</f>
        <v>95.34642</v>
      </c>
      <c r="E479" s="25">
        <f>F479</f>
        <v>95.34642</v>
      </c>
      <c r="F479" s="25">
        <f>ROUND(95.3464247515702,5)</f>
        <v>95.34642</v>
      </c>
      <c r="G479" s="24"/>
      <c r="H479" s="36"/>
    </row>
    <row r="480" spans="1:8" ht="12.75" customHeight="1">
      <c r="A480" s="22" t="s">
        <v>107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44271</v>
      </c>
      <c r="B481" s="22"/>
      <c r="C481" s="25">
        <f>ROUND(99.4300260750443,5)</f>
        <v>99.43003</v>
      </c>
      <c r="D481" s="25">
        <f>F481</f>
        <v>94.53286</v>
      </c>
      <c r="E481" s="25">
        <f>F481</f>
        <v>94.53286</v>
      </c>
      <c r="F481" s="25">
        <f>ROUND(94.532862424503,5)</f>
        <v>94.53286</v>
      </c>
      <c r="G481" s="24"/>
      <c r="H481" s="36"/>
    </row>
    <row r="482" spans="1:8" ht="12.75" customHeight="1">
      <c r="A482" s="22" t="s">
        <v>108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44362</v>
      </c>
      <c r="B483" s="22"/>
      <c r="C483" s="25">
        <f>ROUND(99.4300260750443,5)</f>
        <v>99.43003</v>
      </c>
      <c r="D483" s="25">
        <f>F483</f>
        <v>93.69037</v>
      </c>
      <c r="E483" s="25">
        <f>F483</f>
        <v>93.69037</v>
      </c>
      <c r="F483" s="25">
        <f>ROUND(93.6903721179493,5)</f>
        <v>93.69037</v>
      </c>
      <c r="G483" s="24"/>
      <c r="H483" s="36"/>
    </row>
    <row r="484" spans="1:8" ht="12.75" customHeight="1">
      <c r="A484" s="22" t="s">
        <v>109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44460</v>
      </c>
      <c r="B485" s="22"/>
      <c r="C485" s="25">
        <f>ROUND(99.4300260750443,5)</f>
        <v>99.43003</v>
      </c>
      <c r="D485" s="25">
        <f>F485</f>
        <v>93.83004</v>
      </c>
      <c r="E485" s="25">
        <f>F485</f>
        <v>93.83004</v>
      </c>
      <c r="F485" s="25">
        <f>ROUND(93.8300374422255,5)</f>
        <v>93.83004</v>
      </c>
      <c r="G485" s="24"/>
      <c r="H485" s="36"/>
    </row>
    <row r="486" spans="1:8" ht="12.75" customHeight="1">
      <c r="A486" s="22" t="s">
        <v>110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44551</v>
      </c>
      <c r="B487" s="22"/>
      <c r="C487" s="25">
        <f>ROUND(99.4300260750443,5)</f>
        <v>99.43003</v>
      </c>
      <c r="D487" s="25">
        <f>F487</f>
        <v>95.98715</v>
      </c>
      <c r="E487" s="25">
        <f>F487</f>
        <v>95.98715</v>
      </c>
      <c r="F487" s="25">
        <f>ROUND(95.9871512714856,5)</f>
        <v>95.98715</v>
      </c>
      <c r="G487" s="24"/>
      <c r="H487" s="36"/>
    </row>
    <row r="488" spans="1:8" ht="12.75" customHeight="1">
      <c r="A488" s="22" t="s">
        <v>111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44635</v>
      </c>
      <c r="B489" s="22"/>
      <c r="C489" s="25">
        <f>ROUND(99.4300260750443,5)</f>
        <v>99.43003</v>
      </c>
      <c r="D489" s="25">
        <f>F489</f>
        <v>96.07646</v>
      </c>
      <c r="E489" s="25">
        <f>F489</f>
        <v>96.07646</v>
      </c>
      <c r="F489" s="25">
        <f>ROUND(96.0764553480371,5)</f>
        <v>96.07646</v>
      </c>
      <c r="G489" s="24"/>
      <c r="H489" s="36"/>
    </row>
    <row r="490" spans="1:8" ht="12.75" customHeight="1">
      <c r="A490" s="22" t="s">
        <v>112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44733</v>
      </c>
      <c r="B491" s="22"/>
      <c r="C491" s="25">
        <f>ROUND(99.4300260750443,5)</f>
        <v>99.43003</v>
      </c>
      <c r="D491" s="25">
        <f>F491</f>
        <v>97.24326</v>
      </c>
      <c r="E491" s="25">
        <f>F491</f>
        <v>97.24326</v>
      </c>
      <c r="F491" s="25">
        <f>ROUND(97.2432567971798,5)</f>
        <v>97.24326</v>
      </c>
      <c r="G491" s="24"/>
      <c r="H491" s="36"/>
    </row>
    <row r="492" spans="1:8" ht="12.75" customHeight="1">
      <c r="A492" s="22" t="s">
        <v>113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44824</v>
      </c>
      <c r="B493" s="22"/>
      <c r="C493" s="25">
        <f>ROUND(99.4300260750443,5)</f>
        <v>99.43003</v>
      </c>
      <c r="D493" s="25">
        <f>F493</f>
        <v>99.43003</v>
      </c>
      <c r="E493" s="25">
        <f>F493</f>
        <v>99.43003</v>
      </c>
      <c r="F493" s="25">
        <f>ROUND(99.4300260750443,5)</f>
        <v>99.43003</v>
      </c>
      <c r="G493" s="24"/>
      <c r="H493" s="36"/>
    </row>
    <row r="494" spans="1:8" ht="12.75" customHeight="1">
      <c r="A494" s="22" t="s">
        <v>114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46008</v>
      </c>
      <c r="B495" s="22"/>
      <c r="C495" s="25">
        <f>ROUND(99.9832088722635,5)</f>
        <v>99.98321</v>
      </c>
      <c r="D495" s="25">
        <f>F495</f>
        <v>93.96706</v>
      </c>
      <c r="E495" s="25">
        <f>F495</f>
        <v>93.96706</v>
      </c>
      <c r="F495" s="25">
        <f>ROUND(93.9670616612854,5)</f>
        <v>93.96706</v>
      </c>
      <c r="G495" s="24"/>
      <c r="H495" s="36"/>
    </row>
    <row r="496" spans="1:8" ht="12.75" customHeight="1">
      <c r="A496" s="22" t="s">
        <v>115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46097</v>
      </c>
      <c r="B497" s="22"/>
      <c r="C497" s="25">
        <f>ROUND(99.9832088722635,5)</f>
        <v>99.98321</v>
      </c>
      <c r="D497" s="25">
        <f>F497</f>
        <v>90.95094</v>
      </c>
      <c r="E497" s="25">
        <f>F497</f>
        <v>90.95094</v>
      </c>
      <c r="F497" s="25">
        <f>ROUND(90.950938295556,5)</f>
        <v>90.95094</v>
      </c>
      <c r="G497" s="24"/>
      <c r="H497" s="36"/>
    </row>
    <row r="498" spans="1:8" ht="12.75" customHeight="1">
      <c r="A498" s="22" t="s">
        <v>116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46188</v>
      </c>
      <c r="B499" s="22"/>
      <c r="C499" s="25">
        <f>ROUND(99.9832088722635,5)</f>
        <v>99.98321</v>
      </c>
      <c r="D499" s="25">
        <f>F499</f>
        <v>89.68169</v>
      </c>
      <c r="E499" s="25">
        <f>F499</f>
        <v>89.68169</v>
      </c>
      <c r="F499" s="25">
        <f>ROUND(89.6816875473579,5)</f>
        <v>89.68169</v>
      </c>
      <c r="G499" s="24"/>
      <c r="H499" s="36"/>
    </row>
    <row r="500" spans="1:8" ht="12.75" customHeight="1">
      <c r="A500" s="22" t="s">
        <v>117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46286</v>
      </c>
      <c r="B501" s="22"/>
      <c r="C501" s="25">
        <f>ROUND(99.9832088722635,5)</f>
        <v>99.98321</v>
      </c>
      <c r="D501" s="25">
        <f>F501</f>
        <v>91.84747</v>
      </c>
      <c r="E501" s="25">
        <f>F501</f>
        <v>91.84747</v>
      </c>
      <c r="F501" s="25">
        <f>ROUND(91.847469282158,5)</f>
        <v>91.84747</v>
      </c>
      <c r="G501" s="24"/>
      <c r="H501" s="36"/>
    </row>
    <row r="502" spans="1:8" ht="12.75" customHeight="1">
      <c r="A502" s="22" t="s">
        <v>118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46377</v>
      </c>
      <c r="B503" s="22"/>
      <c r="C503" s="25">
        <f>ROUND(99.9832088722635,5)</f>
        <v>99.98321</v>
      </c>
      <c r="D503" s="25">
        <f>F503</f>
        <v>95.63631</v>
      </c>
      <c r="E503" s="25">
        <f>F503</f>
        <v>95.63631</v>
      </c>
      <c r="F503" s="25">
        <f>ROUND(95.6363100531893,5)</f>
        <v>95.63631</v>
      </c>
      <c r="G503" s="24"/>
      <c r="H503" s="36"/>
    </row>
    <row r="504" spans="1:8" ht="12.75" customHeight="1">
      <c r="A504" s="22" t="s">
        <v>119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46461</v>
      </c>
      <c r="B505" s="22"/>
      <c r="C505" s="25">
        <f>ROUND(99.9832088722635,5)</f>
        <v>99.98321</v>
      </c>
      <c r="D505" s="25">
        <f>F505</f>
        <v>94.1768</v>
      </c>
      <c r="E505" s="25">
        <f>F505</f>
        <v>94.1768</v>
      </c>
      <c r="F505" s="25">
        <f>ROUND(94.1768006672899,5)</f>
        <v>94.1768</v>
      </c>
      <c r="G505" s="24"/>
      <c r="H505" s="36"/>
    </row>
    <row r="506" spans="1:8" ht="12.75" customHeight="1">
      <c r="A506" s="22" t="s">
        <v>120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46559</v>
      </c>
      <c r="B507" s="22"/>
      <c r="C507" s="25">
        <f>ROUND(99.9832088722635,5)</f>
        <v>99.98321</v>
      </c>
      <c r="D507" s="25">
        <f>F507</f>
        <v>96.24996</v>
      </c>
      <c r="E507" s="25">
        <f>F507</f>
        <v>96.24996</v>
      </c>
      <c r="F507" s="25">
        <f>ROUND(96.249962196303,5)</f>
        <v>96.24996</v>
      </c>
      <c r="G507" s="24"/>
      <c r="H507" s="36"/>
    </row>
    <row r="508" spans="1:8" ht="12.75" customHeight="1">
      <c r="A508" s="22" t="s">
        <v>121</v>
      </c>
      <c r="B508" s="22"/>
      <c r="C508" s="23"/>
      <c r="D508" s="23"/>
      <c r="E508" s="23"/>
      <c r="F508" s="23"/>
      <c r="G508" s="24"/>
      <c r="H508" s="36"/>
    </row>
    <row r="509" spans="1:8" ht="12.75" customHeight="1" thickBot="1">
      <c r="A509" s="32">
        <v>46650</v>
      </c>
      <c r="B509" s="32"/>
      <c r="C509" s="33">
        <f>ROUND(99.9832088722635,5)</f>
        <v>99.98321</v>
      </c>
      <c r="D509" s="33">
        <f>F509</f>
        <v>99.98321</v>
      </c>
      <c r="E509" s="33">
        <f>F509</f>
        <v>99.98321</v>
      </c>
      <c r="F509" s="33">
        <f>ROUND(99.9832088722635,5)</f>
        <v>99.98321</v>
      </c>
      <c r="G509" s="34"/>
      <c r="H509" s="37"/>
    </row>
  </sheetData>
  <sheetProtection/>
  <mergeCells count="508">
    <mergeCell ref="A508:B508"/>
    <mergeCell ref="A509:B509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2017-08-17T16:01:33Z</dcterms:modified>
  <cp:category/>
  <cp:version/>
  <cp:contentType/>
  <cp:contentStatus/>
</cp:coreProperties>
</file>