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'Jerry'!$A$1:$H$568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<sst xmlns="http://schemas.openxmlformats.org/spreadsheetml/2006/main" count="119" uniqueCount="119">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</sst>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43066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ROUND(2.84,5)</f>
        <v>2.84</v>
      </c>
      <c r="D6" s="25">
        <f>F6</f>
        <v>2.84</v>
      </c>
      <c r="E6" s="25">
        <f>F6</f>
        <v>2.84</v>
      </c>
      <c r="F6" s="25">
        <f>ROUND(2.84,5)</f>
        <v>2.84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ROUND(2.96,5)</f>
        <v>2.96</v>
      </c>
      <c r="D8" s="25">
        <f>F8</f>
        <v>2.96</v>
      </c>
      <c r="E8" s="25">
        <f>F8</f>
        <v>2.96</v>
      </c>
      <c r="F8" s="25">
        <f>ROUND(2.96,5)</f>
        <v>2.96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ROUND(3.1,5)</f>
        <v>3.1</v>
      </c>
      <c r="D10" s="25">
        <f>F10</f>
        <v>3.1</v>
      </c>
      <c r="E10" s="25">
        <f>F10</f>
        <v>3.1</v>
      </c>
      <c r="F10" s="25">
        <f>ROUND(3.1,5)</f>
        <v>3.1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ROUND(3.62,5)</f>
        <v>3.62</v>
      </c>
      <c r="D12" s="25">
        <f>F12</f>
        <v>3.62</v>
      </c>
      <c r="E12" s="25">
        <f>F12</f>
        <v>3.62</v>
      </c>
      <c r="F12" s="25">
        <f>ROUND(3.62,5)</f>
        <v>3.62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ROUND(11.165,5)</f>
        <v>11.165</v>
      </c>
      <c r="D14" s="25">
        <f>F14</f>
        <v>11.165</v>
      </c>
      <c r="E14" s="25">
        <f>F14</f>
        <v>11.165</v>
      </c>
      <c r="F14" s="25">
        <f>ROUND(11.165,5)</f>
        <v>11.165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ROUND(8.55,5)</f>
        <v>8.55</v>
      </c>
      <c r="D16" s="25">
        <f>F16</f>
        <v>8.55</v>
      </c>
      <c r="E16" s="25">
        <f>F16</f>
        <v>8.55</v>
      </c>
      <c r="F16" s="25">
        <f>ROUND(8.55,5)</f>
        <v>8.55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ROUND(9.215,3)</f>
        <v>9.215</v>
      </c>
      <c r="D18" s="27">
        <f>F18</f>
        <v>9.215</v>
      </c>
      <c r="E18" s="27">
        <f>F18</f>
        <v>9.215</v>
      </c>
      <c r="F18" s="27">
        <f>ROUND(9.215,3)</f>
        <v>9.215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ROUND(2.78,3)</f>
        <v>2.78</v>
      </c>
      <c r="D20" s="27">
        <f>F20</f>
        <v>2.78</v>
      </c>
      <c r="E20" s="27">
        <f>F20</f>
        <v>2.78</v>
      </c>
      <c r="F20" s="27">
        <f>ROUND(2.78,3)</f>
        <v>2.78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ROUND(2.95,3)</f>
        <v>2.95</v>
      </c>
      <c r="D22" s="27">
        <f>F22</f>
        <v>2.95</v>
      </c>
      <c r="E22" s="27">
        <f>F22</f>
        <v>2.95</v>
      </c>
      <c r="F22" s="27">
        <f>ROUND(2.95,3)</f>
        <v>2.95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ROUND(7.645,3)</f>
        <v>7.645</v>
      </c>
      <c r="D24" s="27">
        <f>F24</f>
        <v>7.645</v>
      </c>
      <c r="E24" s="27">
        <f>F24</f>
        <v>7.645</v>
      </c>
      <c r="F24" s="27">
        <f>ROUND(7.645,3)</f>
        <v>7.645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ROUND(7.97,3)</f>
        <v>7.97</v>
      </c>
      <c r="D26" s="27">
        <f>F26</f>
        <v>7.97</v>
      </c>
      <c r="E26" s="27">
        <f>F26</f>
        <v>7.97</v>
      </c>
      <c r="F26" s="27">
        <f>ROUND(7.97,3)</f>
        <v>7.97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ROUND(8.225,3)</f>
        <v>8.225</v>
      </c>
      <c r="D28" s="27">
        <f>F28</f>
        <v>8.225</v>
      </c>
      <c r="E28" s="27">
        <f>F28</f>
        <v>8.225</v>
      </c>
      <c r="F28" s="27">
        <f>ROUND(8.225,3)</f>
        <v>8.225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ROUND(9.925,3)</f>
        <v>9.925</v>
      </c>
      <c r="D30" s="27">
        <f>F30</f>
        <v>9.925</v>
      </c>
      <c r="E30" s="27">
        <f>F30</f>
        <v>9.925</v>
      </c>
      <c r="F30" s="27">
        <f>ROUND(9.925,3)</f>
        <v>9.925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ROUND(2.9,3)</f>
        <v>2.9</v>
      </c>
      <c r="D32" s="27">
        <f>F32</f>
        <v>2.9</v>
      </c>
      <c r="E32" s="27">
        <f>F32</f>
        <v>2.9</v>
      </c>
      <c r="F32" s="27">
        <f>ROUND(2.9,3)</f>
        <v>2.9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ROUND(2.68,3)</f>
        <v>2.68</v>
      </c>
      <c r="D34" s="27">
        <f>F34</f>
        <v>2.68</v>
      </c>
      <c r="E34" s="27">
        <f>F34</f>
        <v>2.68</v>
      </c>
      <c r="F34" s="27">
        <f>ROUND(2.68,3)</f>
        <v>2.68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ROUND(9.74,3)</f>
        <v>9.74</v>
      </c>
      <c r="D36" s="27">
        <f>F36</f>
        <v>9.74</v>
      </c>
      <c r="E36" s="27">
        <f>F36</f>
        <v>9.74</v>
      </c>
      <c r="F36" s="27">
        <f>ROUND(9.74,3)</f>
        <v>9.74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43132</v>
      </c>
      <c r="B38" s="22"/>
      <c r="C38" s="25">
        <f>ROUND(2.84,5)</f>
        <v>2.84</v>
      </c>
      <c r="D38" s="25">
        <f>F38</f>
        <v>127.15225</v>
      </c>
      <c r="E38" s="25">
        <f>F38</f>
        <v>127.15225</v>
      </c>
      <c r="F38" s="25">
        <f>ROUND(127.15225,5)</f>
        <v>127.15225</v>
      </c>
      <c r="G38" s="24"/>
      <c r="H38" s="36"/>
    </row>
    <row r="39" spans="1:8" ht="12.75" customHeight="1">
      <c r="A39" s="22">
        <v>43223</v>
      </c>
      <c r="B39" s="22"/>
      <c r="C39" s="25">
        <f>ROUND(2.84,5)</f>
        <v>2.84</v>
      </c>
      <c r="D39" s="25">
        <f>F39</f>
        <v>129.535</v>
      </c>
      <c r="E39" s="25">
        <f>F39</f>
        <v>129.535</v>
      </c>
      <c r="F39" s="25">
        <f>ROUND(129.535,5)</f>
        <v>129.535</v>
      </c>
      <c r="G39" s="24"/>
      <c r="H39" s="36"/>
    </row>
    <row r="40" spans="1:8" ht="12.75" customHeight="1">
      <c r="A40" s="22">
        <v>43314</v>
      </c>
      <c r="B40" s="22"/>
      <c r="C40" s="25">
        <f>ROUND(2.84,5)</f>
        <v>2.84</v>
      </c>
      <c r="D40" s="25">
        <f>F40</f>
        <v>131.98116</v>
      </c>
      <c r="E40" s="25">
        <f>F40</f>
        <v>131.98116</v>
      </c>
      <c r="F40" s="25">
        <f>ROUND(131.98116,5)</f>
        <v>131.98116</v>
      </c>
      <c r="G40" s="24"/>
      <c r="H40" s="36"/>
    </row>
    <row r="41" spans="1:8" ht="12.75" customHeight="1">
      <c r="A41" s="22">
        <v>43405</v>
      </c>
      <c r="B41" s="22"/>
      <c r="C41" s="25">
        <f>ROUND(2.84,5)</f>
        <v>2.84</v>
      </c>
      <c r="D41" s="25">
        <f>F41</f>
        <v>134.58294</v>
      </c>
      <c r="E41" s="25">
        <f>F41</f>
        <v>134.58294</v>
      </c>
      <c r="F41" s="25">
        <f>ROUND(134.58294,5)</f>
        <v>134.58294</v>
      </c>
      <c r="G41" s="24"/>
      <c r="H41" s="36"/>
    </row>
    <row r="42" spans="1:8" ht="12.75" customHeight="1">
      <c r="A42" s="22">
        <v>43503</v>
      </c>
      <c r="B42" s="22"/>
      <c r="C42" s="25">
        <f>ROUND(2.84,5)</f>
        <v>2.84</v>
      </c>
      <c r="D42" s="25">
        <f>F42</f>
        <v>137.27116</v>
      </c>
      <c r="E42" s="25">
        <f>F42</f>
        <v>137.27116</v>
      </c>
      <c r="F42" s="25">
        <f>ROUND(137.27116,5)</f>
        <v>137.27116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43132</v>
      </c>
      <c r="B44" s="22"/>
      <c r="C44" s="25">
        <f>ROUND(95.89768,5)</f>
        <v>95.89768</v>
      </c>
      <c r="D44" s="25">
        <f>F44</f>
        <v>97.22243</v>
      </c>
      <c r="E44" s="25">
        <f>F44</f>
        <v>97.22243</v>
      </c>
      <c r="F44" s="25">
        <f>ROUND(97.22243,5)</f>
        <v>97.22243</v>
      </c>
      <c r="G44" s="24"/>
      <c r="H44" s="36"/>
    </row>
    <row r="45" spans="1:8" ht="12.75" customHeight="1">
      <c r="A45" s="22">
        <v>43223</v>
      </c>
      <c r="B45" s="22"/>
      <c r="C45" s="25">
        <f>ROUND(95.89768,5)</f>
        <v>95.89768</v>
      </c>
      <c r="D45" s="25">
        <f>F45</f>
        <v>98.02627</v>
      </c>
      <c r="E45" s="25">
        <f>F45</f>
        <v>98.02627</v>
      </c>
      <c r="F45" s="25">
        <f>ROUND(98.02627,5)</f>
        <v>98.02627</v>
      </c>
      <c r="G45" s="24"/>
      <c r="H45" s="36"/>
    </row>
    <row r="46" spans="1:8" ht="12.75" customHeight="1">
      <c r="A46" s="22">
        <v>43314</v>
      </c>
      <c r="B46" s="22"/>
      <c r="C46" s="25">
        <f>ROUND(95.89768,5)</f>
        <v>95.89768</v>
      </c>
      <c r="D46" s="25">
        <f>F46</f>
        <v>99.91109</v>
      </c>
      <c r="E46" s="25">
        <f>F46</f>
        <v>99.91109</v>
      </c>
      <c r="F46" s="25">
        <f>ROUND(99.91109,5)</f>
        <v>99.91109</v>
      </c>
      <c r="G46" s="24"/>
      <c r="H46" s="36"/>
    </row>
    <row r="47" spans="1:8" ht="12.75" customHeight="1">
      <c r="A47" s="22">
        <v>43405</v>
      </c>
      <c r="B47" s="22"/>
      <c r="C47" s="25">
        <f>ROUND(95.89768,5)</f>
        <v>95.89768</v>
      </c>
      <c r="D47" s="25">
        <f>F47</f>
        <v>101.88069</v>
      </c>
      <c r="E47" s="25">
        <f>F47</f>
        <v>101.88069</v>
      </c>
      <c r="F47" s="25">
        <f>ROUND(101.88069,5)</f>
        <v>101.88069</v>
      </c>
      <c r="G47" s="24"/>
      <c r="H47" s="36"/>
    </row>
    <row r="48" spans="1:8" ht="12.75" customHeight="1">
      <c r="A48" s="22">
        <v>43503</v>
      </c>
      <c r="B48" s="22"/>
      <c r="C48" s="25">
        <f>ROUND(95.89768,5)</f>
        <v>95.89768</v>
      </c>
      <c r="D48" s="25">
        <f>F48</f>
        <v>103.91552</v>
      </c>
      <c r="E48" s="25">
        <f>F48</f>
        <v>103.91552</v>
      </c>
      <c r="F48" s="25">
        <f>ROUND(103.91552,5)</f>
        <v>103.91552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43132</v>
      </c>
      <c r="B50" s="22"/>
      <c r="C50" s="25">
        <f>ROUND(9.665,5)</f>
        <v>9.665</v>
      </c>
      <c r="D50" s="25">
        <f>F50</f>
        <v>9.71921</v>
      </c>
      <c r="E50" s="25">
        <f>F50</f>
        <v>9.71921</v>
      </c>
      <c r="F50" s="25">
        <f>ROUND(9.71921,5)</f>
        <v>9.71921</v>
      </c>
      <c r="G50" s="24"/>
      <c r="H50" s="36"/>
    </row>
    <row r="51" spans="1:8" ht="12.75" customHeight="1">
      <c r="A51" s="22">
        <v>43223</v>
      </c>
      <c r="B51" s="22"/>
      <c r="C51" s="25">
        <f>ROUND(9.665,5)</f>
        <v>9.665</v>
      </c>
      <c r="D51" s="25">
        <f>F51</f>
        <v>9.7958</v>
      </c>
      <c r="E51" s="25">
        <f>F51</f>
        <v>9.7958</v>
      </c>
      <c r="F51" s="25">
        <f>ROUND(9.7958,5)</f>
        <v>9.7958</v>
      </c>
      <c r="G51" s="24"/>
      <c r="H51" s="36"/>
    </row>
    <row r="52" spans="1:8" ht="12.75" customHeight="1">
      <c r="A52" s="22">
        <v>43314</v>
      </c>
      <c r="B52" s="22"/>
      <c r="C52" s="25">
        <f>ROUND(9.665,5)</f>
        <v>9.665</v>
      </c>
      <c r="D52" s="25">
        <f>F52</f>
        <v>9.87202</v>
      </c>
      <c r="E52" s="25">
        <f>F52</f>
        <v>9.87202</v>
      </c>
      <c r="F52" s="25">
        <f>ROUND(9.87202,5)</f>
        <v>9.87202</v>
      </c>
      <c r="G52" s="24"/>
      <c r="H52" s="36"/>
    </row>
    <row r="53" spans="1:8" ht="12.75" customHeight="1">
      <c r="A53" s="22">
        <v>43405</v>
      </c>
      <c r="B53" s="22"/>
      <c r="C53" s="25">
        <f>ROUND(9.665,5)</f>
        <v>9.665</v>
      </c>
      <c r="D53" s="25">
        <f>F53</f>
        <v>9.94128</v>
      </c>
      <c r="E53" s="25">
        <f>F53</f>
        <v>9.94128</v>
      </c>
      <c r="F53" s="25">
        <f>ROUND(9.94128,5)</f>
        <v>9.94128</v>
      </c>
      <c r="G53" s="24"/>
      <c r="H53" s="36"/>
    </row>
    <row r="54" spans="1:8" ht="12.75" customHeight="1">
      <c r="A54" s="22">
        <v>43503</v>
      </c>
      <c r="B54" s="22"/>
      <c r="C54" s="25">
        <f>ROUND(9.665,5)</f>
        <v>9.665</v>
      </c>
      <c r="D54" s="25">
        <f>F54</f>
        <v>10.03268</v>
      </c>
      <c r="E54" s="25">
        <f>F54</f>
        <v>10.03268</v>
      </c>
      <c r="F54" s="25">
        <f>ROUND(10.03268,5)</f>
        <v>10.03268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43132</v>
      </c>
      <c r="B56" s="22"/>
      <c r="C56" s="25">
        <f>ROUND(9.85,5)</f>
        <v>9.85</v>
      </c>
      <c r="D56" s="25">
        <f>F56</f>
        <v>9.90654</v>
      </c>
      <c r="E56" s="25">
        <f>F56</f>
        <v>9.90654</v>
      </c>
      <c r="F56" s="25">
        <f>ROUND(9.90654,5)</f>
        <v>9.90654</v>
      </c>
      <c r="G56" s="24"/>
      <c r="H56" s="36"/>
    </row>
    <row r="57" spans="1:8" ht="12.75" customHeight="1">
      <c r="A57" s="22">
        <v>43223</v>
      </c>
      <c r="B57" s="22"/>
      <c r="C57" s="25">
        <f>ROUND(9.85,5)</f>
        <v>9.85</v>
      </c>
      <c r="D57" s="25">
        <f>F57</f>
        <v>9.98208</v>
      </c>
      <c r="E57" s="25">
        <f>F57</f>
        <v>9.98208</v>
      </c>
      <c r="F57" s="25">
        <f>ROUND(9.98208,5)</f>
        <v>9.98208</v>
      </c>
      <c r="G57" s="24"/>
      <c r="H57" s="36"/>
    </row>
    <row r="58" spans="1:8" ht="12.75" customHeight="1">
      <c r="A58" s="22">
        <v>43314</v>
      </c>
      <c r="B58" s="22"/>
      <c r="C58" s="25">
        <f>ROUND(9.85,5)</f>
        <v>9.85</v>
      </c>
      <c r="D58" s="25">
        <f>F58</f>
        <v>10.05469</v>
      </c>
      <c r="E58" s="25">
        <f>F58</f>
        <v>10.05469</v>
      </c>
      <c r="F58" s="25">
        <f>ROUND(10.05469,5)</f>
        <v>10.05469</v>
      </c>
      <c r="G58" s="24"/>
      <c r="H58" s="36"/>
    </row>
    <row r="59" spans="1:8" ht="12.75" customHeight="1">
      <c r="A59" s="22">
        <v>43405</v>
      </c>
      <c r="B59" s="22"/>
      <c r="C59" s="25">
        <f>ROUND(9.85,5)</f>
        <v>9.85</v>
      </c>
      <c r="D59" s="25">
        <f>F59</f>
        <v>10.12795</v>
      </c>
      <c r="E59" s="25">
        <f>F59</f>
        <v>10.12795</v>
      </c>
      <c r="F59" s="25">
        <f>ROUND(10.12795,5)</f>
        <v>10.12795</v>
      </c>
      <c r="G59" s="24"/>
      <c r="H59" s="36"/>
    </row>
    <row r="60" spans="1:8" ht="12.75" customHeight="1">
      <c r="A60" s="22">
        <v>43503</v>
      </c>
      <c r="B60" s="22"/>
      <c r="C60" s="25">
        <f>ROUND(9.85,5)</f>
        <v>9.85</v>
      </c>
      <c r="D60" s="25">
        <f>F60</f>
        <v>10.22137</v>
      </c>
      <c r="E60" s="25">
        <f>F60</f>
        <v>10.22137</v>
      </c>
      <c r="F60" s="25">
        <f>ROUND(10.22137,5)</f>
        <v>10.22137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43132</v>
      </c>
      <c r="B62" s="22"/>
      <c r="C62" s="25">
        <f>ROUND(99.46666,5)</f>
        <v>99.46666</v>
      </c>
      <c r="D62" s="25">
        <f>F62</f>
        <v>100.84071</v>
      </c>
      <c r="E62" s="25">
        <f>F62</f>
        <v>100.84071</v>
      </c>
      <c r="F62" s="25">
        <f>ROUND(100.84071,5)</f>
        <v>100.84071</v>
      </c>
      <c r="G62" s="24"/>
      <c r="H62" s="36"/>
    </row>
    <row r="63" spans="1:8" ht="12.75" customHeight="1">
      <c r="A63" s="22">
        <v>43223</v>
      </c>
      <c r="B63" s="22"/>
      <c r="C63" s="25">
        <f>ROUND(99.46666,5)</f>
        <v>99.46666</v>
      </c>
      <c r="D63" s="25">
        <f>F63</f>
        <v>101.64187</v>
      </c>
      <c r="E63" s="25">
        <f>F63</f>
        <v>101.64187</v>
      </c>
      <c r="F63" s="25">
        <f>ROUND(101.64187,5)</f>
        <v>101.64187</v>
      </c>
      <c r="G63" s="24"/>
      <c r="H63" s="36"/>
    </row>
    <row r="64" spans="1:8" ht="12.75" customHeight="1">
      <c r="A64" s="22">
        <v>43314</v>
      </c>
      <c r="B64" s="22"/>
      <c r="C64" s="25">
        <f>ROUND(99.46666,5)</f>
        <v>99.46666</v>
      </c>
      <c r="D64" s="25">
        <f>F64</f>
        <v>103.59616</v>
      </c>
      <c r="E64" s="25">
        <f>F64</f>
        <v>103.59616</v>
      </c>
      <c r="F64" s="25">
        <f>ROUND(103.59616,5)</f>
        <v>103.59616</v>
      </c>
      <c r="G64" s="24"/>
      <c r="H64" s="36"/>
    </row>
    <row r="65" spans="1:8" ht="12.75" customHeight="1">
      <c r="A65" s="22">
        <v>43405</v>
      </c>
      <c r="B65" s="22"/>
      <c r="C65" s="25">
        <f>ROUND(99.46666,5)</f>
        <v>99.46666</v>
      </c>
      <c r="D65" s="25">
        <f>F65</f>
        <v>105.63839</v>
      </c>
      <c r="E65" s="25">
        <f>F65</f>
        <v>105.63839</v>
      </c>
      <c r="F65" s="25">
        <f>ROUND(105.63839,5)</f>
        <v>105.63839</v>
      </c>
      <c r="G65" s="24"/>
      <c r="H65" s="36"/>
    </row>
    <row r="66" spans="1:8" ht="12.75" customHeight="1">
      <c r="A66" s="22">
        <v>43503</v>
      </c>
      <c r="B66" s="22"/>
      <c r="C66" s="25">
        <f>ROUND(99.46666,5)</f>
        <v>99.46666</v>
      </c>
      <c r="D66" s="25">
        <f>F66</f>
        <v>107.74838</v>
      </c>
      <c r="E66" s="25">
        <f>F66</f>
        <v>107.74838</v>
      </c>
      <c r="F66" s="25">
        <f>ROUND(107.74838,5)</f>
        <v>107.74838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43132</v>
      </c>
      <c r="B68" s="22"/>
      <c r="C68" s="25">
        <f>ROUND(10.08,5)</f>
        <v>10.08</v>
      </c>
      <c r="D68" s="25">
        <f>F68</f>
        <v>10.13466</v>
      </c>
      <c r="E68" s="25">
        <f>F68</f>
        <v>10.13466</v>
      </c>
      <c r="F68" s="25">
        <f>ROUND(10.13466,5)</f>
        <v>10.13466</v>
      </c>
      <c r="G68" s="24"/>
      <c r="H68" s="36"/>
    </row>
    <row r="69" spans="1:8" ht="12.75" customHeight="1">
      <c r="A69" s="22">
        <v>43223</v>
      </c>
      <c r="B69" s="22"/>
      <c r="C69" s="25">
        <f>ROUND(10.08,5)</f>
        <v>10.08</v>
      </c>
      <c r="D69" s="25">
        <f>F69</f>
        <v>10.2108</v>
      </c>
      <c r="E69" s="25">
        <f>F69</f>
        <v>10.2108</v>
      </c>
      <c r="F69" s="25">
        <f>ROUND(10.2108,5)</f>
        <v>10.2108</v>
      </c>
      <c r="G69" s="24"/>
      <c r="H69" s="36"/>
    </row>
    <row r="70" spans="1:8" ht="12.75" customHeight="1">
      <c r="A70" s="22">
        <v>43314</v>
      </c>
      <c r="B70" s="22"/>
      <c r="C70" s="25">
        <f>ROUND(10.08,5)</f>
        <v>10.08</v>
      </c>
      <c r="D70" s="25">
        <f>F70</f>
        <v>10.28669</v>
      </c>
      <c r="E70" s="25">
        <f>F70</f>
        <v>10.28669</v>
      </c>
      <c r="F70" s="25">
        <f>ROUND(10.28669,5)</f>
        <v>10.28669</v>
      </c>
      <c r="G70" s="24"/>
      <c r="H70" s="36"/>
    </row>
    <row r="71" spans="1:8" ht="12.75" customHeight="1">
      <c r="A71" s="22">
        <v>43405</v>
      </c>
      <c r="B71" s="22"/>
      <c r="C71" s="25">
        <f>ROUND(10.08,5)</f>
        <v>10.08</v>
      </c>
      <c r="D71" s="25">
        <f>F71</f>
        <v>10.35596</v>
      </c>
      <c r="E71" s="25">
        <f>F71</f>
        <v>10.35596</v>
      </c>
      <c r="F71" s="25">
        <f>ROUND(10.35596,5)</f>
        <v>10.35596</v>
      </c>
      <c r="G71" s="24"/>
      <c r="H71" s="36"/>
    </row>
    <row r="72" spans="1:8" ht="12.75" customHeight="1">
      <c r="A72" s="22">
        <v>43503</v>
      </c>
      <c r="B72" s="22"/>
      <c r="C72" s="25">
        <f>ROUND(10.08,5)</f>
        <v>10.08</v>
      </c>
      <c r="D72" s="25">
        <f>F72</f>
        <v>10.44453</v>
      </c>
      <c r="E72" s="25">
        <f>F72</f>
        <v>10.44453</v>
      </c>
      <c r="F72" s="25">
        <f>ROUND(10.44453,5)</f>
        <v>10.44453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43132</v>
      </c>
      <c r="B74" s="22"/>
      <c r="C74" s="25">
        <f>ROUND(2.96,5)</f>
        <v>2.96</v>
      </c>
      <c r="D74" s="25">
        <f>F74</f>
        <v>119.93083</v>
      </c>
      <c r="E74" s="25">
        <f>F74</f>
        <v>119.93083</v>
      </c>
      <c r="F74" s="25">
        <f>ROUND(119.93083,5)</f>
        <v>119.93083</v>
      </c>
      <c r="G74" s="24"/>
      <c r="H74" s="36"/>
    </row>
    <row r="75" spans="1:8" ht="12.75" customHeight="1">
      <c r="A75" s="22">
        <v>43223</v>
      </c>
      <c r="B75" s="22"/>
      <c r="C75" s="25">
        <f>ROUND(2.96,5)</f>
        <v>2.96</v>
      </c>
      <c r="D75" s="25">
        <f>F75</f>
        <v>122.17838</v>
      </c>
      <c r="E75" s="25">
        <f>F75</f>
        <v>122.17838</v>
      </c>
      <c r="F75" s="25">
        <f>ROUND(122.17838,5)</f>
        <v>122.17838</v>
      </c>
      <c r="G75" s="24"/>
      <c r="H75" s="36"/>
    </row>
    <row r="76" spans="1:8" ht="12.75" customHeight="1">
      <c r="A76" s="22">
        <v>43314</v>
      </c>
      <c r="B76" s="22"/>
      <c r="C76" s="25">
        <f>ROUND(2.96,5)</f>
        <v>2.96</v>
      </c>
      <c r="D76" s="25">
        <f>F76</f>
        <v>124.47749</v>
      </c>
      <c r="E76" s="25">
        <f>F76</f>
        <v>124.47749</v>
      </c>
      <c r="F76" s="25">
        <f>ROUND(124.47749,5)</f>
        <v>124.47749</v>
      </c>
      <c r="G76" s="24"/>
      <c r="H76" s="36"/>
    </row>
    <row r="77" spans="1:8" ht="12.75" customHeight="1">
      <c r="A77" s="22">
        <v>43405</v>
      </c>
      <c r="B77" s="22"/>
      <c r="C77" s="25">
        <f>ROUND(2.96,5)</f>
        <v>2.96</v>
      </c>
      <c r="D77" s="25">
        <f>F77</f>
        <v>126.93136</v>
      </c>
      <c r="E77" s="25">
        <f>F77</f>
        <v>126.93136</v>
      </c>
      <c r="F77" s="25">
        <f>ROUND(126.93136,5)</f>
        <v>126.93136</v>
      </c>
      <c r="G77" s="24"/>
      <c r="H77" s="36"/>
    </row>
    <row r="78" spans="1:8" ht="12.75" customHeight="1">
      <c r="A78" s="22">
        <v>43503</v>
      </c>
      <c r="B78" s="22"/>
      <c r="C78" s="25">
        <f>ROUND(2.96,5)</f>
        <v>2.96</v>
      </c>
      <c r="D78" s="25">
        <f>F78</f>
        <v>129.46668</v>
      </c>
      <c r="E78" s="25">
        <f>F78</f>
        <v>129.46668</v>
      </c>
      <c r="F78" s="25">
        <f>ROUND(129.46668,5)</f>
        <v>129.46668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43132</v>
      </c>
      <c r="B80" s="22"/>
      <c r="C80" s="25">
        <f>ROUND(10.175,5)</f>
        <v>10.175</v>
      </c>
      <c r="D80" s="25">
        <f>F80</f>
        <v>10.23024</v>
      </c>
      <c r="E80" s="25">
        <f>F80</f>
        <v>10.23024</v>
      </c>
      <c r="F80" s="25">
        <f>ROUND(10.23024,5)</f>
        <v>10.23024</v>
      </c>
      <c r="G80" s="24"/>
      <c r="H80" s="36"/>
    </row>
    <row r="81" spans="1:8" ht="12.75" customHeight="1">
      <c r="A81" s="22">
        <v>43223</v>
      </c>
      <c r="B81" s="22"/>
      <c r="C81" s="25">
        <f>ROUND(10.175,5)</f>
        <v>10.175</v>
      </c>
      <c r="D81" s="25">
        <f>F81</f>
        <v>10.307</v>
      </c>
      <c r="E81" s="25">
        <f>F81</f>
        <v>10.307</v>
      </c>
      <c r="F81" s="25">
        <f>ROUND(10.307,5)</f>
        <v>10.307</v>
      </c>
      <c r="G81" s="24"/>
      <c r="H81" s="36"/>
    </row>
    <row r="82" spans="1:8" ht="12.75" customHeight="1">
      <c r="A82" s="22">
        <v>43314</v>
      </c>
      <c r="B82" s="22"/>
      <c r="C82" s="25">
        <f>ROUND(10.175,5)</f>
        <v>10.175</v>
      </c>
      <c r="D82" s="25">
        <f>F82</f>
        <v>10.38359</v>
      </c>
      <c r="E82" s="25">
        <f>F82</f>
        <v>10.38359</v>
      </c>
      <c r="F82" s="25">
        <f>ROUND(10.38359,5)</f>
        <v>10.38359</v>
      </c>
      <c r="G82" s="24"/>
      <c r="H82" s="36"/>
    </row>
    <row r="83" spans="1:8" ht="12.75" customHeight="1">
      <c r="A83" s="22">
        <v>43405</v>
      </c>
      <c r="B83" s="22"/>
      <c r="C83" s="25">
        <f>ROUND(10.175,5)</f>
        <v>10.175</v>
      </c>
      <c r="D83" s="25">
        <f>F83</f>
        <v>10.4536</v>
      </c>
      <c r="E83" s="25">
        <f>F83</f>
        <v>10.4536</v>
      </c>
      <c r="F83" s="25">
        <f>ROUND(10.4536,5)</f>
        <v>10.4536</v>
      </c>
      <c r="G83" s="24"/>
      <c r="H83" s="36"/>
    </row>
    <row r="84" spans="1:8" ht="12.75" customHeight="1">
      <c r="A84" s="22">
        <v>43503</v>
      </c>
      <c r="B84" s="22"/>
      <c r="C84" s="25">
        <f>ROUND(10.175,5)</f>
        <v>10.175</v>
      </c>
      <c r="D84" s="25">
        <f>F84</f>
        <v>10.54266</v>
      </c>
      <c r="E84" s="25">
        <f>F84</f>
        <v>10.54266</v>
      </c>
      <c r="F84" s="25">
        <f>ROUND(10.54266,5)</f>
        <v>10.54266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43132</v>
      </c>
      <c r="B86" s="22"/>
      <c r="C86" s="25">
        <f>ROUND(10.22,5)</f>
        <v>10.22</v>
      </c>
      <c r="D86" s="25">
        <f>F86</f>
        <v>10.27408</v>
      </c>
      <c r="E86" s="25">
        <f>F86</f>
        <v>10.27408</v>
      </c>
      <c r="F86" s="25">
        <f>ROUND(10.27408,5)</f>
        <v>10.27408</v>
      </c>
      <c r="G86" s="24"/>
      <c r="H86" s="36"/>
    </row>
    <row r="87" spans="1:8" ht="12.75" customHeight="1">
      <c r="A87" s="22">
        <v>43223</v>
      </c>
      <c r="B87" s="22"/>
      <c r="C87" s="25">
        <f>ROUND(10.22,5)</f>
        <v>10.22</v>
      </c>
      <c r="D87" s="25">
        <f>F87</f>
        <v>10.34909</v>
      </c>
      <c r="E87" s="25">
        <f>F87</f>
        <v>10.34909</v>
      </c>
      <c r="F87" s="25">
        <f>ROUND(10.34909,5)</f>
        <v>10.34909</v>
      </c>
      <c r="G87" s="24"/>
      <c r="H87" s="36"/>
    </row>
    <row r="88" spans="1:8" ht="12.75" customHeight="1">
      <c r="A88" s="22">
        <v>43314</v>
      </c>
      <c r="B88" s="22"/>
      <c r="C88" s="25">
        <f>ROUND(10.22,5)</f>
        <v>10.22</v>
      </c>
      <c r="D88" s="25">
        <f>F88</f>
        <v>10.42388</v>
      </c>
      <c r="E88" s="25">
        <f>F88</f>
        <v>10.42388</v>
      </c>
      <c r="F88" s="25">
        <f>ROUND(10.42388,5)</f>
        <v>10.42388</v>
      </c>
      <c r="G88" s="24"/>
      <c r="H88" s="36"/>
    </row>
    <row r="89" spans="1:8" ht="12.75" customHeight="1">
      <c r="A89" s="22">
        <v>43405</v>
      </c>
      <c r="B89" s="22"/>
      <c r="C89" s="25">
        <f>ROUND(10.22,5)</f>
        <v>10.22</v>
      </c>
      <c r="D89" s="25">
        <f>F89</f>
        <v>10.49223</v>
      </c>
      <c r="E89" s="25">
        <f>F89</f>
        <v>10.49223</v>
      </c>
      <c r="F89" s="25">
        <f>ROUND(10.49223,5)</f>
        <v>10.49223</v>
      </c>
      <c r="G89" s="24"/>
      <c r="H89" s="36"/>
    </row>
    <row r="90" spans="1:8" ht="12.75" customHeight="1">
      <c r="A90" s="22">
        <v>43503</v>
      </c>
      <c r="B90" s="22"/>
      <c r="C90" s="25">
        <f>ROUND(10.22,5)</f>
        <v>10.22</v>
      </c>
      <c r="D90" s="25">
        <f>F90</f>
        <v>10.57888</v>
      </c>
      <c r="E90" s="25">
        <f>F90</f>
        <v>10.57888</v>
      </c>
      <c r="F90" s="25">
        <f>ROUND(10.57888,5)</f>
        <v>10.57888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43132</v>
      </c>
      <c r="B92" s="22"/>
      <c r="C92" s="25">
        <f>ROUND(112.2563,5)</f>
        <v>112.2563</v>
      </c>
      <c r="D92" s="25">
        <f>F92</f>
        <v>113.80709</v>
      </c>
      <c r="E92" s="25">
        <f>F92</f>
        <v>113.80709</v>
      </c>
      <c r="F92" s="25">
        <f>ROUND(113.80709,5)</f>
        <v>113.80709</v>
      </c>
      <c r="G92" s="24"/>
      <c r="H92" s="36"/>
    </row>
    <row r="93" spans="1:8" ht="12.75" customHeight="1">
      <c r="A93" s="22">
        <v>43223</v>
      </c>
      <c r="B93" s="22"/>
      <c r="C93" s="25">
        <f>ROUND(112.2563,5)</f>
        <v>112.2563</v>
      </c>
      <c r="D93" s="25">
        <f>F93</f>
        <v>114.33997</v>
      </c>
      <c r="E93" s="25">
        <f>F93</f>
        <v>114.33997</v>
      </c>
      <c r="F93" s="25">
        <f>ROUND(114.33997,5)</f>
        <v>114.33997</v>
      </c>
      <c r="G93" s="24"/>
      <c r="H93" s="36"/>
    </row>
    <row r="94" spans="1:8" ht="12.75" customHeight="1">
      <c r="A94" s="22">
        <v>43314</v>
      </c>
      <c r="B94" s="22"/>
      <c r="C94" s="25">
        <f>ROUND(112.2563,5)</f>
        <v>112.2563</v>
      </c>
      <c r="D94" s="25">
        <f>F94</f>
        <v>116.53851</v>
      </c>
      <c r="E94" s="25">
        <f>F94</f>
        <v>116.53851</v>
      </c>
      <c r="F94" s="25">
        <f>ROUND(116.53851,5)</f>
        <v>116.53851</v>
      </c>
      <c r="G94" s="24"/>
      <c r="H94" s="36"/>
    </row>
    <row r="95" spans="1:8" ht="12.75" customHeight="1">
      <c r="A95" s="22">
        <v>43405</v>
      </c>
      <c r="B95" s="22"/>
      <c r="C95" s="25">
        <f>ROUND(112.2563,5)</f>
        <v>112.2563</v>
      </c>
      <c r="D95" s="25">
        <f>F95</f>
        <v>118.83592</v>
      </c>
      <c r="E95" s="25">
        <f>F95</f>
        <v>118.83592</v>
      </c>
      <c r="F95" s="25">
        <f>ROUND(118.83592,5)</f>
        <v>118.83592</v>
      </c>
      <c r="G95" s="24"/>
      <c r="H95" s="36"/>
    </row>
    <row r="96" spans="1:8" ht="12.75" customHeight="1">
      <c r="A96" s="22">
        <v>43503</v>
      </c>
      <c r="B96" s="22"/>
      <c r="C96" s="25">
        <f>ROUND(112.2563,5)</f>
        <v>112.2563</v>
      </c>
      <c r="D96" s="25">
        <f>F96</f>
        <v>121.20922</v>
      </c>
      <c r="E96" s="25">
        <f>F96</f>
        <v>121.20922</v>
      </c>
      <c r="F96" s="25">
        <f>ROUND(121.20922,5)</f>
        <v>121.20922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43132</v>
      </c>
      <c r="B98" s="22"/>
      <c r="C98" s="25">
        <f>ROUND(3.1,5)</f>
        <v>3.1</v>
      </c>
      <c r="D98" s="25">
        <f>F98</f>
        <v>117.84181</v>
      </c>
      <c r="E98" s="25">
        <f>F98</f>
        <v>117.84181</v>
      </c>
      <c r="F98" s="25">
        <f>ROUND(117.84181,5)</f>
        <v>117.84181</v>
      </c>
      <c r="G98" s="24"/>
      <c r="H98" s="36"/>
    </row>
    <row r="99" spans="1:8" ht="12.75" customHeight="1">
      <c r="A99" s="22">
        <v>43223</v>
      </c>
      <c r="B99" s="22"/>
      <c r="C99" s="25">
        <f>ROUND(3.1,5)</f>
        <v>3.1</v>
      </c>
      <c r="D99" s="25">
        <f>F99</f>
        <v>120.05014</v>
      </c>
      <c r="E99" s="25">
        <f>F99</f>
        <v>120.05014</v>
      </c>
      <c r="F99" s="25">
        <f>ROUND(120.05014,5)</f>
        <v>120.05014</v>
      </c>
      <c r="G99" s="24"/>
      <c r="H99" s="36"/>
    </row>
    <row r="100" spans="1:8" ht="12.75" customHeight="1">
      <c r="A100" s="22">
        <v>43314</v>
      </c>
      <c r="B100" s="22"/>
      <c r="C100" s="25">
        <f>ROUND(3.1,5)</f>
        <v>3.1</v>
      </c>
      <c r="D100" s="25">
        <f>F100</f>
        <v>120.62519</v>
      </c>
      <c r="E100" s="25">
        <f>F100</f>
        <v>120.62519</v>
      </c>
      <c r="F100" s="25">
        <f>ROUND(120.62519,5)</f>
        <v>120.62519</v>
      </c>
      <c r="G100" s="24"/>
      <c r="H100" s="36"/>
    </row>
    <row r="101" spans="1:8" ht="12.75" customHeight="1">
      <c r="A101" s="22">
        <v>43405</v>
      </c>
      <c r="B101" s="22"/>
      <c r="C101" s="25">
        <f>ROUND(3.1,5)</f>
        <v>3.1</v>
      </c>
      <c r="D101" s="25">
        <f>F101</f>
        <v>123.00326</v>
      </c>
      <c r="E101" s="25">
        <f>F101</f>
        <v>123.00326</v>
      </c>
      <c r="F101" s="25">
        <f>ROUND(123.00326,5)</f>
        <v>123.00326</v>
      </c>
      <c r="G101" s="24"/>
      <c r="H101" s="36"/>
    </row>
    <row r="102" spans="1:8" ht="12.75" customHeight="1">
      <c r="A102" s="22">
        <v>43503</v>
      </c>
      <c r="B102" s="22"/>
      <c r="C102" s="25">
        <f>ROUND(3.1,5)</f>
        <v>3.1</v>
      </c>
      <c r="D102" s="25">
        <f>F102</f>
        <v>125.45902</v>
      </c>
      <c r="E102" s="25">
        <f>F102</f>
        <v>125.45902</v>
      </c>
      <c r="F102" s="25">
        <f>ROUND(125.45902,5)</f>
        <v>125.45902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43132</v>
      </c>
      <c r="B104" s="22"/>
      <c r="C104" s="25">
        <f>ROUND(3.62,5)</f>
        <v>3.62</v>
      </c>
      <c r="D104" s="25">
        <f>F104</f>
        <v>124.78961</v>
      </c>
      <c r="E104" s="25">
        <f>F104</f>
        <v>124.78961</v>
      </c>
      <c r="F104" s="25">
        <f>ROUND(124.78961,5)</f>
        <v>124.78961</v>
      </c>
      <c r="G104" s="24"/>
      <c r="H104" s="36"/>
    </row>
    <row r="105" spans="1:8" ht="12.75" customHeight="1">
      <c r="A105" s="22">
        <v>43223</v>
      </c>
      <c r="B105" s="22"/>
      <c r="C105" s="25">
        <f>ROUND(3.62,5)</f>
        <v>3.62</v>
      </c>
      <c r="D105" s="25">
        <f>F105</f>
        <v>125.36863</v>
      </c>
      <c r="E105" s="25">
        <f>F105</f>
        <v>125.36863</v>
      </c>
      <c r="F105" s="25">
        <f>ROUND(125.36863,5)</f>
        <v>125.36863</v>
      </c>
      <c r="G105" s="24"/>
      <c r="H105" s="36"/>
    </row>
    <row r="106" spans="1:8" ht="12.75" customHeight="1">
      <c r="A106" s="22">
        <v>43314</v>
      </c>
      <c r="B106" s="22"/>
      <c r="C106" s="25">
        <f>ROUND(3.62,5)</f>
        <v>3.62</v>
      </c>
      <c r="D106" s="25">
        <f>F106</f>
        <v>127.77926</v>
      </c>
      <c r="E106" s="25">
        <f>F106</f>
        <v>127.77926</v>
      </c>
      <c r="F106" s="25">
        <f>ROUND(127.77926,5)</f>
        <v>127.77926</v>
      </c>
      <c r="G106" s="24"/>
      <c r="H106" s="36"/>
    </row>
    <row r="107" spans="1:8" ht="12.75" customHeight="1">
      <c r="A107" s="22">
        <v>43405</v>
      </c>
      <c r="B107" s="22"/>
      <c r="C107" s="25">
        <f>ROUND(3.62,5)</f>
        <v>3.62</v>
      </c>
      <c r="D107" s="25">
        <f>F107</f>
        <v>130.29829</v>
      </c>
      <c r="E107" s="25">
        <f>F107</f>
        <v>130.29829</v>
      </c>
      <c r="F107" s="25">
        <f>ROUND(130.29829,5)</f>
        <v>130.29829</v>
      </c>
      <c r="G107" s="24"/>
      <c r="H107" s="36"/>
    </row>
    <row r="108" spans="1:8" ht="12.75" customHeight="1">
      <c r="A108" s="22">
        <v>43503</v>
      </c>
      <c r="B108" s="22"/>
      <c r="C108" s="25">
        <f>ROUND(3.62,5)</f>
        <v>3.62</v>
      </c>
      <c r="D108" s="25">
        <f>F108</f>
        <v>132.9003</v>
      </c>
      <c r="E108" s="25">
        <f>F108</f>
        <v>132.9003</v>
      </c>
      <c r="F108" s="25">
        <f>ROUND(132.9003,5)</f>
        <v>132.9003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43132</v>
      </c>
      <c r="B110" s="22"/>
      <c r="C110" s="25">
        <f>ROUND(11.165,5)</f>
        <v>11.165</v>
      </c>
      <c r="D110" s="25">
        <f>F110</f>
        <v>11.25345</v>
      </c>
      <c r="E110" s="25">
        <f>F110</f>
        <v>11.25345</v>
      </c>
      <c r="F110" s="25">
        <f>ROUND(11.25345,5)</f>
        <v>11.25345</v>
      </c>
      <c r="G110" s="24"/>
      <c r="H110" s="36"/>
    </row>
    <row r="111" spans="1:8" ht="12.75" customHeight="1">
      <c r="A111" s="22">
        <v>43223</v>
      </c>
      <c r="B111" s="22"/>
      <c r="C111" s="25">
        <f>ROUND(11.165,5)</f>
        <v>11.165</v>
      </c>
      <c r="D111" s="25">
        <f>F111</f>
        <v>11.36951</v>
      </c>
      <c r="E111" s="25">
        <f>F111</f>
        <v>11.36951</v>
      </c>
      <c r="F111" s="25">
        <f>ROUND(11.36951,5)</f>
        <v>11.36951</v>
      </c>
      <c r="G111" s="24"/>
      <c r="H111" s="36"/>
    </row>
    <row r="112" spans="1:8" ht="12.75" customHeight="1">
      <c r="A112" s="22">
        <v>43314</v>
      </c>
      <c r="B112" s="22"/>
      <c r="C112" s="25">
        <f>ROUND(11.165,5)</f>
        <v>11.165</v>
      </c>
      <c r="D112" s="25">
        <f>F112</f>
        <v>11.48361</v>
      </c>
      <c r="E112" s="25">
        <f>F112</f>
        <v>11.48361</v>
      </c>
      <c r="F112" s="25">
        <f>ROUND(11.48361,5)</f>
        <v>11.48361</v>
      </c>
      <c r="G112" s="24"/>
      <c r="H112" s="36"/>
    </row>
    <row r="113" spans="1:8" ht="12.75" customHeight="1">
      <c r="A113" s="22">
        <v>43405</v>
      </c>
      <c r="B113" s="22"/>
      <c r="C113" s="25">
        <f>ROUND(11.165,5)</f>
        <v>11.165</v>
      </c>
      <c r="D113" s="25">
        <f>F113</f>
        <v>11.60208</v>
      </c>
      <c r="E113" s="25">
        <f>F113</f>
        <v>11.60208</v>
      </c>
      <c r="F113" s="25">
        <f>ROUND(11.60208,5)</f>
        <v>11.60208</v>
      </c>
      <c r="G113" s="24"/>
      <c r="H113" s="36"/>
    </row>
    <row r="114" spans="1:8" ht="12.75" customHeight="1">
      <c r="A114" s="22">
        <v>43503</v>
      </c>
      <c r="B114" s="22"/>
      <c r="C114" s="25">
        <f>ROUND(11.165,5)</f>
        <v>11.165</v>
      </c>
      <c r="D114" s="25">
        <f>F114</f>
        <v>11.74895</v>
      </c>
      <c r="E114" s="25">
        <f>F114</f>
        <v>11.74895</v>
      </c>
      <c r="F114" s="25">
        <f>ROUND(11.74895,5)</f>
        <v>11.74895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43132</v>
      </c>
      <c r="B116" s="22"/>
      <c r="C116" s="25">
        <f>ROUND(11.415,5)</f>
        <v>11.415</v>
      </c>
      <c r="D116" s="25">
        <f>F116</f>
        <v>11.50084</v>
      </c>
      <c r="E116" s="25">
        <f>F116</f>
        <v>11.50084</v>
      </c>
      <c r="F116" s="25">
        <f>ROUND(11.50084,5)</f>
        <v>11.50084</v>
      </c>
      <c r="G116" s="24"/>
      <c r="H116" s="36"/>
    </row>
    <row r="117" spans="1:8" ht="12.75" customHeight="1">
      <c r="A117" s="22">
        <v>43223</v>
      </c>
      <c r="B117" s="22"/>
      <c r="C117" s="25">
        <f>ROUND(11.415,5)</f>
        <v>11.415</v>
      </c>
      <c r="D117" s="25">
        <f>F117</f>
        <v>11.61908</v>
      </c>
      <c r="E117" s="25">
        <f>F117</f>
        <v>11.61908</v>
      </c>
      <c r="F117" s="25">
        <f>ROUND(11.61908,5)</f>
        <v>11.61908</v>
      </c>
      <c r="G117" s="24"/>
      <c r="H117" s="36"/>
    </row>
    <row r="118" spans="1:8" ht="12.75" customHeight="1">
      <c r="A118" s="22">
        <v>43314</v>
      </c>
      <c r="B118" s="22"/>
      <c r="C118" s="25">
        <f>ROUND(11.415,5)</f>
        <v>11.415</v>
      </c>
      <c r="D118" s="25">
        <f>F118</f>
        <v>11.7334</v>
      </c>
      <c r="E118" s="25">
        <f>F118</f>
        <v>11.7334</v>
      </c>
      <c r="F118" s="25">
        <f>ROUND(11.7334,5)</f>
        <v>11.7334</v>
      </c>
      <c r="G118" s="24"/>
      <c r="H118" s="36"/>
    </row>
    <row r="119" spans="1:8" ht="12.75" customHeight="1">
      <c r="A119" s="22">
        <v>43405</v>
      </c>
      <c r="B119" s="22"/>
      <c r="C119" s="25">
        <f>ROUND(11.415,5)</f>
        <v>11.415</v>
      </c>
      <c r="D119" s="25">
        <f>F119</f>
        <v>11.85147</v>
      </c>
      <c r="E119" s="25">
        <f>F119</f>
        <v>11.85147</v>
      </c>
      <c r="F119" s="25">
        <f>ROUND(11.85147,5)</f>
        <v>11.85147</v>
      </c>
      <c r="G119" s="24"/>
      <c r="H119" s="36"/>
    </row>
    <row r="120" spans="1:8" ht="12.75" customHeight="1">
      <c r="A120" s="22">
        <v>43503</v>
      </c>
      <c r="B120" s="22"/>
      <c r="C120" s="25">
        <f>ROUND(11.415,5)</f>
        <v>11.415</v>
      </c>
      <c r="D120" s="25">
        <f>F120</f>
        <v>11.99244</v>
      </c>
      <c r="E120" s="25">
        <f>F120</f>
        <v>11.99244</v>
      </c>
      <c r="F120" s="25">
        <f>ROUND(11.99244,5)</f>
        <v>11.99244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43132</v>
      </c>
      <c r="B122" s="22"/>
      <c r="C122" s="25">
        <f>ROUND(8.55,5)</f>
        <v>8.55</v>
      </c>
      <c r="D122" s="25">
        <f>F122</f>
        <v>8.60176</v>
      </c>
      <c r="E122" s="25">
        <f>F122</f>
        <v>8.60176</v>
      </c>
      <c r="F122" s="25">
        <f>ROUND(8.60176,5)</f>
        <v>8.60176</v>
      </c>
      <c r="G122" s="24"/>
      <c r="H122" s="36"/>
    </row>
    <row r="123" spans="1:8" ht="12.75" customHeight="1">
      <c r="A123" s="22">
        <v>43223</v>
      </c>
      <c r="B123" s="22"/>
      <c r="C123" s="25">
        <f>ROUND(8.55,5)</f>
        <v>8.55</v>
      </c>
      <c r="D123" s="25">
        <f>F123</f>
        <v>8.66519</v>
      </c>
      <c r="E123" s="25">
        <f>F123</f>
        <v>8.66519</v>
      </c>
      <c r="F123" s="25">
        <f>ROUND(8.66519,5)</f>
        <v>8.66519</v>
      </c>
      <c r="G123" s="24"/>
      <c r="H123" s="36"/>
    </row>
    <row r="124" spans="1:8" ht="12.75" customHeight="1">
      <c r="A124" s="22">
        <v>43314</v>
      </c>
      <c r="B124" s="22"/>
      <c r="C124" s="25">
        <f>ROUND(8.55,5)</f>
        <v>8.55</v>
      </c>
      <c r="D124" s="25">
        <f>F124</f>
        <v>8.72409</v>
      </c>
      <c r="E124" s="25">
        <f>F124</f>
        <v>8.72409</v>
      </c>
      <c r="F124" s="25">
        <f>ROUND(8.72409,5)</f>
        <v>8.72409</v>
      </c>
      <c r="G124" s="24"/>
      <c r="H124" s="36"/>
    </row>
    <row r="125" spans="1:8" ht="12.75" customHeight="1">
      <c r="A125" s="22">
        <v>43405</v>
      </c>
      <c r="B125" s="22"/>
      <c r="C125" s="25">
        <f>ROUND(8.55,5)</f>
        <v>8.55</v>
      </c>
      <c r="D125" s="25">
        <f>F125</f>
        <v>8.78906</v>
      </c>
      <c r="E125" s="25">
        <f>F125</f>
        <v>8.78906</v>
      </c>
      <c r="F125" s="25">
        <f>ROUND(8.78906,5)</f>
        <v>8.78906</v>
      </c>
      <c r="G125" s="24"/>
      <c r="H125" s="36"/>
    </row>
    <row r="126" spans="1:8" ht="12.75" customHeight="1">
      <c r="A126" s="22">
        <v>43503</v>
      </c>
      <c r="B126" s="22"/>
      <c r="C126" s="25">
        <f>ROUND(8.55,5)</f>
        <v>8.55</v>
      </c>
      <c r="D126" s="25">
        <f>F126</f>
        <v>8.89367</v>
      </c>
      <c r="E126" s="25">
        <f>F126</f>
        <v>8.89367</v>
      </c>
      <c r="F126" s="25">
        <f>ROUND(8.89367,5)</f>
        <v>8.89367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43132</v>
      </c>
      <c r="B128" s="22"/>
      <c r="C128" s="25">
        <f>ROUND(10.005,5)</f>
        <v>10.005</v>
      </c>
      <c r="D128" s="25">
        <f>F128</f>
        <v>10.06361</v>
      </c>
      <c r="E128" s="25">
        <f>F128</f>
        <v>10.06361</v>
      </c>
      <c r="F128" s="25">
        <f>ROUND(10.06361,5)</f>
        <v>10.06361</v>
      </c>
      <c r="G128" s="24"/>
      <c r="H128" s="36"/>
    </row>
    <row r="129" spans="1:8" ht="12.75" customHeight="1">
      <c r="A129" s="22">
        <v>43223</v>
      </c>
      <c r="B129" s="22"/>
      <c r="C129" s="25">
        <f>ROUND(10.005,5)</f>
        <v>10.005</v>
      </c>
      <c r="D129" s="25">
        <f>F129</f>
        <v>10.13756</v>
      </c>
      <c r="E129" s="25">
        <f>F129</f>
        <v>10.13756</v>
      </c>
      <c r="F129" s="25">
        <f>ROUND(10.13756,5)</f>
        <v>10.13756</v>
      </c>
      <c r="G129" s="24"/>
      <c r="H129" s="36"/>
    </row>
    <row r="130" spans="1:8" ht="12.75" customHeight="1">
      <c r="A130" s="22">
        <v>43314</v>
      </c>
      <c r="B130" s="22"/>
      <c r="C130" s="25">
        <f>ROUND(10.005,5)</f>
        <v>10.005</v>
      </c>
      <c r="D130" s="25">
        <f>F130</f>
        <v>10.20943</v>
      </c>
      <c r="E130" s="25">
        <f>F130</f>
        <v>10.20943</v>
      </c>
      <c r="F130" s="25">
        <f>ROUND(10.20943,5)</f>
        <v>10.20943</v>
      </c>
      <c r="G130" s="24"/>
      <c r="H130" s="36"/>
    </row>
    <row r="131" spans="1:8" ht="12.75" customHeight="1">
      <c r="A131" s="22">
        <v>43405</v>
      </c>
      <c r="B131" s="22"/>
      <c r="C131" s="25">
        <f>ROUND(10.005,5)</f>
        <v>10.005</v>
      </c>
      <c r="D131" s="25">
        <f>F131</f>
        <v>10.28376</v>
      </c>
      <c r="E131" s="25">
        <f>F131</f>
        <v>10.28376</v>
      </c>
      <c r="F131" s="25">
        <f>ROUND(10.28376,5)</f>
        <v>10.28376</v>
      </c>
      <c r="G131" s="24"/>
      <c r="H131" s="36"/>
    </row>
    <row r="132" spans="1:8" ht="12.75" customHeight="1">
      <c r="A132" s="22">
        <v>43503</v>
      </c>
      <c r="B132" s="22"/>
      <c r="C132" s="25">
        <f>ROUND(10.005,5)</f>
        <v>10.005</v>
      </c>
      <c r="D132" s="25">
        <f>F132</f>
        <v>10.37911</v>
      </c>
      <c r="E132" s="25">
        <f>F132</f>
        <v>10.37911</v>
      </c>
      <c r="F132" s="25">
        <f>ROUND(10.37911,5)</f>
        <v>10.37911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43132</v>
      </c>
      <c r="B134" s="22"/>
      <c r="C134" s="25">
        <f>ROUND(9.215,5)</f>
        <v>9.215</v>
      </c>
      <c r="D134" s="25">
        <f>F134</f>
        <v>9.27005</v>
      </c>
      <c r="E134" s="25">
        <f>F134</f>
        <v>9.27005</v>
      </c>
      <c r="F134" s="25">
        <f>ROUND(9.27005,5)</f>
        <v>9.27005</v>
      </c>
      <c r="G134" s="24"/>
      <c r="H134" s="36"/>
    </row>
    <row r="135" spans="1:8" ht="12.75" customHeight="1">
      <c r="A135" s="22">
        <v>43223</v>
      </c>
      <c r="B135" s="22"/>
      <c r="C135" s="25">
        <f>ROUND(9.215,5)</f>
        <v>9.215</v>
      </c>
      <c r="D135" s="25">
        <f>F135</f>
        <v>9.34578</v>
      </c>
      <c r="E135" s="25">
        <f>F135</f>
        <v>9.34578</v>
      </c>
      <c r="F135" s="25">
        <f>ROUND(9.34578,5)</f>
        <v>9.34578</v>
      </c>
      <c r="G135" s="24"/>
      <c r="H135" s="36"/>
    </row>
    <row r="136" spans="1:8" ht="12.75" customHeight="1">
      <c r="A136" s="22">
        <v>43314</v>
      </c>
      <c r="B136" s="22"/>
      <c r="C136" s="25">
        <f>ROUND(9.215,5)</f>
        <v>9.215</v>
      </c>
      <c r="D136" s="25">
        <f>F136</f>
        <v>9.41869</v>
      </c>
      <c r="E136" s="25">
        <f>F136</f>
        <v>9.41869</v>
      </c>
      <c r="F136" s="25">
        <f>ROUND(9.41869,5)</f>
        <v>9.41869</v>
      </c>
      <c r="G136" s="24"/>
      <c r="H136" s="36"/>
    </row>
    <row r="137" spans="1:8" ht="12.75" customHeight="1">
      <c r="A137" s="22">
        <v>43405</v>
      </c>
      <c r="B137" s="22"/>
      <c r="C137" s="25">
        <f>ROUND(9.215,5)</f>
        <v>9.215</v>
      </c>
      <c r="D137" s="25">
        <f>F137</f>
        <v>9.49028</v>
      </c>
      <c r="E137" s="25">
        <f>F137</f>
        <v>9.49028</v>
      </c>
      <c r="F137" s="25">
        <f>ROUND(9.49028,5)</f>
        <v>9.49028</v>
      </c>
      <c r="G137" s="24"/>
      <c r="H137" s="36"/>
    </row>
    <row r="138" spans="1:8" ht="12.75" customHeight="1">
      <c r="A138" s="22">
        <v>43503</v>
      </c>
      <c r="B138" s="22"/>
      <c r="C138" s="25">
        <f>ROUND(9.215,5)</f>
        <v>9.215</v>
      </c>
      <c r="D138" s="25">
        <f>F138</f>
        <v>9.58823</v>
      </c>
      <c r="E138" s="25">
        <f>F138</f>
        <v>9.58823</v>
      </c>
      <c r="F138" s="25">
        <f>ROUND(9.58823,5)</f>
        <v>9.58823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43132</v>
      </c>
      <c r="B140" s="22"/>
      <c r="C140" s="25">
        <f>ROUND(2.78,5)</f>
        <v>2.78</v>
      </c>
      <c r="D140" s="25">
        <f>F140</f>
        <v>292.19042</v>
      </c>
      <c r="E140" s="25">
        <f>F140</f>
        <v>292.19042</v>
      </c>
      <c r="F140" s="25">
        <f>ROUND(292.19042,5)</f>
        <v>292.19042</v>
      </c>
      <c r="G140" s="24"/>
      <c r="H140" s="36"/>
    </row>
    <row r="141" spans="1:8" ht="12.75" customHeight="1">
      <c r="A141" s="22">
        <v>43223</v>
      </c>
      <c r="B141" s="22"/>
      <c r="C141" s="25">
        <f>ROUND(2.78,5)</f>
        <v>2.78</v>
      </c>
      <c r="D141" s="25">
        <f>F141</f>
        <v>297.66597</v>
      </c>
      <c r="E141" s="25">
        <f>F141</f>
        <v>297.66597</v>
      </c>
      <c r="F141" s="25">
        <f>ROUND(297.66597,5)</f>
        <v>297.66597</v>
      </c>
      <c r="G141" s="24"/>
      <c r="H141" s="36"/>
    </row>
    <row r="142" spans="1:8" ht="12.75" customHeight="1">
      <c r="A142" s="22">
        <v>43314</v>
      </c>
      <c r="B142" s="22"/>
      <c r="C142" s="25">
        <f>ROUND(2.78,5)</f>
        <v>2.78</v>
      </c>
      <c r="D142" s="25">
        <f>F142</f>
        <v>296.18933</v>
      </c>
      <c r="E142" s="25">
        <f>F142</f>
        <v>296.18933</v>
      </c>
      <c r="F142" s="25">
        <f>ROUND(296.18933,5)</f>
        <v>296.18933</v>
      </c>
      <c r="G142" s="24"/>
      <c r="H142" s="36"/>
    </row>
    <row r="143" spans="1:8" ht="12.75" customHeight="1">
      <c r="A143" s="22">
        <v>43405</v>
      </c>
      <c r="B143" s="22"/>
      <c r="C143" s="25">
        <f>ROUND(2.78,5)</f>
        <v>2.78</v>
      </c>
      <c r="D143" s="25">
        <f>F143</f>
        <v>302.02872</v>
      </c>
      <c r="E143" s="25">
        <f>F143</f>
        <v>302.02872</v>
      </c>
      <c r="F143" s="25">
        <f>ROUND(302.02872,5)</f>
        <v>302.02872</v>
      </c>
      <c r="G143" s="24"/>
      <c r="H143" s="36"/>
    </row>
    <row r="144" spans="1:8" ht="12.75" customHeight="1">
      <c r="A144" s="22">
        <v>43503</v>
      </c>
      <c r="B144" s="22"/>
      <c r="C144" s="25">
        <f>ROUND(2.78,5)</f>
        <v>2.78</v>
      </c>
      <c r="D144" s="25">
        <f>F144</f>
        <v>308.05759</v>
      </c>
      <c r="E144" s="25">
        <f>F144</f>
        <v>308.05759</v>
      </c>
      <c r="F144" s="25">
        <f>ROUND(308.05759,5)</f>
        <v>308.05759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43132</v>
      </c>
      <c r="B146" s="22"/>
      <c r="C146" s="25">
        <f>ROUND(2.95,5)</f>
        <v>2.95</v>
      </c>
      <c r="D146" s="25">
        <f>F146</f>
        <v>228.90455</v>
      </c>
      <c r="E146" s="25">
        <f>F146</f>
        <v>228.90455</v>
      </c>
      <c r="F146" s="25">
        <f>ROUND(228.90455,5)</f>
        <v>228.90455</v>
      </c>
      <c r="G146" s="24"/>
      <c r="H146" s="36"/>
    </row>
    <row r="147" spans="1:8" ht="12.75" customHeight="1">
      <c r="A147" s="22">
        <v>43223</v>
      </c>
      <c r="B147" s="22"/>
      <c r="C147" s="25">
        <f>ROUND(2.95,5)</f>
        <v>2.95</v>
      </c>
      <c r="D147" s="25">
        <f>F147</f>
        <v>233.19423</v>
      </c>
      <c r="E147" s="25">
        <f>F147</f>
        <v>233.19423</v>
      </c>
      <c r="F147" s="25">
        <f>ROUND(233.19423,5)</f>
        <v>233.19423</v>
      </c>
      <c r="G147" s="24"/>
      <c r="H147" s="36"/>
    </row>
    <row r="148" spans="1:8" ht="12.75" customHeight="1">
      <c r="A148" s="22">
        <v>43314</v>
      </c>
      <c r="B148" s="22"/>
      <c r="C148" s="25">
        <f>ROUND(2.95,5)</f>
        <v>2.95</v>
      </c>
      <c r="D148" s="25">
        <f>F148</f>
        <v>233.85369</v>
      </c>
      <c r="E148" s="25">
        <f>F148</f>
        <v>233.85369</v>
      </c>
      <c r="F148" s="25">
        <f>ROUND(233.85369,5)</f>
        <v>233.85369</v>
      </c>
      <c r="G148" s="24"/>
      <c r="H148" s="36"/>
    </row>
    <row r="149" spans="1:8" ht="12.75" customHeight="1">
      <c r="A149" s="22">
        <v>43405</v>
      </c>
      <c r="B149" s="22"/>
      <c r="C149" s="25">
        <f>ROUND(2.95,5)</f>
        <v>2.95</v>
      </c>
      <c r="D149" s="25">
        <f>F149</f>
        <v>238.46396</v>
      </c>
      <c r="E149" s="25">
        <f>F149</f>
        <v>238.46396</v>
      </c>
      <c r="F149" s="25">
        <f>ROUND(238.46396,5)</f>
        <v>238.46396</v>
      </c>
      <c r="G149" s="24"/>
      <c r="H149" s="36"/>
    </row>
    <row r="150" spans="1:8" ht="12.75" customHeight="1">
      <c r="A150" s="22">
        <v>43503</v>
      </c>
      <c r="B150" s="22"/>
      <c r="C150" s="25">
        <f>ROUND(2.95,5)</f>
        <v>2.95</v>
      </c>
      <c r="D150" s="25">
        <f>F150</f>
        <v>243.22522</v>
      </c>
      <c r="E150" s="25">
        <f>F150</f>
        <v>243.22522</v>
      </c>
      <c r="F150" s="25">
        <f>ROUND(243.22522,5)</f>
        <v>243.22522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43132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5">
        <f>ROUND(7.645,5)</f>
        <v>7.645</v>
      </c>
      <c r="D154" s="25">
        <f>F154</f>
        <v>7.6834</v>
      </c>
      <c r="E154" s="25">
        <f>F154</f>
        <v>7.6834</v>
      </c>
      <c r="F154" s="25">
        <f>ROUND(7.6834,5)</f>
        <v>7.6834</v>
      </c>
      <c r="G154" s="24"/>
      <c r="H154" s="36"/>
    </row>
    <row r="155" spans="1:8" ht="12.75" customHeight="1">
      <c r="A155" s="22">
        <v>43223</v>
      </c>
      <c r="B155" s="22"/>
      <c r="C155" s="25">
        <f>ROUND(7.645,5)</f>
        <v>7.645</v>
      </c>
      <c r="D155" s="25">
        <f>F155</f>
        <v>7.74635</v>
      </c>
      <c r="E155" s="25">
        <f>F155</f>
        <v>7.74635</v>
      </c>
      <c r="F155" s="25">
        <f>ROUND(7.74635,5)</f>
        <v>7.74635</v>
      </c>
      <c r="G155" s="24"/>
      <c r="H155" s="36"/>
    </row>
    <row r="156" spans="1:8" ht="12.75" customHeight="1">
      <c r="A156" s="22">
        <v>43314</v>
      </c>
      <c r="B156" s="22"/>
      <c r="C156" s="25">
        <f>ROUND(7.645,5)</f>
        <v>7.645</v>
      </c>
      <c r="D156" s="25">
        <f>F156</f>
        <v>7.71842</v>
      </c>
      <c r="E156" s="25">
        <f>F156</f>
        <v>7.71842</v>
      </c>
      <c r="F156" s="25">
        <f>ROUND(7.71842,5)</f>
        <v>7.71842</v>
      </c>
      <c r="G156" s="24"/>
      <c r="H156" s="36"/>
    </row>
    <row r="157" spans="1:8" ht="12.75" customHeight="1">
      <c r="A157" s="22">
        <v>43405</v>
      </c>
      <c r="B157" s="22"/>
      <c r="C157" s="25">
        <f>ROUND(7.645,5)</f>
        <v>7.645</v>
      </c>
      <c r="D157" s="25">
        <f>F157</f>
        <v>0</v>
      </c>
      <c r="E157" s="25">
        <f>F157</f>
        <v>0</v>
      </c>
      <c r="F157" s="25">
        <f>ROUND(0,5)</f>
        <v>0</v>
      </c>
      <c r="G157" s="24"/>
      <c r="H157" s="36"/>
    </row>
    <row r="158" spans="1:8" ht="12.75" customHeight="1">
      <c r="A158" s="22">
        <v>43503</v>
      </c>
      <c r="B158" s="22"/>
      <c r="C158" s="25">
        <f>ROUND(7.645,5)</f>
        <v>7.645</v>
      </c>
      <c r="D158" s="25">
        <f>F158</f>
        <v>0</v>
      </c>
      <c r="E158" s="25">
        <f>F158</f>
        <v>0</v>
      </c>
      <c r="F158" s="25">
        <f>ROUND(0,5)</f>
        <v>0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5">
        <f>ROUND(7.97,5)</f>
        <v>7.97</v>
      </c>
      <c r="D160" s="25">
        <f>F160</f>
        <v>8.01856</v>
      </c>
      <c r="E160" s="25">
        <f>F160</f>
        <v>8.01856</v>
      </c>
      <c r="F160" s="25">
        <f>ROUND(8.01856,5)</f>
        <v>8.01856</v>
      </c>
      <c r="G160" s="24"/>
      <c r="H160" s="36"/>
    </row>
    <row r="161" spans="1:8" ht="12.75" customHeight="1">
      <c r="A161" s="22">
        <v>43223</v>
      </c>
      <c r="B161" s="22"/>
      <c r="C161" s="25">
        <f>ROUND(7.97,5)</f>
        <v>7.97</v>
      </c>
      <c r="D161" s="25">
        <f>F161</f>
        <v>8.10261</v>
      </c>
      <c r="E161" s="25">
        <f>F161</f>
        <v>8.10261</v>
      </c>
      <c r="F161" s="25">
        <f>ROUND(8.10261,5)</f>
        <v>8.10261</v>
      </c>
      <c r="G161" s="24"/>
      <c r="H161" s="36"/>
    </row>
    <row r="162" spans="1:8" ht="12.75" customHeight="1">
      <c r="A162" s="22">
        <v>43314</v>
      </c>
      <c r="B162" s="22"/>
      <c r="C162" s="25">
        <f>ROUND(7.97,5)</f>
        <v>7.97</v>
      </c>
      <c r="D162" s="25">
        <f>F162</f>
        <v>8.18354</v>
      </c>
      <c r="E162" s="25">
        <f>F162</f>
        <v>8.18354</v>
      </c>
      <c r="F162" s="25">
        <f>ROUND(8.18354,5)</f>
        <v>8.18354</v>
      </c>
      <c r="G162" s="24"/>
      <c r="H162" s="36"/>
    </row>
    <row r="163" spans="1:8" ht="12.75" customHeight="1">
      <c r="A163" s="22">
        <v>43405</v>
      </c>
      <c r="B163" s="22"/>
      <c r="C163" s="25">
        <f>ROUND(7.97,5)</f>
        <v>7.97</v>
      </c>
      <c r="D163" s="25">
        <f>F163</f>
        <v>8.25038</v>
      </c>
      <c r="E163" s="25">
        <f>F163</f>
        <v>8.25038</v>
      </c>
      <c r="F163" s="25">
        <f>ROUND(8.25038,5)</f>
        <v>8.25038</v>
      </c>
      <c r="G163" s="24"/>
      <c r="H163" s="36"/>
    </row>
    <row r="164" spans="1:8" ht="12.75" customHeight="1">
      <c r="A164" s="22">
        <v>43503</v>
      </c>
      <c r="B164" s="22"/>
      <c r="C164" s="25">
        <f>ROUND(7.97,5)</f>
        <v>7.97</v>
      </c>
      <c r="D164" s="25">
        <f>F164</f>
        <v>8.45846</v>
      </c>
      <c r="E164" s="25">
        <f>F164</f>
        <v>8.45846</v>
      </c>
      <c r="F164" s="25">
        <f>ROUND(8.45846,5)</f>
        <v>8.45846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5">
        <f>ROUND(8.225,5)</f>
        <v>8.225</v>
      </c>
      <c r="D166" s="25">
        <f>F166</f>
        <v>8.27598</v>
      </c>
      <c r="E166" s="25">
        <f>F166</f>
        <v>8.27598</v>
      </c>
      <c r="F166" s="25">
        <f>ROUND(8.27598,5)</f>
        <v>8.27598</v>
      </c>
      <c r="G166" s="24"/>
      <c r="H166" s="36"/>
    </row>
    <row r="167" spans="1:8" ht="12.75" customHeight="1">
      <c r="A167" s="22">
        <v>43223</v>
      </c>
      <c r="B167" s="22"/>
      <c r="C167" s="25">
        <f>ROUND(8.225,5)</f>
        <v>8.225</v>
      </c>
      <c r="D167" s="25">
        <f>F167</f>
        <v>8.34584</v>
      </c>
      <c r="E167" s="25">
        <f>F167</f>
        <v>8.34584</v>
      </c>
      <c r="F167" s="25">
        <f>ROUND(8.34584,5)</f>
        <v>8.34584</v>
      </c>
      <c r="G167" s="24"/>
      <c r="H167" s="36"/>
    </row>
    <row r="168" spans="1:8" ht="12.75" customHeight="1">
      <c r="A168" s="22">
        <v>43314</v>
      </c>
      <c r="B168" s="22"/>
      <c r="C168" s="25">
        <f>ROUND(8.225,5)</f>
        <v>8.225</v>
      </c>
      <c r="D168" s="25">
        <f>F168</f>
        <v>8.41034</v>
      </c>
      <c r="E168" s="25">
        <f>F168</f>
        <v>8.41034</v>
      </c>
      <c r="F168" s="25">
        <f>ROUND(8.41034,5)</f>
        <v>8.41034</v>
      </c>
      <c r="G168" s="24"/>
      <c r="H168" s="36"/>
    </row>
    <row r="169" spans="1:8" ht="12.75" customHeight="1">
      <c r="A169" s="22">
        <v>43405</v>
      </c>
      <c r="B169" s="22"/>
      <c r="C169" s="25">
        <f>ROUND(8.225,5)</f>
        <v>8.225</v>
      </c>
      <c r="D169" s="25">
        <f>F169</f>
        <v>8.47816</v>
      </c>
      <c r="E169" s="25">
        <f>F169</f>
        <v>8.47816</v>
      </c>
      <c r="F169" s="25">
        <f>ROUND(8.47816,5)</f>
        <v>8.47816</v>
      </c>
      <c r="G169" s="24"/>
      <c r="H169" s="36"/>
    </row>
    <row r="170" spans="1:8" ht="12.75" customHeight="1">
      <c r="A170" s="22">
        <v>43503</v>
      </c>
      <c r="B170" s="22"/>
      <c r="C170" s="25">
        <f>ROUND(8.225,5)</f>
        <v>8.225</v>
      </c>
      <c r="D170" s="25">
        <f>F170</f>
        <v>8.61012</v>
      </c>
      <c r="E170" s="25">
        <f>F170</f>
        <v>8.61012</v>
      </c>
      <c r="F170" s="25">
        <f>ROUND(8.61012,5)</f>
        <v>8.61012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5">
        <f>ROUND(9.925,5)</f>
        <v>9.925</v>
      </c>
      <c r="D172" s="25">
        <f>F172</f>
        <v>9.97476</v>
      </c>
      <c r="E172" s="25">
        <f>F172</f>
        <v>9.97476</v>
      </c>
      <c r="F172" s="25">
        <f>ROUND(9.97476,5)</f>
        <v>9.97476</v>
      </c>
      <c r="G172" s="24"/>
      <c r="H172" s="36"/>
    </row>
    <row r="173" spans="1:8" ht="12.75" customHeight="1">
      <c r="A173" s="22">
        <v>43223</v>
      </c>
      <c r="B173" s="22"/>
      <c r="C173" s="25">
        <f>ROUND(9.925,5)</f>
        <v>9.925</v>
      </c>
      <c r="D173" s="25">
        <f>F173</f>
        <v>10.04087</v>
      </c>
      <c r="E173" s="25">
        <f>F173</f>
        <v>10.04087</v>
      </c>
      <c r="F173" s="25">
        <f>ROUND(10.04087,5)</f>
        <v>10.04087</v>
      </c>
      <c r="G173" s="24"/>
      <c r="H173" s="36"/>
    </row>
    <row r="174" spans="1:8" ht="12.75" customHeight="1">
      <c r="A174" s="22">
        <v>43314</v>
      </c>
      <c r="B174" s="22"/>
      <c r="C174" s="25">
        <f>ROUND(9.925,5)</f>
        <v>9.925</v>
      </c>
      <c r="D174" s="25">
        <f>F174</f>
        <v>10.10402</v>
      </c>
      <c r="E174" s="25">
        <f>F174</f>
        <v>10.10402</v>
      </c>
      <c r="F174" s="25">
        <f>ROUND(10.10402,5)</f>
        <v>10.10402</v>
      </c>
      <c r="G174" s="24"/>
      <c r="H174" s="36"/>
    </row>
    <row r="175" spans="1:8" ht="12.75" customHeight="1">
      <c r="A175" s="22">
        <v>43405</v>
      </c>
      <c r="B175" s="22"/>
      <c r="C175" s="25">
        <f>ROUND(9.925,5)</f>
        <v>9.925</v>
      </c>
      <c r="D175" s="25">
        <f>F175</f>
        <v>10.16726</v>
      </c>
      <c r="E175" s="25">
        <f>F175</f>
        <v>10.16726</v>
      </c>
      <c r="F175" s="25">
        <f>ROUND(10.16726,5)</f>
        <v>10.16726</v>
      </c>
      <c r="G175" s="24"/>
      <c r="H175" s="36"/>
    </row>
    <row r="176" spans="1:8" ht="12.75" customHeight="1">
      <c r="A176" s="22">
        <v>43503</v>
      </c>
      <c r="B176" s="22"/>
      <c r="C176" s="25">
        <f>ROUND(9.925,5)</f>
        <v>9.925</v>
      </c>
      <c r="D176" s="25">
        <f>F176</f>
        <v>10.24702</v>
      </c>
      <c r="E176" s="25">
        <f>F176</f>
        <v>10.24702</v>
      </c>
      <c r="F176" s="25">
        <f>ROUND(10.24702,5)</f>
        <v>10.24702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5">
        <f>ROUND(2.9,5)</f>
        <v>2.9</v>
      </c>
      <c r="D178" s="25">
        <f>F178</f>
        <v>181.20544</v>
      </c>
      <c r="E178" s="25">
        <f>F178</f>
        <v>181.20544</v>
      </c>
      <c r="F178" s="25">
        <f>ROUND(181.20544,5)</f>
        <v>181.20544</v>
      </c>
      <c r="G178" s="24"/>
      <c r="H178" s="36"/>
    </row>
    <row r="179" spans="1:8" ht="12.75" customHeight="1">
      <c r="A179" s="22">
        <v>43223</v>
      </c>
      <c r="B179" s="22"/>
      <c r="C179" s="25">
        <f>ROUND(2.9,5)</f>
        <v>2.9</v>
      </c>
      <c r="D179" s="25">
        <f>F179</f>
        <v>182.17604</v>
      </c>
      <c r="E179" s="25">
        <f>F179</f>
        <v>182.17604</v>
      </c>
      <c r="F179" s="25">
        <f>ROUND(182.17604,5)</f>
        <v>182.17604</v>
      </c>
      <c r="G179" s="24"/>
      <c r="H179" s="36"/>
    </row>
    <row r="180" spans="1:8" ht="12.75" customHeight="1">
      <c r="A180" s="22">
        <v>43314</v>
      </c>
      <c r="B180" s="22"/>
      <c r="C180" s="25">
        <f>ROUND(2.9,5)</f>
        <v>2.9</v>
      </c>
      <c r="D180" s="25">
        <f>F180</f>
        <v>185.67889</v>
      </c>
      <c r="E180" s="25">
        <f>F180</f>
        <v>185.67889</v>
      </c>
      <c r="F180" s="25">
        <f>ROUND(185.67889,5)</f>
        <v>185.67889</v>
      </c>
      <c r="G180" s="24"/>
      <c r="H180" s="36"/>
    </row>
    <row r="181" spans="1:8" ht="12.75" customHeight="1">
      <c r="A181" s="22">
        <v>43405</v>
      </c>
      <c r="B181" s="22"/>
      <c r="C181" s="25">
        <f>ROUND(2.9,5)</f>
        <v>2.9</v>
      </c>
      <c r="D181" s="25">
        <f>F181</f>
        <v>189.3393</v>
      </c>
      <c r="E181" s="25">
        <f>F181</f>
        <v>189.3393</v>
      </c>
      <c r="F181" s="25">
        <f>ROUND(189.3393,5)</f>
        <v>189.3393</v>
      </c>
      <c r="G181" s="24"/>
      <c r="H181" s="36"/>
    </row>
    <row r="182" spans="1:8" ht="12.75" customHeight="1">
      <c r="A182" s="22">
        <v>43503</v>
      </c>
      <c r="B182" s="22"/>
      <c r="C182" s="25">
        <f>ROUND(2.9,5)</f>
        <v>2.9</v>
      </c>
      <c r="D182" s="25">
        <f>F182</f>
        <v>193.12069</v>
      </c>
      <c r="E182" s="25">
        <f>F182</f>
        <v>193.12069</v>
      </c>
      <c r="F182" s="25">
        <f>ROUND(193.12069,5)</f>
        <v>193.12069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5">
        <f>ROUND(2.68,5)</f>
        <v>2.68</v>
      </c>
      <c r="D184" s="25">
        <f>F184</f>
        <v>149.21848</v>
      </c>
      <c r="E184" s="25">
        <f>F184</f>
        <v>149.21848</v>
      </c>
      <c r="F184" s="25">
        <f>ROUND(149.21848,5)</f>
        <v>149.21848</v>
      </c>
      <c r="G184" s="24"/>
      <c r="H184" s="36"/>
    </row>
    <row r="185" spans="1:8" ht="12.75" customHeight="1">
      <c r="A185" s="22">
        <v>43223</v>
      </c>
      <c r="B185" s="22"/>
      <c r="C185" s="25">
        <f>ROUND(2.68,5)</f>
        <v>2.68</v>
      </c>
      <c r="D185" s="25">
        <f>F185</f>
        <v>152.01471</v>
      </c>
      <c r="E185" s="25">
        <f>F185</f>
        <v>152.01471</v>
      </c>
      <c r="F185" s="25">
        <f>ROUND(152.01471,5)</f>
        <v>152.01471</v>
      </c>
      <c r="G185" s="24"/>
      <c r="H185" s="36"/>
    </row>
    <row r="186" spans="1:8" ht="12.75" customHeight="1">
      <c r="A186" s="22">
        <v>43314</v>
      </c>
      <c r="B186" s="22"/>
      <c r="C186" s="25">
        <f>ROUND(2.68,5)</f>
        <v>2.68</v>
      </c>
      <c r="D186" s="25">
        <f>F186</f>
        <v>154.86981</v>
      </c>
      <c r="E186" s="25">
        <f>F186</f>
        <v>154.86981</v>
      </c>
      <c r="F186" s="25">
        <f>ROUND(154.86981,5)</f>
        <v>154.86981</v>
      </c>
      <c r="G186" s="24"/>
      <c r="H186" s="36"/>
    </row>
    <row r="187" spans="1:8" ht="12.75" customHeight="1">
      <c r="A187" s="22">
        <v>43405</v>
      </c>
      <c r="B187" s="22"/>
      <c r="C187" s="25">
        <f>ROUND(2.68,5)</f>
        <v>2.68</v>
      </c>
      <c r="D187" s="25">
        <f>F187</f>
        <v>157.92281</v>
      </c>
      <c r="E187" s="25">
        <f>F187</f>
        <v>157.92281</v>
      </c>
      <c r="F187" s="25">
        <f>ROUND(157.92281,5)</f>
        <v>157.92281</v>
      </c>
      <c r="G187" s="24"/>
      <c r="H187" s="36"/>
    </row>
    <row r="188" spans="1:8" ht="12.75" customHeight="1">
      <c r="A188" s="22">
        <v>43503</v>
      </c>
      <c r="B188" s="22"/>
      <c r="C188" s="25">
        <f>ROUND(2.68,5)</f>
        <v>2.68</v>
      </c>
      <c r="D188" s="25">
        <f>F188</f>
        <v>161.07712</v>
      </c>
      <c r="E188" s="25">
        <f>F188</f>
        <v>161.07712</v>
      </c>
      <c r="F188" s="25">
        <f>ROUND(161.07712,5)</f>
        <v>161.07712</v>
      </c>
      <c r="G188" s="24"/>
      <c r="H188" s="36"/>
    </row>
    <row r="189" spans="1:8" ht="12.75" customHeight="1">
      <c r="A189" s="22" t="s">
        <v>54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5">
        <f>ROUND(9.74,5)</f>
        <v>9.74</v>
      </c>
      <c r="D190" s="25">
        <f>F190</f>
        <v>9.79555</v>
      </c>
      <c r="E190" s="25">
        <f>F190</f>
        <v>9.79555</v>
      </c>
      <c r="F190" s="25">
        <f>ROUND(9.79555,5)</f>
        <v>9.79555</v>
      </c>
      <c r="G190" s="24"/>
      <c r="H190" s="36"/>
    </row>
    <row r="191" spans="1:8" ht="12.75" customHeight="1">
      <c r="A191" s="22">
        <v>43223</v>
      </c>
      <c r="B191" s="22"/>
      <c r="C191" s="25">
        <f>ROUND(9.74,5)</f>
        <v>9.74</v>
      </c>
      <c r="D191" s="25">
        <f>F191</f>
        <v>9.86549</v>
      </c>
      <c r="E191" s="25">
        <f>F191</f>
        <v>9.86549</v>
      </c>
      <c r="F191" s="25">
        <f>ROUND(9.86549,5)</f>
        <v>9.86549</v>
      </c>
      <c r="G191" s="24"/>
      <c r="H191" s="36"/>
    </row>
    <row r="192" spans="1:8" ht="12.75" customHeight="1">
      <c r="A192" s="22">
        <v>43314</v>
      </c>
      <c r="B192" s="22"/>
      <c r="C192" s="25">
        <f>ROUND(9.74,5)</f>
        <v>9.74</v>
      </c>
      <c r="D192" s="25">
        <f>F192</f>
        <v>9.93312</v>
      </c>
      <c r="E192" s="25">
        <f>F192</f>
        <v>9.93312</v>
      </c>
      <c r="F192" s="25">
        <f>ROUND(9.93312,5)</f>
        <v>9.93312</v>
      </c>
      <c r="G192" s="24"/>
      <c r="H192" s="36"/>
    </row>
    <row r="193" spans="1:8" ht="12.75" customHeight="1">
      <c r="A193" s="22">
        <v>43405</v>
      </c>
      <c r="B193" s="22"/>
      <c r="C193" s="25">
        <f>ROUND(9.74,5)</f>
        <v>9.74</v>
      </c>
      <c r="D193" s="25">
        <f>F193</f>
        <v>10.00345</v>
      </c>
      <c r="E193" s="25">
        <f>F193</f>
        <v>10.00345</v>
      </c>
      <c r="F193" s="25">
        <f>ROUND(10.00345,5)</f>
        <v>10.00345</v>
      </c>
      <c r="G193" s="24"/>
      <c r="H193" s="36"/>
    </row>
    <row r="194" spans="1:8" ht="12.75" customHeight="1">
      <c r="A194" s="22">
        <v>43503</v>
      </c>
      <c r="B194" s="22"/>
      <c r="C194" s="25">
        <f>ROUND(9.74,5)</f>
        <v>9.74</v>
      </c>
      <c r="D194" s="25">
        <f>F194</f>
        <v>10.09527</v>
      </c>
      <c r="E194" s="25">
        <f>F194</f>
        <v>10.09527</v>
      </c>
      <c r="F194" s="25">
        <f>ROUND(10.09527,5)</f>
        <v>10.09527</v>
      </c>
      <c r="G194" s="24"/>
      <c r="H194" s="36"/>
    </row>
    <row r="195" spans="1:8" ht="12.75" customHeight="1">
      <c r="A195" s="22" t="s">
        <v>55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43132</v>
      </c>
      <c r="B196" s="22"/>
      <c r="C196" s="25">
        <f>ROUND(10.105,5)</f>
        <v>10.105</v>
      </c>
      <c r="D196" s="25">
        <f>F196</f>
        <v>10.15766</v>
      </c>
      <c r="E196" s="25">
        <f>F196</f>
        <v>10.15766</v>
      </c>
      <c r="F196" s="25">
        <f>ROUND(10.15766,5)</f>
        <v>10.15766</v>
      </c>
      <c r="G196" s="24"/>
      <c r="H196" s="36"/>
    </row>
    <row r="197" spans="1:8" ht="12.75" customHeight="1">
      <c r="A197" s="22">
        <v>43223</v>
      </c>
      <c r="B197" s="22"/>
      <c r="C197" s="25">
        <f>ROUND(10.105,5)</f>
        <v>10.105</v>
      </c>
      <c r="D197" s="25">
        <f>F197</f>
        <v>10.22389</v>
      </c>
      <c r="E197" s="25">
        <f>F197</f>
        <v>10.22389</v>
      </c>
      <c r="F197" s="25">
        <f>ROUND(10.22389,5)</f>
        <v>10.22389</v>
      </c>
      <c r="G197" s="24"/>
      <c r="H197" s="36"/>
    </row>
    <row r="198" spans="1:8" ht="12.75" customHeight="1">
      <c r="A198" s="22">
        <v>43314</v>
      </c>
      <c r="B198" s="22"/>
      <c r="C198" s="25">
        <f>ROUND(10.105,5)</f>
        <v>10.105</v>
      </c>
      <c r="D198" s="25">
        <f>F198</f>
        <v>10.28799</v>
      </c>
      <c r="E198" s="25">
        <f>F198</f>
        <v>10.28799</v>
      </c>
      <c r="F198" s="25">
        <f>ROUND(10.28799,5)</f>
        <v>10.28799</v>
      </c>
      <c r="G198" s="24"/>
      <c r="H198" s="36"/>
    </row>
    <row r="199" spans="1:8" ht="12.75" customHeight="1">
      <c r="A199" s="22">
        <v>43405</v>
      </c>
      <c r="B199" s="22"/>
      <c r="C199" s="25">
        <f>ROUND(10.105,5)</f>
        <v>10.105</v>
      </c>
      <c r="D199" s="25">
        <f>F199</f>
        <v>10.35384</v>
      </c>
      <c r="E199" s="25">
        <f>F199</f>
        <v>10.35384</v>
      </c>
      <c r="F199" s="25">
        <f>ROUND(10.35384,5)</f>
        <v>10.35384</v>
      </c>
      <c r="G199" s="24"/>
      <c r="H199" s="36"/>
    </row>
    <row r="200" spans="1:8" ht="12.75" customHeight="1">
      <c r="A200" s="22">
        <v>43503</v>
      </c>
      <c r="B200" s="22"/>
      <c r="C200" s="25">
        <f>ROUND(10.105,5)</f>
        <v>10.105</v>
      </c>
      <c r="D200" s="25">
        <f>F200</f>
        <v>10.43741</v>
      </c>
      <c r="E200" s="25">
        <f>F200</f>
        <v>10.43741</v>
      </c>
      <c r="F200" s="25">
        <f>ROUND(10.43741,5)</f>
        <v>10.43741</v>
      </c>
      <c r="G200" s="24"/>
      <c r="H200" s="36"/>
    </row>
    <row r="201" spans="1:8" ht="12.75" customHeight="1">
      <c r="A201" s="22" t="s">
        <v>56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43132</v>
      </c>
      <c r="B202" s="22"/>
      <c r="C202" s="25">
        <f>ROUND(10.175,5)</f>
        <v>10.175</v>
      </c>
      <c r="D202" s="25">
        <f>F202</f>
        <v>10.22971</v>
      </c>
      <c r="E202" s="25">
        <f>F202</f>
        <v>10.22971</v>
      </c>
      <c r="F202" s="25">
        <f>ROUND(10.22971,5)</f>
        <v>10.22971</v>
      </c>
      <c r="G202" s="24"/>
      <c r="H202" s="36"/>
    </row>
    <row r="203" spans="1:8" ht="12.75" customHeight="1">
      <c r="A203" s="22">
        <v>43223</v>
      </c>
      <c r="B203" s="22"/>
      <c r="C203" s="25">
        <f>ROUND(10.175,5)</f>
        <v>10.175</v>
      </c>
      <c r="D203" s="25">
        <f>F203</f>
        <v>10.29861</v>
      </c>
      <c r="E203" s="25">
        <f>F203</f>
        <v>10.29861</v>
      </c>
      <c r="F203" s="25">
        <f>ROUND(10.29861,5)</f>
        <v>10.29861</v>
      </c>
      <c r="G203" s="24"/>
      <c r="H203" s="36"/>
    </row>
    <row r="204" spans="1:8" ht="12.75" customHeight="1">
      <c r="A204" s="22">
        <v>43314</v>
      </c>
      <c r="B204" s="22"/>
      <c r="C204" s="25">
        <f>ROUND(10.175,5)</f>
        <v>10.175</v>
      </c>
      <c r="D204" s="25">
        <f>F204</f>
        <v>10.36549</v>
      </c>
      <c r="E204" s="25">
        <f>F204</f>
        <v>10.36549</v>
      </c>
      <c r="F204" s="25">
        <f>ROUND(10.36549,5)</f>
        <v>10.36549</v>
      </c>
      <c r="G204" s="24"/>
      <c r="H204" s="36"/>
    </row>
    <row r="205" spans="1:8" ht="12.75" customHeight="1">
      <c r="A205" s="22">
        <v>43405</v>
      </c>
      <c r="B205" s="22"/>
      <c r="C205" s="25">
        <f>ROUND(10.175,5)</f>
        <v>10.175</v>
      </c>
      <c r="D205" s="25">
        <f>F205</f>
        <v>10.43419</v>
      </c>
      <c r="E205" s="25">
        <f>F205</f>
        <v>10.43419</v>
      </c>
      <c r="F205" s="25">
        <f>ROUND(10.43419,5)</f>
        <v>10.43419</v>
      </c>
      <c r="G205" s="24"/>
      <c r="H205" s="36"/>
    </row>
    <row r="206" spans="1:8" ht="12.75" customHeight="1">
      <c r="A206" s="22">
        <v>43503</v>
      </c>
      <c r="B206" s="22"/>
      <c r="C206" s="25">
        <f>ROUND(10.175,5)</f>
        <v>10.175</v>
      </c>
      <c r="D206" s="25">
        <f>F206</f>
        <v>10.52121</v>
      </c>
      <c r="E206" s="25">
        <f>F206</f>
        <v>10.52121</v>
      </c>
      <c r="F206" s="25">
        <f>ROUND(10.52121,5)</f>
        <v>10.52121</v>
      </c>
      <c r="G206" s="24"/>
      <c r="H206" s="36"/>
    </row>
    <row r="207" spans="1:8" ht="12.75" customHeight="1">
      <c r="A207" s="22" t="s">
        <v>57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43096</v>
      </c>
      <c r="B208" s="22"/>
      <c r="C208" s="26">
        <f>ROUND(10.48019346,4)</f>
        <v>10.4802</v>
      </c>
      <c r="D208" s="26">
        <f>F208</f>
        <v>10.5255</v>
      </c>
      <c r="E208" s="26">
        <f>F208</f>
        <v>10.5255</v>
      </c>
      <c r="F208" s="26">
        <f>ROUND(10.5255,4)</f>
        <v>10.5255</v>
      </c>
      <c r="G208" s="24"/>
      <c r="H208" s="36"/>
    </row>
    <row r="209" spans="1:8" ht="12.75" customHeight="1">
      <c r="A209" s="22">
        <v>43115</v>
      </c>
      <c r="B209" s="22"/>
      <c r="C209" s="26">
        <f>ROUND(10.48019346,4)</f>
        <v>10.4802</v>
      </c>
      <c r="D209" s="26">
        <f>F209</f>
        <v>10.5571</v>
      </c>
      <c r="E209" s="26">
        <f>F209</f>
        <v>10.5571</v>
      </c>
      <c r="F209" s="26">
        <f>ROUND(10.5571,4)</f>
        <v>10.5571</v>
      </c>
      <c r="G209" s="24"/>
      <c r="H209" s="36"/>
    </row>
    <row r="210" spans="1:8" ht="12.75" customHeight="1">
      <c r="A210" s="22" t="s">
        <v>58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43067</v>
      </c>
      <c r="B211" s="22"/>
      <c r="C211" s="26">
        <f>ROUND(16.43495208,4)</f>
        <v>16.435</v>
      </c>
      <c r="D211" s="26">
        <f>F211</f>
        <v>16.4384</v>
      </c>
      <c r="E211" s="26">
        <f>F211</f>
        <v>16.4384</v>
      </c>
      <c r="F211" s="26">
        <f>ROUND(16.4384,4)</f>
        <v>16.4384</v>
      </c>
      <c r="G211" s="24"/>
      <c r="H211" s="36"/>
    </row>
    <row r="212" spans="1:8" ht="12.75" customHeight="1">
      <c r="A212" s="22">
        <v>43084</v>
      </c>
      <c r="B212" s="22"/>
      <c r="C212" s="26">
        <f>ROUND(16.43495208,4)</f>
        <v>16.435</v>
      </c>
      <c r="D212" s="26">
        <f>F212</f>
        <v>16.451</v>
      </c>
      <c r="E212" s="26">
        <f>F212</f>
        <v>16.451</v>
      </c>
      <c r="F212" s="26">
        <f>ROUND(16.451,4)</f>
        <v>16.451</v>
      </c>
      <c r="G212" s="24"/>
      <c r="H212" s="36"/>
    </row>
    <row r="213" spans="1:8" ht="12.75" customHeight="1">
      <c r="A213" s="22">
        <v>43096</v>
      </c>
      <c r="B213" s="22"/>
      <c r="C213" s="26">
        <f>ROUND(16.43495208,4)</f>
        <v>16.435</v>
      </c>
      <c r="D213" s="26">
        <f>F213</f>
        <v>16.5342</v>
      </c>
      <c r="E213" s="26">
        <f>F213</f>
        <v>16.5342</v>
      </c>
      <c r="F213" s="26">
        <f>ROUND(16.5342,4)</f>
        <v>16.5342</v>
      </c>
      <c r="G213" s="24"/>
      <c r="H213" s="36"/>
    </row>
    <row r="214" spans="1:8" ht="12.75" customHeight="1">
      <c r="A214" s="22">
        <v>43131</v>
      </c>
      <c r="B214" s="22"/>
      <c r="C214" s="26">
        <f>ROUND(16.43495208,4)</f>
        <v>16.435</v>
      </c>
      <c r="D214" s="26">
        <f>F214</f>
        <v>16.6716</v>
      </c>
      <c r="E214" s="26">
        <f>F214</f>
        <v>16.6716</v>
      </c>
      <c r="F214" s="26">
        <f>ROUND(16.6716,4)</f>
        <v>16.6716</v>
      </c>
      <c r="G214" s="24"/>
      <c r="H214" s="36"/>
    </row>
    <row r="215" spans="1:8" ht="12.75" customHeight="1">
      <c r="A215" s="22">
        <v>43159</v>
      </c>
      <c r="B215" s="22"/>
      <c r="C215" s="26">
        <f>ROUND(16.43495208,4)</f>
        <v>16.435</v>
      </c>
      <c r="D215" s="26">
        <f>F215</f>
        <v>16.7745</v>
      </c>
      <c r="E215" s="26">
        <f>F215</f>
        <v>16.7745</v>
      </c>
      <c r="F215" s="26">
        <f>ROUND(16.7745,4)</f>
        <v>16.7745</v>
      </c>
      <c r="G215" s="24"/>
      <c r="H215" s="36"/>
    </row>
    <row r="216" spans="1:8" ht="12.75" customHeight="1">
      <c r="A216" s="22">
        <v>43174</v>
      </c>
      <c r="B216" s="22"/>
      <c r="C216" s="26">
        <f>ROUND(16.43495208,4)</f>
        <v>16.435</v>
      </c>
      <c r="D216" s="26">
        <f>F216</f>
        <v>16.8296</v>
      </c>
      <c r="E216" s="26">
        <f>F216</f>
        <v>16.8296</v>
      </c>
      <c r="F216" s="26">
        <f>ROUND(16.8296,4)</f>
        <v>16.8296</v>
      </c>
      <c r="G216" s="24"/>
      <c r="H216" s="36"/>
    </row>
    <row r="217" spans="1:8" ht="12.75" customHeight="1">
      <c r="A217" s="22">
        <v>43188</v>
      </c>
      <c r="B217" s="22"/>
      <c r="C217" s="26">
        <f>ROUND(16.43495208,4)</f>
        <v>16.435</v>
      </c>
      <c r="D217" s="26">
        <f>F217</f>
        <v>16.8811</v>
      </c>
      <c r="E217" s="26">
        <f>F217</f>
        <v>16.8811</v>
      </c>
      <c r="F217" s="26">
        <f>ROUND(16.8811,4)</f>
        <v>16.8811</v>
      </c>
      <c r="G217" s="24"/>
      <c r="H217" s="36"/>
    </row>
    <row r="218" spans="1:8" ht="12.75" customHeight="1">
      <c r="A218" s="22" t="s">
        <v>59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43070</v>
      </c>
      <c r="B219" s="22"/>
      <c r="C219" s="26">
        <f>ROUND(18.39048121,4)</f>
        <v>18.3905</v>
      </c>
      <c r="D219" s="26">
        <f>F219</f>
        <v>18.3972</v>
      </c>
      <c r="E219" s="26">
        <f>F219</f>
        <v>18.3972</v>
      </c>
      <c r="F219" s="26">
        <f>ROUND(18.3972,4)</f>
        <v>18.3972</v>
      </c>
      <c r="G219" s="24"/>
      <c r="H219" s="36"/>
    </row>
    <row r="220" spans="1:8" ht="12.75" customHeight="1">
      <c r="A220" s="22">
        <v>43084</v>
      </c>
      <c r="B220" s="22"/>
      <c r="C220" s="26">
        <f>ROUND(18.39048121,4)</f>
        <v>18.3905</v>
      </c>
      <c r="D220" s="26">
        <f>F220</f>
        <v>18.4455</v>
      </c>
      <c r="E220" s="26">
        <f>F220</f>
        <v>18.4455</v>
      </c>
      <c r="F220" s="26">
        <f>ROUND(18.4455,4)</f>
        <v>18.4455</v>
      </c>
      <c r="G220" s="24"/>
      <c r="H220" s="36"/>
    </row>
    <row r="221" spans="1:8" ht="12.75" customHeight="1">
      <c r="A221" s="22">
        <v>43131</v>
      </c>
      <c r="B221" s="22"/>
      <c r="C221" s="26">
        <f>ROUND(18.39048121,4)</f>
        <v>18.3905</v>
      </c>
      <c r="D221" s="26">
        <f>F221</f>
        <v>18.6216</v>
      </c>
      <c r="E221" s="26">
        <f>F221</f>
        <v>18.6216</v>
      </c>
      <c r="F221" s="26">
        <f>ROUND(18.6216,4)</f>
        <v>18.6216</v>
      </c>
      <c r="G221" s="24"/>
      <c r="H221" s="36"/>
    </row>
    <row r="222" spans="1:8" ht="12.75" customHeight="1">
      <c r="A222" s="22">
        <v>43160</v>
      </c>
      <c r="B222" s="22"/>
      <c r="C222" s="26">
        <f>ROUND(18.39048121,4)</f>
        <v>18.3905</v>
      </c>
      <c r="D222" s="26">
        <f>F222</f>
        <v>18.7251</v>
      </c>
      <c r="E222" s="26">
        <f>F222</f>
        <v>18.7251</v>
      </c>
      <c r="F222" s="26">
        <f>ROUND(18.7251,4)</f>
        <v>18.7251</v>
      </c>
      <c r="G222" s="24"/>
      <c r="H222" s="36"/>
    </row>
    <row r="223" spans="1:8" ht="12.75" customHeight="1">
      <c r="A223" s="22">
        <v>43174</v>
      </c>
      <c r="B223" s="22"/>
      <c r="C223" s="26">
        <f>ROUND(18.39048121,4)</f>
        <v>18.3905</v>
      </c>
      <c r="D223" s="26">
        <f>F223</f>
        <v>18.7749</v>
      </c>
      <c r="E223" s="26">
        <f>F223</f>
        <v>18.7749</v>
      </c>
      <c r="F223" s="26">
        <f>ROUND(18.7749,4)</f>
        <v>18.7749</v>
      </c>
      <c r="G223" s="24"/>
      <c r="H223" s="36"/>
    </row>
    <row r="224" spans="1:8" ht="12.75" customHeight="1">
      <c r="A224" s="22" t="s">
        <v>60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43066</v>
      </c>
      <c r="B225" s="22"/>
      <c r="C225" s="26">
        <f>ROUND(13.766,4)</f>
        <v>13.766</v>
      </c>
      <c r="D225" s="26">
        <f>F225</f>
        <v>13.766</v>
      </c>
      <c r="E225" s="26">
        <f>F225</f>
        <v>13.766</v>
      </c>
      <c r="F225" s="26">
        <f>ROUND(13.766,4)</f>
        <v>13.766</v>
      </c>
      <c r="G225" s="24"/>
      <c r="H225" s="36"/>
    </row>
    <row r="226" spans="1:8" ht="12.75" customHeight="1">
      <c r="A226" s="22">
        <v>43067</v>
      </c>
      <c r="B226" s="22"/>
      <c r="C226" s="26">
        <f>ROUND(13.766,4)</f>
        <v>13.766</v>
      </c>
      <c r="D226" s="26">
        <f>F226</f>
        <v>13.7682</v>
      </c>
      <c r="E226" s="26">
        <f>F226</f>
        <v>13.7682</v>
      </c>
      <c r="F226" s="26">
        <f>ROUND(13.7682,4)</f>
        <v>13.7682</v>
      </c>
      <c r="G226" s="24"/>
      <c r="H226" s="36"/>
    </row>
    <row r="227" spans="1:8" ht="12.75" customHeight="1">
      <c r="A227" s="22">
        <v>43069</v>
      </c>
      <c r="B227" s="22"/>
      <c r="C227" s="26">
        <f>ROUND(13.766,4)</f>
        <v>13.766</v>
      </c>
      <c r="D227" s="26">
        <f>F227</f>
        <v>13.7682</v>
      </c>
      <c r="E227" s="26">
        <f>F227</f>
        <v>13.7682</v>
      </c>
      <c r="F227" s="26">
        <f>ROUND(13.7682,4)</f>
        <v>13.7682</v>
      </c>
      <c r="G227" s="24"/>
      <c r="H227" s="36"/>
    </row>
    <row r="228" spans="1:8" ht="12.75" customHeight="1">
      <c r="A228" s="22">
        <v>43073</v>
      </c>
      <c r="B228" s="22"/>
      <c r="C228" s="26">
        <f>ROUND(13.766,4)</f>
        <v>13.766</v>
      </c>
      <c r="D228" s="26">
        <f>F228</f>
        <v>13.7772</v>
      </c>
      <c r="E228" s="26">
        <f>F228</f>
        <v>13.7772</v>
      </c>
      <c r="F228" s="26">
        <f>ROUND(13.7772,4)</f>
        <v>13.7772</v>
      </c>
      <c r="G228" s="24"/>
      <c r="H228" s="36"/>
    </row>
    <row r="229" spans="1:8" ht="12.75" customHeight="1">
      <c r="A229" s="22">
        <v>43075</v>
      </c>
      <c r="B229" s="22"/>
      <c r="C229" s="26">
        <f>ROUND(13.766,4)</f>
        <v>13.766</v>
      </c>
      <c r="D229" s="26">
        <f>F229</f>
        <v>13.7817</v>
      </c>
      <c r="E229" s="26">
        <f>F229</f>
        <v>13.7817</v>
      </c>
      <c r="F229" s="26">
        <f>ROUND(13.7817,4)</f>
        <v>13.7817</v>
      </c>
      <c r="G229" s="24"/>
      <c r="H229" s="36"/>
    </row>
    <row r="230" spans="1:8" ht="12.75" customHeight="1">
      <c r="A230" s="22">
        <v>43083</v>
      </c>
      <c r="B230" s="22"/>
      <c r="C230" s="26">
        <f>ROUND(13.766,4)</f>
        <v>13.766</v>
      </c>
      <c r="D230" s="26">
        <f>F230</f>
        <v>13.7993</v>
      </c>
      <c r="E230" s="26">
        <f>F230</f>
        <v>13.7993</v>
      </c>
      <c r="F230" s="26">
        <f>ROUND(13.7993,4)</f>
        <v>13.7993</v>
      </c>
      <c r="G230" s="24"/>
      <c r="H230" s="36"/>
    </row>
    <row r="231" spans="1:8" ht="12.75" customHeight="1">
      <c r="A231" s="22">
        <v>43084</v>
      </c>
      <c r="B231" s="22"/>
      <c r="C231" s="26">
        <f>ROUND(13.766,4)</f>
        <v>13.766</v>
      </c>
      <c r="D231" s="26">
        <f>F231</f>
        <v>13.8016</v>
      </c>
      <c r="E231" s="26">
        <f>F231</f>
        <v>13.8016</v>
      </c>
      <c r="F231" s="26">
        <f>ROUND(13.8016,4)</f>
        <v>13.8016</v>
      </c>
      <c r="G231" s="24"/>
      <c r="H231" s="36"/>
    </row>
    <row r="232" spans="1:8" ht="12.75" customHeight="1">
      <c r="A232" s="22">
        <v>43088</v>
      </c>
      <c r="B232" s="22"/>
      <c r="C232" s="26">
        <f>ROUND(13.766,4)</f>
        <v>13.766</v>
      </c>
      <c r="D232" s="26">
        <f>F232</f>
        <v>13.8104</v>
      </c>
      <c r="E232" s="26">
        <f>F232</f>
        <v>13.8104</v>
      </c>
      <c r="F232" s="26">
        <f>ROUND(13.8104,4)</f>
        <v>13.8104</v>
      </c>
      <c r="G232" s="24"/>
      <c r="H232" s="36"/>
    </row>
    <row r="233" spans="1:8" ht="12.75" customHeight="1">
      <c r="A233" s="22">
        <v>43090</v>
      </c>
      <c r="B233" s="22"/>
      <c r="C233" s="26">
        <f>ROUND(13.766,4)</f>
        <v>13.766</v>
      </c>
      <c r="D233" s="26">
        <f>F233</f>
        <v>13.8148</v>
      </c>
      <c r="E233" s="26">
        <f>F233</f>
        <v>13.8148</v>
      </c>
      <c r="F233" s="26">
        <f>ROUND(13.8148,4)</f>
        <v>13.8148</v>
      </c>
      <c r="G233" s="24"/>
      <c r="H233" s="36"/>
    </row>
    <row r="234" spans="1:8" ht="12.75" customHeight="1">
      <c r="A234" s="22">
        <v>43091</v>
      </c>
      <c r="B234" s="22"/>
      <c r="C234" s="26">
        <f>ROUND(13.766,4)</f>
        <v>13.766</v>
      </c>
      <c r="D234" s="26">
        <f>F234</f>
        <v>13.817</v>
      </c>
      <c r="E234" s="26">
        <f>F234</f>
        <v>13.817</v>
      </c>
      <c r="F234" s="26">
        <f>ROUND(13.817,4)</f>
        <v>13.817</v>
      </c>
      <c r="G234" s="24"/>
      <c r="H234" s="36"/>
    </row>
    <row r="235" spans="1:8" ht="12.75" customHeight="1">
      <c r="A235" s="22">
        <v>43096</v>
      </c>
      <c r="B235" s="22"/>
      <c r="C235" s="26">
        <f>ROUND(13.766,4)</f>
        <v>13.766</v>
      </c>
      <c r="D235" s="26">
        <f>F235</f>
        <v>13.8281</v>
      </c>
      <c r="E235" s="26">
        <f>F235</f>
        <v>13.8281</v>
      </c>
      <c r="F235" s="26">
        <f>ROUND(13.8281,4)</f>
        <v>13.8281</v>
      </c>
      <c r="G235" s="24"/>
      <c r="H235" s="36"/>
    </row>
    <row r="236" spans="1:8" ht="12.75" customHeight="1">
      <c r="A236" s="22">
        <v>43098</v>
      </c>
      <c r="B236" s="22"/>
      <c r="C236" s="26">
        <f>ROUND(13.766,4)</f>
        <v>13.766</v>
      </c>
      <c r="D236" s="26">
        <f>F236</f>
        <v>13.8325</v>
      </c>
      <c r="E236" s="26">
        <f>F236</f>
        <v>13.8325</v>
      </c>
      <c r="F236" s="26">
        <f>ROUND(13.8325,4)</f>
        <v>13.8325</v>
      </c>
      <c r="G236" s="24"/>
      <c r="H236" s="36"/>
    </row>
    <row r="237" spans="1:8" ht="12.75" customHeight="1">
      <c r="A237" s="22">
        <v>43102</v>
      </c>
      <c r="B237" s="22"/>
      <c r="C237" s="26">
        <f>ROUND(13.766,4)</f>
        <v>13.766</v>
      </c>
      <c r="D237" s="26">
        <f>F237</f>
        <v>13.8415</v>
      </c>
      <c r="E237" s="26">
        <f>F237</f>
        <v>13.8415</v>
      </c>
      <c r="F237" s="26">
        <f>ROUND(13.8415,4)</f>
        <v>13.8415</v>
      </c>
      <c r="G237" s="24"/>
      <c r="H237" s="36"/>
    </row>
    <row r="238" spans="1:8" ht="12.75" customHeight="1">
      <c r="A238" s="22">
        <v>43104</v>
      </c>
      <c r="B238" s="22"/>
      <c r="C238" s="26">
        <f>ROUND(13.766,4)</f>
        <v>13.766</v>
      </c>
      <c r="D238" s="26">
        <f>F238</f>
        <v>13.8461</v>
      </c>
      <c r="E238" s="26">
        <f>F238</f>
        <v>13.8461</v>
      </c>
      <c r="F238" s="26">
        <f>ROUND(13.8461,4)</f>
        <v>13.8461</v>
      </c>
      <c r="G238" s="24"/>
      <c r="H238" s="36"/>
    </row>
    <row r="239" spans="1:8" ht="12.75" customHeight="1">
      <c r="A239" s="22">
        <v>43109</v>
      </c>
      <c r="B239" s="22"/>
      <c r="C239" s="26">
        <f>ROUND(13.766,4)</f>
        <v>13.766</v>
      </c>
      <c r="D239" s="26">
        <f>F239</f>
        <v>13.8574</v>
      </c>
      <c r="E239" s="26">
        <f>F239</f>
        <v>13.8574</v>
      </c>
      <c r="F239" s="26">
        <f>ROUND(13.8574,4)</f>
        <v>13.8574</v>
      </c>
      <c r="G239" s="24"/>
      <c r="H239" s="36"/>
    </row>
    <row r="240" spans="1:8" ht="12.75" customHeight="1">
      <c r="A240" s="22">
        <v>43110</v>
      </c>
      <c r="B240" s="22"/>
      <c r="C240" s="26">
        <f>ROUND(13.766,4)</f>
        <v>13.766</v>
      </c>
      <c r="D240" s="26">
        <f>F240</f>
        <v>13.8597</v>
      </c>
      <c r="E240" s="26">
        <f>F240</f>
        <v>13.8597</v>
      </c>
      <c r="F240" s="26">
        <f>ROUND(13.8597,4)</f>
        <v>13.8597</v>
      </c>
      <c r="G240" s="24"/>
      <c r="H240" s="36"/>
    </row>
    <row r="241" spans="1:8" ht="12.75" customHeight="1">
      <c r="A241" s="22">
        <v>43112</v>
      </c>
      <c r="B241" s="22"/>
      <c r="C241" s="26">
        <f>ROUND(13.766,4)</f>
        <v>13.766</v>
      </c>
      <c r="D241" s="26">
        <f>F241</f>
        <v>13.8642</v>
      </c>
      <c r="E241" s="26">
        <f>F241</f>
        <v>13.8642</v>
      </c>
      <c r="F241" s="26">
        <f>ROUND(13.8642,4)</f>
        <v>13.8642</v>
      </c>
      <c r="G241" s="24"/>
      <c r="H241" s="36"/>
    </row>
    <row r="242" spans="1:8" ht="12.75" customHeight="1">
      <c r="A242" s="22">
        <v>43116</v>
      </c>
      <c r="B242" s="22"/>
      <c r="C242" s="26">
        <f>ROUND(13.766,4)</f>
        <v>13.766</v>
      </c>
      <c r="D242" s="26">
        <f>F242</f>
        <v>13.8733</v>
      </c>
      <c r="E242" s="26">
        <f>F242</f>
        <v>13.8733</v>
      </c>
      <c r="F242" s="26">
        <f>ROUND(13.8733,4)</f>
        <v>13.8733</v>
      </c>
      <c r="G242" s="24"/>
      <c r="H242" s="36"/>
    </row>
    <row r="243" spans="1:8" ht="12.75" customHeight="1">
      <c r="A243" s="22">
        <v>43118</v>
      </c>
      <c r="B243" s="22"/>
      <c r="C243" s="26">
        <f>ROUND(13.766,4)</f>
        <v>13.766</v>
      </c>
      <c r="D243" s="26">
        <f>F243</f>
        <v>13.8778</v>
      </c>
      <c r="E243" s="26">
        <f>F243</f>
        <v>13.8778</v>
      </c>
      <c r="F243" s="26">
        <f>ROUND(13.8778,4)</f>
        <v>13.8778</v>
      </c>
      <c r="G243" s="24"/>
      <c r="H243" s="36"/>
    </row>
    <row r="244" spans="1:8" ht="12.75" customHeight="1">
      <c r="A244" s="22">
        <v>43119</v>
      </c>
      <c r="B244" s="22"/>
      <c r="C244" s="26">
        <f>ROUND(13.766,4)</f>
        <v>13.766</v>
      </c>
      <c r="D244" s="26">
        <f>F244</f>
        <v>13.8801</v>
      </c>
      <c r="E244" s="26">
        <f>F244</f>
        <v>13.8801</v>
      </c>
      <c r="F244" s="26">
        <f>ROUND(13.8801,4)</f>
        <v>13.8801</v>
      </c>
      <c r="G244" s="24"/>
      <c r="H244" s="36"/>
    </row>
    <row r="245" spans="1:8" ht="12.75" customHeight="1">
      <c r="A245" s="22">
        <v>43125</v>
      </c>
      <c r="B245" s="22"/>
      <c r="C245" s="26">
        <f>ROUND(13.766,4)</f>
        <v>13.766</v>
      </c>
      <c r="D245" s="26">
        <f>F245</f>
        <v>13.8937</v>
      </c>
      <c r="E245" s="26">
        <f>F245</f>
        <v>13.8937</v>
      </c>
      <c r="F245" s="26">
        <f>ROUND(13.8937,4)</f>
        <v>13.8937</v>
      </c>
      <c r="G245" s="24"/>
      <c r="H245" s="36"/>
    </row>
    <row r="246" spans="1:8" ht="12.75" customHeight="1">
      <c r="A246" s="22">
        <v>43131</v>
      </c>
      <c r="B246" s="22"/>
      <c r="C246" s="26">
        <f>ROUND(13.766,4)</f>
        <v>13.766</v>
      </c>
      <c r="D246" s="26">
        <f>F246</f>
        <v>13.9073</v>
      </c>
      <c r="E246" s="26">
        <f>F246</f>
        <v>13.9073</v>
      </c>
      <c r="F246" s="26">
        <f>ROUND(13.9073,4)</f>
        <v>13.9073</v>
      </c>
      <c r="G246" s="24"/>
      <c r="H246" s="36"/>
    </row>
    <row r="247" spans="1:8" ht="12.75" customHeight="1">
      <c r="A247" s="22">
        <v>43132</v>
      </c>
      <c r="B247" s="22"/>
      <c r="C247" s="26">
        <f>ROUND(13.766,4)</f>
        <v>13.766</v>
      </c>
      <c r="D247" s="26">
        <f>F247</f>
        <v>13.9095</v>
      </c>
      <c r="E247" s="26">
        <f>F247</f>
        <v>13.9095</v>
      </c>
      <c r="F247" s="26">
        <f>ROUND(13.9095,4)</f>
        <v>13.9095</v>
      </c>
      <c r="G247" s="24"/>
      <c r="H247" s="36"/>
    </row>
    <row r="248" spans="1:8" ht="12.75" customHeight="1">
      <c r="A248" s="22">
        <v>43137</v>
      </c>
      <c r="B248" s="22"/>
      <c r="C248" s="26">
        <f>ROUND(13.766,4)</f>
        <v>13.766</v>
      </c>
      <c r="D248" s="26">
        <f>F248</f>
        <v>13.9208</v>
      </c>
      <c r="E248" s="26">
        <f>F248</f>
        <v>13.9208</v>
      </c>
      <c r="F248" s="26">
        <f>ROUND(13.9208,4)</f>
        <v>13.9208</v>
      </c>
      <c r="G248" s="24"/>
      <c r="H248" s="36"/>
    </row>
    <row r="249" spans="1:8" ht="12.75" customHeight="1">
      <c r="A249" s="22">
        <v>43139</v>
      </c>
      <c r="B249" s="22"/>
      <c r="C249" s="26">
        <f>ROUND(13.766,4)</f>
        <v>13.766</v>
      </c>
      <c r="D249" s="26">
        <f>F249</f>
        <v>13.9253</v>
      </c>
      <c r="E249" s="26">
        <f>F249</f>
        <v>13.9253</v>
      </c>
      <c r="F249" s="26">
        <f>ROUND(13.9253,4)</f>
        <v>13.9253</v>
      </c>
      <c r="G249" s="24"/>
      <c r="H249" s="36"/>
    </row>
    <row r="250" spans="1:8" ht="12.75" customHeight="1">
      <c r="A250" s="22">
        <v>43143</v>
      </c>
      <c r="B250" s="22"/>
      <c r="C250" s="26">
        <f>ROUND(13.766,4)</f>
        <v>13.766</v>
      </c>
      <c r="D250" s="26">
        <f>F250</f>
        <v>13.9342</v>
      </c>
      <c r="E250" s="26">
        <f>F250</f>
        <v>13.9342</v>
      </c>
      <c r="F250" s="26">
        <f>ROUND(13.9342,4)</f>
        <v>13.9342</v>
      </c>
      <c r="G250" s="24"/>
      <c r="H250" s="36"/>
    </row>
    <row r="251" spans="1:8" ht="12.75" customHeight="1">
      <c r="A251" s="22">
        <v>43144</v>
      </c>
      <c r="B251" s="22"/>
      <c r="C251" s="26">
        <f>ROUND(13.766,4)</f>
        <v>13.766</v>
      </c>
      <c r="D251" s="26">
        <f>F251</f>
        <v>13.9365</v>
      </c>
      <c r="E251" s="26">
        <f>F251</f>
        <v>13.9365</v>
      </c>
      <c r="F251" s="26">
        <f>ROUND(13.9365,4)</f>
        <v>13.9365</v>
      </c>
      <c r="G251" s="24"/>
      <c r="H251" s="36"/>
    </row>
    <row r="252" spans="1:8" ht="12.75" customHeight="1">
      <c r="A252" s="22">
        <v>43146</v>
      </c>
      <c r="B252" s="22"/>
      <c r="C252" s="26">
        <f>ROUND(13.766,4)</f>
        <v>13.766</v>
      </c>
      <c r="D252" s="26">
        <f>F252</f>
        <v>13.941</v>
      </c>
      <c r="E252" s="26">
        <f>F252</f>
        <v>13.941</v>
      </c>
      <c r="F252" s="26">
        <f>ROUND(13.941,4)</f>
        <v>13.941</v>
      </c>
      <c r="G252" s="24"/>
      <c r="H252" s="36"/>
    </row>
    <row r="253" spans="1:8" ht="12.75" customHeight="1">
      <c r="A253" s="22">
        <v>43147</v>
      </c>
      <c r="B253" s="22"/>
      <c r="C253" s="26">
        <f>ROUND(13.766,4)</f>
        <v>13.766</v>
      </c>
      <c r="D253" s="26">
        <f>F253</f>
        <v>13.9432</v>
      </c>
      <c r="E253" s="26">
        <f>F253</f>
        <v>13.9432</v>
      </c>
      <c r="F253" s="26">
        <f>ROUND(13.9432,4)</f>
        <v>13.9432</v>
      </c>
      <c r="G253" s="24"/>
      <c r="H253" s="36"/>
    </row>
    <row r="254" spans="1:8" ht="12.75" customHeight="1">
      <c r="A254" s="22">
        <v>43159</v>
      </c>
      <c r="B254" s="22"/>
      <c r="C254" s="26">
        <f>ROUND(13.766,4)</f>
        <v>13.766</v>
      </c>
      <c r="D254" s="26">
        <f>F254</f>
        <v>13.9702</v>
      </c>
      <c r="E254" s="26">
        <f>F254</f>
        <v>13.9702</v>
      </c>
      <c r="F254" s="26">
        <f>ROUND(13.9702,4)</f>
        <v>13.9702</v>
      </c>
      <c r="G254" s="24"/>
      <c r="H254" s="36"/>
    </row>
    <row r="255" spans="1:8" ht="12.75" customHeight="1">
      <c r="A255" s="22">
        <v>43160</v>
      </c>
      <c r="B255" s="22"/>
      <c r="C255" s="26">
        <f>ROUND(13.766,4)</f>
        <v>13.766</v>
      </c>
      <c r="D255" s="26">
        <f>F255</f>
        <v>13.9724</v>
      </c>
      <c r="E255" s="26">
        <f>F255</f>
        <v>13.9724</v>
      </c>
      <c r="F255" s="26">
        <f>ROUND(13.9724,4)</f>
        <v>13.9724</v>
      </c>
      <c r="G255" s="24"/>
      <c r="H255" s="36"/>
    </row>
    <row r="256" spans="1:8" ht="12.75" customHeight="1">
      <c r="A256" s="22">
        <v>43161</v>
      </c>
      <c r="B256" s="22"/>
      <c r="C256" s="26">
        <f>ROUND(13.766,4)</f>
        <v>13.766</v>
      </c>
      <c r="D256" s="26">
        <f>F256</f>
        <v>13.9747</v>
      </c>
      <c r="E256" s="26">
        <f>F256</f>
        <v>13.9747</v>
      </c>
      <c r="F256" s="26">
        <f>ROUND(13.9747,4)</f>
        <v>13.9747</v>
      </c>
      <c r="G256" s="24"/>
      <c r="H256" s="36"/>
    </row>
    <row r="257" spans="1:8" ht="12.75" customHeight="1">
      <c r="A257" s="22">
        <v>43174</v>
      </c>
      <c r="B257" s="22"/>
      <c r="C257" s="26">
        <f>ROUND(13.766,4)</f>
        <v>13.766</v>
      </c>
      <c r="D257" s="26">
        <f>F257</f>
        <v>14.0036</v>
      </c>
      <c r="E257" s="26">
        <f>F257</f>
        <v>14.0036</v>
      </c>
      <c r="F257" s="26">
        <f>ROUND(14.0036,4)</f>
        <v>14.0036</v>
      </c>
      <c r="G257" s="24"/>
      <c r="H257" s="36"/>
    </row>
    <row r="258" spans="1:8" ht="12.75" customHeight="1">
      <c r="A258" s="22">
        <v>43188</v>
      </c>
      <c r="B258" s="22"/>
      <c r="C258" s="26">
        <f>ROUND(13.766,4)</f>
        <v>13.766</v>
      </c>
      <c r="D258" s="26">
        <f>F258</f>
        <v>14.0348</v>
      </c>
      <c r="E258" s="26">
        <f>F258</f>
        <v>14.0348</v>
      </c>
      <c r="F258" s="26">
        <f>ROUND(14.0348,4)</f>
        <v>14.0348</v>
      </c>
      <c r="G258" s="24"/>
      <c r="H258" s="36"/>
    </row>
    <row r="259" spans="1:8" ht="12.75" customHeight="1">
      <c r="A259" s="22">
        <v>43214</v>
      </c>
      <c r="B259" s="22"/>
      <c r="C259" s="26">
        <f>ROUND(13.766,4)</f>
        <v>13.766</v>
      </c>
      <c r="D259" s="26">
        <f>F259</f>
        <v>14.0927</v>
      </c>
      <c r="E259" s="26">
        <f>F259</f>
        <v>14.0927</v>
      </c>
      <c r="F259" s="26">
        <f>ROUND(14.0927,4)</f>
        <v>14.0927</v>
      </c>
      <c r="G259" s="24"/>
      <c r="H259" s="36"/>
    </row>
    <row r="260" spans="1:8" ht="12.75" customHeight="1">
      <c r="A260" s="22">
        <v>43215</v>
      </c>
      <c r="B260" s="22"/>
      <c r="C260" s="26">
        <f>ROUND(13.766,4)</f>
        <v>13.766</v>
      </c>
      <c r="D260" s="26">
        <f>F260</f>
        <v>14.095</v>
      </c>
      <c r="E260" s="26">
        <f>F260</f>
        <v>14.095</v>
      </c>
      <c r="F260" s="26">
        <f>ROUND(14.095,4)</f>
        <v>14.095</v>
      </c>
      <c r="G260" s="24"/>
      <c r="H260" s="36"/>
    </row>
    <row r="261" spans="1:8" ht="12.75" customHeight="1">
      <c r="A261" s="22">
        <v>43220</v>
      </c>
      <c r="B261" s="22"/>
      <c r="C261" s="26">
        <f>ROUND(13.766,4)</f>
        <v>13.766</v>
      </c>
      <c r="D261" s="26">
        <f>F261</f>
        <v>14.1061</v>
      </c>
      <c r="E261" s="26">
        <f>F261</f>
        <v>14.1061</v>
      </c>
      <c r="F261" s="26">
        <f>ROUND(14.1061,4)</f>
        <v>14.1061</v>
      </c>
      <c r="G261" s="24"/>
      <c r="H261" s="36"/>
    </row>
    <row r="262" spans="1:8" ht="12.75" customHeight="1">
      <c r="A262" s="22">
        <v>43229</v>
      </c>
      <c r="B262" s="22"/>
      <c r="C262" s="26">
        <f>ROUND(13.766,4)</f>
        <v>13.766</v>
      </c>
      <c r="D262" s="26">
        <f>F262</f>
        <v>14.1261</v>
      </c>
      <c r="E262" s="26">
        <f>F262</f>
        <v>14.1261</v>
      </c>
      <c r="F262" s="26">
        <f>ROUND(14.1261,4)</f>
        <v>14.1261</v>
      </c>
      <c r="G262" s="24"/>
      <c r="H262" s="36"/>
    </row>
    <row r="263" spans="1:8" ht="12.75" customHeight="1">
      <c r="A263" s="22">
        <v>43231</v>
      </c>
      <c r="B263" s="22"/>
      <c r="C263" s="26">
        <f>ROUND(13.766,4)</f>
        <v>13.766</v>
      </c>
      <c r="D263" s="26">
        <f>F263</f>
        <v>14.1306</v>
      </c>
      <c r="E263" s="26">
        <f>F263</f>
        <v>14.1306</v>
      </c>
      <c r="F263" s="26">
        <f>ROUND(14.1306,4)</f>
        <v>14.1306</v>
      </c>
      <c r="G263" s="24"/>
      <c r="H263" s="36"/>
    </row>
    <row r="264" spans="1:8" ht="12.75" customHeight="1">
      <c r="A264" s="22">
        <v>43234</v>
      </c>
      <c r="B264" s="22"/>
      <c r="C264" s="26">
        <f>ROUND(13.766,4)</f>
        <v>13.766</v>
      </c>
      <c r="D264" s="26">
        <f>F264</f>
        <v>14.1373</v>
      </c>
      <c r="E264" s="26">
        <f>F264</f>
        <v>14.1373</v>
      </c>
      <c r="F264" s="26">
        <f>ROUND(14.1373,4)</f>
        <v>14.1373</v>
      </c>
      <c r="G264" s="24"/>
      <c r="H264" s="36"/>
    </row>
    <row r="265" spans="1:8" ht="12.75" customHeight="1">
      <c r="A265" s="22">
        <v>43235</v>
      </c>
      <c r="B265" s="22"/>
      <c r="C265" s="26">
        <f>ROUND(13.766,4)</f>
        <v>13.766</v>
      </c>
      <c r="D265" s="26">
        <f>F265</f>
        <v>14.1395</v>
      </c>
      <c r="E265" s="26">
        <f>F265</f>
        <v>14.1395</v>
      </c>
      <c r="F265" s="26">
        <f>ROUND(14.1395,4)</f>
        <v>14.1395</v>
      </c>
      <c r="G265" s="24"/>
      <c r="H265" s="36"/>
    </row>
    <row r="266" spans="1:8" ht="12.75" customHeight="1">
      <c r="A266" s="22">
        <v>43251</v>
      </c>
      <c r="B266" s="22"/>
      <c r="C266" s="26">
        <f>ROUND(13.766,4)</f>
        <v>13.766</v>
      </c>
      <c r="D266" s="26">
        <f>F266</f>
        <v>14.1751</v>
      </c>
      <c r="E266" s="26">
        <f>F266</f>
        <v>14.1751</v>
      </c>
      <c r="F266" s="26">
        <f>ROUND(14.1751,4)</f>
        <v>14.1751</v>
      </c>
      <c r="G266" s="24"/>
      <c r="H266" s="36"/>
    </row>
    <row r="267" spans="1:8" ht="12.75" customHeight="1">
      <c r="A267" s="22">
        <v>43280</v>
      </c>
      <c r="B267" s="22"/>
      <c r="C267" s="26">
        <f>ROUND(13.766,4)</f>
        <v>13.766</v>
      </c>
      <c r="D267" s="26">
        <f>F267</f>
        <v>14.2391</v>
      </c>
      <c r="E267" s="26">
        <f>F267</f>
        <v>14.2391</v>
      </c>
      <c r="F267" s="26">
        <f>ROUND(14.2391,4)</f>
        <v>14.2391</v>
      </c>
      <c r="G267" s="24"/>
      <c r="H267" s="36"/>
    </row>
    <row r="268" spans="1:8" ht="12.75" customHeight="1">
      <c r="A268" s="22">
        <v>43283</v>
      </c>
      <c r="B268" s="22"/>
      <c r="C268" s="26">
        <f>ROUND(13.766,4)</f>
        <v>13.766</v>
      </c>
      <c r="D268" s="26">
        <f>F268</f>
        <v>14.2457</v>
      </c>
      <c r="E268" s="26">
        <f>F268</f>
        <v>14.2457</v>
      </c>
      <c r="F268" s="26">
        <f>ROUND(14.2457,4)</f>
        <v>14.2457</v>
      </c>
      <c r="G268" s="24"/>
      <c r="H268" s="36"/>
    </row>
    <row r="269" spans="1:8" ht="12.75" customHeight="1">
      <c r="A269" s="22">
        <v>43301</v>
      </c>
      <c r="B269" s="22"/>
      <c r="C269" s="26">
        <f>ROUND(13.766,4)</f>
        <v>13.766</v>
      </c>
      <c r="D269" s="26">
        <f>F269</f>
        <v>14.2854</v>
      </c>
      <c r="E269" s="26">
        <f>F269</f>
        <v>14.2854</v>
      </c>
      <c r="F269" s="26">
        <f>ROUND(14.2854,4)</f>
        <v>14.2854</v>
      </c>
      <c r="G269" s="24"/>
      <c r="H269" s="36"/>
    </row>
    <row r="270" spans="1:8" ht="12.75" customHeight="1">
      <c r="A270" s="22">
        <v>43305</v>
      </c>
      <c r="B270" s="22"/>
      <c r="C270" s="26">
        <f>ROUND(13.766,4)</f>
        <v>13.766</v>
      </c>
      <c r="D270" s="26">
        <f>F270</f>
        <v>14.2942</v>
      </c>
      <c r="E270" s="26">
        <f>F270</f>
        <v>14.2942</v>
      </c>
      <c r="F270" s="26">
        <f>ROUND(14.2942,4)</f>
        <v>14.2942</v>
      </c>
      <c r="G270" s="24"/>
      <c r="H270" s="36"/>
    </row>
    <row r="271" spans="1:8" ht="12.75" customHeight="1">
      <c r="A271" s="22">
        <v>43306</v>
      </c>
      <c r="B271" s="22"/>
      <c r="C271" s="26">
        <f>ROUND(13.766,4)</f>
        <v>13.766</v>
      </c>
      <c r="D271" s="26">
        <f>F271</f>
        <v>14.2964</v>
      </c>
      <c r="E271" s="26">
        <f>F271</f>
        <v>14.2964</v>
      </c>
      <c r="F271" s="26">
        <f>ROUND(14.2964,4)</f>
        <v>14.2964</v>
      </c>
      <c r="G271" s="24"/>
      <c r="H271" s="36"/>
    </row>
    <row r="272" spans="1:8" ht="12.75" customHeight="1">
      <c r="A272" s="22">
        <v>43312</v>
      </c>
      <c r="B272" s="22"/>
      <c r="C272" s="26">
        <f>ROUND(13.766,4)</f>
        <v>13.766</v>
      </c>
      <c r="D272" s="26">
        <f>F272</f>
        <v>14.3096</v>
      </c>
      <c r="E272" s="26">
        <f>F272</f>
        <v>14.3096</v>
      </c>
      <c r="F272" s="26">
        <f>ROUND(14.3096,4)</f>
        <v>14.3096</v>
      </c>
      <c r="G272" s="24"/>
      <c r="H272" s="36"/>
    </row>
    <row r="273" spans="1:8" ht="12.75" customHeight="1">
      <c r="A273" s="22">
        <v>43319</v>
      </c>
      <c r="B273" s="22"/>
      <c r="C273" s="26">
        <f>ROUND(13.766,4)</f>
        <v>13.766</v>
      </c>
      <c r="D273" s="26">
        <f>F273</f>
        <v>14.3251</v>
      </c>
      <c r="E273" s="26">
        <f>F273</f>
        <v>14.3251</v>
      </c>
      <c r="F273" s="26">
        <f>ROUND(14.3251,4)</f>
        <v>14.3251</v>
      </c>
      <c r="G273" s="24"/>
      <c r="H273" s="36"/>
    </row>
    <row r="274" spans="1:8" ht="12.75" customHeight="1">
      <c r="A274" s="22">
        <v>43325</v>
      </c>
      <c r="B274" s="22"/>
      <c r="C274" s="26">
        <f>ROUND(13.766,4)</f>
        <v>13.766</v>
      </c>
      <c r="D274" s="26">
        <f>F274</f>
        <v>14.3383</v>
      </c>
      <c r="E274" s="26">
        <f>F274</f>
        <v>14.3383</v>
      </c>
      <c r="F274" s="26">
        <f>ROUND(14.3383,4)</f>
        <v>14.3383</v>
      </c>
      <c r="G274" s="24"/>
      <c r="H274" s="36"/>
    </row>
    <row r="275" spans="1:8" ht="12.75" customHeight="1">
      <c r="A275" s="22">
        <v>43343</v>
      </c>
      <c r="B275" s="22"/>
      <c r="C275" s="26">
        <f>ROUND(13.766,4)</f>
        <v>13.766</v>
      </c>
      <c r="D275" s="26">
        <f>F275</f>
        <v>14.3781</v>
      </c>
      <c r="E275" s="26">
        <f>F275</f>
        <v>14.3781</v>
      </c>
      <c r="F275" s="26">
        <f>ROUND(14.3781,4)</f>
        <v>14.3781</v>
      </c>
      <c r="G275" s="24"/>
      <c r="H275" s="36"/>
    </row>
    <row r="276" spans="1:8" ht="12.75" customHeight="1">
      <c r="A276" s="22">
        <v>43371</v>
      </c>
      <c r="B276" s="22"/>
      <c r="C276" s="26">
        <f>ROUND(13.766,4)</f>
        <v>13.766</v>
      </c>
      <c r="D276" s="26">
        <f>F276</f>
        <v>14.441</v>
      </c>
      <c r="E276" s="26">
        <f>F276</f>
        <v>14.441</v>
      </c>
      <c r="F276" s="26">
        <f>ROUND(14.441,4)</f>
        <v>14.441</v>
      </c>
      <c r="G276" s="24"/>
      <c r="H276" s="36"/>
    </row>
    <row r="277" spans="1:8" ht="12.75" customHeight="1">
      <c r="A277" s="22">
        <v>43398</v>
      </c>
      <c r="B277" s="22"/>
      <c r="C277" s="26">
        <f>ROUND(13.766,4)</f>
        <v>13.766</v>
      </c>
      <c r="D277" s="26">
        <f>F277</f>
        <v>14.5017</v>
      </c>
      <c r="E277" s="26">
        <f>F277</f>
        <v>14.5017</v>
      </c>
      <c r="F277" s="26">
        <f>ROUND(14.5017,4)</f>
        <v>14.5017</v>
      </c>
      <c r="G277" s="24"/>
      <c r="H277" s="36"/>
    </row>
    <row r="278" spans="1:8" ht="12.75" customHeight="1">
      <c r="A278" s="22">
        <v>43402</v>
      </c>
      <c r="B278" s="22"/>
      <c r="C278" s="26">
        <f>ROUND(13.766,4)</f>
        <v>13.766</v>
      </c>
      <c r="D278" s="26">
        <f>F278</f>
        <v>14.5107</v>
      </c>
      <c r="E278" s="26">
        <f>F278</f>
        <v>14.5107</v>
      </c>
      <c r="F278" s="26">
        <f>ROUND(14.5107,4)</f>
        <v>14.5107</v>
      </c>
      <c r="G278" s="24"/>
      <c r="H278" s="36"/>
    </row>
    <row r="279" spans="1:8" ht="12.75" customHeight="1">
      <c r="A279" s="22">
        <v>43404</v>
      </c>
      <c r="B279" s="22"/>
      <c r="C279" s="26">
        <f>ROUND(13.766,4)</f>
        <v>13.766</v>
      </c>
      <c r="D279" s="26">
        <f>F279</f>
        <v>14.5152</v>
      </c>
      <c r="E279" s="26">
        <f>F279</f>
        <v>14.5152</v>
      </c>
      <c r="F279" s="26">
        <f>ROUND(14.5152,4)</f>
        <v>14.5152</v>
      </c>
      <c r="G279" s="24"/>
      <c r="H279" s="36"/>
    </row>
    <row r="280" spans="1:8" ht="12.75" customHeight="1">
      <c r="A280" s="22">
        <v>43409</v>
      </c>
      <c r="B280" s="22"/>
      <c r="C280" s="26">
        <f>ROUND(13.766,4)</f>
        <v>13.766</v>
      </c>
      <c r="D280" s="26">
        <f>F280</f>
        <v>14.5264</v>
      </c>
      <c r="E280" s="26">
        <f>F280</f>
        <v>14.5264</v>
      </c>
      <c r="F280" s="26">
        <f>ROUND(14.5264,4)</f>
        <v>14.5264</v>
      </c>
      <c r="G280" s="24"/>
      <c r="H280" s="36"/>
    </row>
    <row r="281" spans="1:8" ht="12.75" customHeight="1">
      <c r="A281" s="22">
        <v>43417</v>
      </c>
      <c r="B281" s="22"/>
      <c r="C281" s="26">
        <f>ROUND(13.766,4)</f>
        <v>13.766</v>
      </c>
      <c r="D281" s="26">
        <f>F281</f>
        <v>14.5444</v>
      </c>
      <c r="E281" s="26">
        <f>F281</f>
        <v>14.5444</v>
      </c>
      <c r="F281" s="26">
        <f>ROUND(14.5444,4)</f>
        <v>14.5444</v>
      </c>
      <c r="G281" s="24"/>
      <c r="H281" s="36"/>
    </row>
    <row r="282" spans="1:8" ht="12.75" customHeight="1">
      <c r="A282" s="22">
        <v>43434</v>
      </c>
      <c r="B282" s="22"/>
      <c r="C282" s="26">
        <f>ROUND(13.766,4)</f>
        <v>13.766</v>
      </c>
      <c r="D282" s="26">
        <f>F282</f>
        <v>14.5828</v>
      </c>
      <c r="E282" s="26">
        <f>F282</f>
        <v>14.5828</v>
      </c>
      <c r="F282" s="26">
        <f>ROUND(14.5828,4)</f>
        <v>14.5828</v>
      </c>
      <c r="G282" s="24"/>
      <c r="H282" s="36"/>
    </row>
    <row r="283" spans="1:8" ht="12.75" customHeight="1">
      <c r="A283" s="22">
        <v>43465</v>
      </c>
      <c r="B283" s="22"/>
      <c r="C283" s="26">
        <f>ROUND(13.766,4)</f>
        <v>13.766</v>
      </c>
      <c r="D283" s="26">
        <f>F283</f>
        <v>14.66</v>
      </c>
      <c r="E283" s="26">
        <f>F283</f>
        <v>14.66</v>
      </c>
      <c r="F283" s="26">
        <f>ROUND(14.66,4)</f>
        <v>14.66</v>
      </c>
      <c r="G283" s="24"/>
      <c r="H283" s="36"/>
    </row>
    <row r="284" spans="1:8" ht="12.75" customHeight="1">
      <c r="A284" s="22">
        <v>43509</v>
      </c>
      <c r="B284" s="22"/>
      <c r="C284" s="26">
        <f>ROUND(13.766,4)</f>
        <v>13.766</v>
      </c>
      <c r="D284" s="26">
        <f>F284</f>
        <v>14.7694</v>
      </c>
      <c r="E284" s="26">
        <f>F284</f>
        <v>14.7694</v>
      </c>
      <c r="F284" s="26">
        <f>ROUND(14.7694,4)</f>
        <v>14.7694</v>
      </c>
      <c r="G284" s="24"/>
      <c r="H284" s="36"/>
    </row>
    <row r="285" spans="1:8" ht="12.75" customHeight="1">
      <c r="A285" s="22">
        <v>44040</v>
      </c>
      <c r="B285" s="22"/>
      <c r="C285" s="26">
        <f>ROUND(13.766,4)</f>
        <v>13.766</v>
      </c>
      <c r="D285" s="26">
        <f>F285</f>
        <v>16.1537</v>
      </c>
      <c r="E285" s="26">
        <f>F285</f>
        <v>16.1537</v>
      </c>
      <c r="F285" s="26">
        <f>ROUND(16.1537,4)</f>
        <v>16.1537</v>
      </c>
      <c r="G285" s="24"/>
      <c r="H285" s="36"/>
    </row>
    <row r="286" spans="1:8" ht="12.75" customHeight="1">
      <c r="A286" s="22" t="s">
        <v>61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43087</v>
      </c>
      <c r="B287" s="22"/>
      <c r="C287" s="26">
        <f>ROUND(1.19388,4)</f>
        <v>1.1939</v>
      </c>
      <c r="D287" s="26">
        <f>F287</f>
        <v>1.1951</v>
      </c>
      <c r="E287" s="26">
        <f>F287</f>
        <v>1.1951</v>
      </c>
      <c r="F287" s="26">
        <f>ROUND(1.1951,4)</f>
        <v>1.1951</v>
      </c>
      <c r="G287" s="24"/>
      <c r="H287" s="36"/>
    </row>
    <row r="288" spans="1:8" ht="12.75" customHeight="1">
      <c r="A288" s="22">
        <v>43178</v>
      </c>
      <c r="B288" s="22"/>
      <c r="C288" s="26">
        <f>ROUND(1.19388,4)</f>
        <v>1.1939</v>
      </c>
      <c r="D288" s="26">
        <f>F288</f>
        <v>1.2021</v>
      </c>
      <c r="E288" s="26">
        <f>F288</f>
        <v>1.2021</v>
      </c>
      <c r="F288" s="26">
        <f>ROUND(1.2021,4)</f>
        <v>1.2021</v>
      </c>
      <c r="G288" s="24"/>
      <c r="H288" s="36"/>
    </row>
    <row r="289" spans="1:8" ht="12.75" customHeight="1">
      <c r="A289" s="22">
        <v>43269</v>
      </c>
      <c r="B289" s="22"/>
      <c r="C289" s="26">
        <f>ROUND(1.19388,4)</f>
        <v>1.1939</v>
      </c>
      <c r="D289" s="26">
        <f>F289</f>
        <v>1.2092</v>
      </c>
      <c r="E289" s="26">
        <f>F289</f>
        <v>1.2092</v>
      </c>
      <c r="F289" s="26">
        <f>ROUND(1.2092,4)</f>
        <v>1.2092</v>
      </c>
      <c r="G289" s="24"/>
      <c r="H289" s="36"/>
    </row>
    <row r="290" spans="1:8" ht="12.75" customHeight="1">
      <c r="A290" s="22">
        <v>43360</v>
      </c>
      <c r="B290" s="22"/>
      <c r="C290" s="26">
        <f>ROUND(1.19388,4)</f>
        <v>1.1939</v>
      </c>
      <c r="D290" s="26">
        <f>F290</f>
        <v>1.2168</v>
      </c>
      <c r="E290" s="26">
        <f>F290</f>
        <v>1.2168</v>
      </c>
      <c r="F290" s="26">
        <f>ROUND(1.2168,4)</f>
        <v>1.2168</v>
      </c>
      <c r="G290" s="24"/>
      <c r="H290" s="36"/>
    </row>
    <row r="291" spans="1:8" ht="12.75" customHeight="1">
      <c r="A291" s="22" t="s">
        <v>62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43087</v>
      </c>
      <c r="B292" s="22"/>
      <c r="C292" s="26">
        <f>ROUND(1.335935,4)</f>
        <v>1.3359</v>
      </c>
      <c r="D292" s="26">
        <f>F292</f>
        <v>1.3366</v>
      </c>
      <c r="E292" s="26">
        <f>F292</f>
        <v>1.3366</v>
      </c>
      <c r="F292" s="26">
        <f>ROUND(1.3366,4)</f>
        <v>1.3366</v>
      </c>
      <c r="G292" s="24"/>
      <c r="H292" s="36"/>
    </row>
    <row r="293" spans="1:8" ht="12.75" customHeight="1">
      <c r="A293" s="22">
        <v>43178</v>
      </c>
      <c r="B293" s="22"/>
      <c r="C293" s="26">
        <f>ROUND(1.335935,4)</f>
        <v>1.3359</v>
      </c>
      <c r="D293" s="26">
        <f>F293</f>
        <v>1.3409</v>
      </c>
      <c r="E293" s="26">
        <f>F293</f>
        <v>1.3409</v>
      </c>
      <c r="F293" s="26">
        <f>ROUND(1.3409,4)</f>
        <v>1.3409</v>
      </c>
      <c r="G293" s="24"/>
      <c r="H293" s="36"/>
    </row>
    <row r="294" spans="1:8" ht="12.75" customHeight="1">
      <c r="A294" s="22">
        <v>43269</v>
      </c>
      <c r="B294" s="22"/>
      <c r="C294" s="26">
        <f>ROUND(1.335935,4)</f>
        <v>1.3359</v>
      </c>
      <c r="D294" s="26">
        <f>F294</f>
        <v>1.3451</v>
      </c>
      <c r="E294" s="26">
        <f>F294</f>
        <v>1.3451</v>
      </c>
      <c r="F294" s="26">
        <f>ROUND(1.3451,4)</f>
        <v>1.3451</v>
      </c>
      <c r="G294" s="24"/>
      <c r="H294" s="36"/>
    </row>
    <row r="295" spans="1:8" ht="12.75" customHeight="1">
      <c r="A295" s="22">
        <v>43360</v>
      </c>
      <c r="B295" s="22"/>
      <c r="C295" s="26">
        <f>ROUND(1.335935,4)</f>
        <v>1.3359</v>
      </c>
      <c r="D295" s="26">
        <f>F295</f>
        <v>1.3494</v>
      </c>
      <c r="E295" s="26">
        <f>F295</f>
        <v>1.3494</v>
      </c>
      <c r="F295" s="26">
        <f>ROUND(1.3494,4)</f>
        <v>1.3494</v>
      </c>
      <c r="G295" s="24"/>
      <c r="H295" s="36"/>
    </row>
    <row r="296" spans="1:8" ht="12.75" customHeight="1">
      <c r="A296" s="22" t="s">
        <v>63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43087</v>
      </c>
      <c r="B297" s="22"/>
      <c r="C297" s="26">
        <f>ROUND(10.48019346,4)</f>
        <v>10.4802</v>
      </c>
      <c r="D297" s="26">
        <f>F297</f>
        <v>10.5108</v>
      </c>
      <c r="E297" s="26">
        <f>F297</f>
        <v>10.5108</v>
      </c>
      <c r="F297" s="26">
        <f>ROUND(10.5108,4)</f>
        <v>10.5108</v>
      </c>
      <c r="G297" s="24"/>
      <c r="H297" s="36"/>
    </row>
    <row r="298" spans="1:8" ht="12.75" customHeight="1">
      <c r="A298" s="22">
        <v>43178</v>
      </c>
      <c r="B298" s="22"/>
      <c r="C298" s="26">
        <f>ROUND(10.48019346,4)</f>
        <v>10.4802</v>
      </c>
      <c r="D298" s="26">
        <f>F298</f>
        <v>10.6616</v>
      </c>
      <c r="E298" s="26">
        <f>F298</f>
        <v>10.6616</v>
      </c>
      <c r="F298" s="26">
        <f>ROUND(10.6616,4)</f>
        <v>10.6616</v>
      </c>
      <c r="G298" s="24"/>
      <c r="H298" s="36"/>
    </row>
    <row r="299" spans="1:8" ht="12.75" customHeight="1">
      <c r="A299" s="22">
        <v>43269</v>
      </c>
      <c r="B299" s="22"/>
      <c r="C299" s="26">
        <f>ROUND(10.48019346,4)</f>
        <v>10.4802</v>
      </c>
      <c r="D299" s="26">
        <f>F299</f>
        <v>10.8134</v>
      </c>
      <c r="E299" s="26">
        <f>F299</f>
        <v>10.8134</v>
      </c>
      <c r="F299" s="26">
        <f>ROUND(10.8134,4)</f>
        <v>10.8134</v>
      </c>
      <c r="G299" s="24"/>
      <c r="H299" s="36"/>
    </row>
    <row r="300" spans="1:8" ht="12.75" customHeight="1">
      <c r="A300" s="22">
        <v>43360</v>
      </c>
      <c r="B300" s="22"/>
      <c r="C300" s="26">
        <f>ROUND(10.48019346,4)</f>
        <v>10.4802</v>
      </c>
      <c r="D300" s="26">
        <f>F300</f>
        <v>10.9662</v>
      </c>
      <c r="E300" s="26">
        <f>F300</f>
        <v>10.9662</v>
      </c>
      <c r="F300" s="26">
        <f>ROUND(10.9662,4)</f>
        <v>10.9662</v>
      </c>
      <c r="G300" s="24"/>
      <c r="H300" s="36"/>
    </row>
    <row r="301" spans="1:8" ht="12.75" customHeight="1">
      <c r="A301" s="22">
        <v>43448</v>
      </c>
      <c r="B301" s="22"/>
      <c r="C301" s="26">
        <f>ROUND(10.48019346,4)</f>
        <v>10.4802</v>
      </c>
      <c r="D301" s="26">
        <f>F301</f>
        <v>11.1172</v>
      </c>
      <c r="E301" s="26">
        <f>F301</f>
        <v>11.1172</v>
      </c>
      <c r="F301" s="26">
        <f>ROUND(11.1172,4)</f>
        <v>11.1172</v>
      </c>
      <c r="G301" s="24"/>
      <c r="H301" s="36"/>
    </row>
    <row r="302" spans="1:8" ht="12.75" customHeight="1">
      <c r="A302" s="22">
        <v>43542</v>
      </c>
      <c r="B302" s="22"/>
      <c r="C302" s="26">
        <f>ROUND(10.48019346,4)</f>
        <v>10.4802</v>
      </c>
      <c r="D302" s="26">
        <f>F302</f>
        <v>11.2984</v>
      </c>
      <c r="E302" s="26">
        <f>F302</f>
        <v>11.2984</v>
      </c>
      <c r="F302" s="26">
        <f>ROUND(11.2984,4)</f>
        <v>11.2984</v>
      </c>
      <c r="G302" s="24"/>
      <c r="H302" s="36"/>
    </row>
    <row r="303" spans="1:8" ht="12.75" customHeight="1">
      <c r="A303" s="22">
        <v>43630</v>
      </c>
      <c r="B303" s="22"/>
      <c r="C303" s="26">
        <f>ROUND(10.48019346,4)</f>
        <v>10.4802</v>
      </c>
      <c r="D303" s="26">
        <f>F303</f>
        <v>11.4639</v>
      </c>
      <c r="E303" s="26">
        <f>F303</f>
        <v>11.4639</v>
      </c>
      <c r="F303" s="26">
        <f>ROUND(11.4639,4)</f>
        <v>11.4639</v>
      </c>
      <c r="G303" s="24"/>
      <c r="H303" s="36"/>
    </row>
    <row r="304" spans="1:8" ht="12.75" customHeight="1">
      <c r="A304" s="22">
        <v>43724</v>
      </c>
      <c r="B304" s="22"/>
      <c r="C304" s="26">
        <f>ROUND(10.48019346,4)</f>
        <v>10.4802</v>
      </c>
      <c r="D304" s="26">
        <f>F304</f>
        <v>11.6396</v>
      </c>
      <c r="E304" s="26">
        <f>F304</f>
        <v>11.6396</v>
      </c>
      <c r="F304" s="26">
        <f>ROUND(11.6396,4)</f>
        <v>11.6396</v>
      </c>
      <c r="G304" s="24"/>
      <c r="H304" s="36"/>
    </row>
    <row r="305" spans="1:8" ht="12.75" customHeight="1">
      <c r="A305" s="22" t="s">
        <v>64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43087</v>
      </c>
      <c r="B306" s="22"/>
      <c r="C306" s="26">
        <f>ROUND(3.74792062009763,4)</f>
        <v>3.7479</v>
      </c>
      <c r="D306" s="26">
        <f>F306</f>
        <v>4.1031</v>
      </c>
      <c r="E306" s="26">
        <f>F306</f>
        <v>4.1031</v>
      </c>
      <c r="F306" s="26">
        <f>ROUND(4.1031,4)</f>
        <v>4.1031</v>
      </c>
      <c r="G306" s="24"/>
      <c r="H306" s="36"/>
    </row>
    <row r="307" spans="1:8" ht="12.75" customHeight="1">
      <c r="A307" s="22">
        <v>43178</v>
      </c>
      <c r="B307" s="22"/>
      <c r="C307" s="26">
        <f>ROUND(3.74792062009763,4)</f>
        <v>3.7479</v>
      </c>
      <c r="D307" s="26">
        <f>F307</f>
        <v>4.1668</v>
      </c>
      <c r="E307" s="26">
        <f>F307</f>
        <v>4.1668</v>
      </c>
      <c r="F307" s="26">
        <f>ROUND(4.1668,4)</f>
        <v>4.1668</v>
      </c>
      <c r="G307" s="24"/>
      <c r="H307" s="36"/>
    </row>
    <row r="308" spans="1:8" ht="12.75" customHeight="1">
      <c r="A308" s="22">
        <v>43269</v>
      </c>
      <c r="B308" s="22"/>
      <c r="C308" s="26">
        <f>ROUND(3.74792062009763,4)</f>
        <v>3.7479</v>
      </c>
      <c r="D308" s="26">
        <f>F308</f>
        <v>4.2274</v>
      </c>
      <c r="E308" s="26">
        <f>F308</f>
        <v>4.2274</v>
      </c>
      <c r="F308" s="26">
        <f>ROUND(4.2274,4)</f>
        <v>4.2274</v>
      </c>
      <c r="G308" s="24"/>
      <c r="H308" s="36"/>
    </row>
    <row r="309" spans="1:8" ht="12.75" customHeight="1">
      <c r="A309" s="22" t="s">
        <v>65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43087</v>
      </c>
      <c r="B310" s="22"/>
      <c r="C310" s="26">
        <f>ROUND(1.3297956,4)</f>
        <v>1.3298</v>
      </c>
      <c r="D310" s="26">
        <f>F310</f>
        <v>1.3323</v>
      </c>
      <c r="E310" s="26">
        <f>F310</f>
        <v>1.3323</v>
      </c>
      <c r="F310" s="26">
        <f>ROUND(1.3323,4)</f>
        <v>1.3323</v>
      </c>
      <c r="G310" s="24"/>
      <c r="H310" s="36"/>
    </row>
    <row r="311" spans="1:8" ht="12.75" customHeight="1">
      <c r="A311" s="22">
        <v>43178</v>
      </c>
      <c r="B311" s="22"/>
      <c r="C311" s="26">
        <f>ROUND(1.3297956,4)</f>
        <v>1.3298</v>
      </c>
      <c r="D311" s="26">
        <f>F311</f>
        <v>1.3438</v>
      </c>
      <c r="E311" s="26">
        <f>F311</f>
        <v>1.3438</v>
      </c>
      <c r="F311" s="26">
        <f>ROUND(1.3438,4)</f>
        <v>1.3438</v>
      </c>
      <c r="G311" s="24"/>
      <c r="H311" s="36"/>
    </row>
    <row r="312" spans="1:8" ht="12.75" customHeight="1">
      <c r="A312" s="22">
        <v>43269</v>
      </c>
      <c r="B312" s="22"/>
      <c r="C312" s="26">
        <f>ROUND(1.3297956,4)</f>
        <v>1.3298</v>
      </c>
      <c r="D312" s="26">
        <f>F312</f>
        <v>1.3559</v>
      </c>
      <c r="E312" s="26">
        <f>F312</f>
        <v>1.3559</v>
      </c>
      <c r="F312" s="26">
        <f>ROUND(1.3559,4)</f>
        <v>1.3559</v>
      </c>
      <c r="G312" s="24"/>
      <c r="H312" s="36"/>
    </row>
    <row r="313" spans="1:8" ht="12.75" customHeight="1">
      <c r="A313" s="22">
        <v>43360</v>
      </c>
      <c r="B313" s="22"/>
      <c r="C313" s="26">
        <f>ROUND(1.3297956,4)</f>
        <v>1.3298</v>
      </c>
      <c r="D313" s="26">
        <f>F313</f>
        <v>1.3691</v>
      </c>
      <c r="E313" s="26">
        <f>F313</f>
        <v>1.3691</v>
      </c>
      <c r="F313" s="26">
        <f>ROUND(1.3691,4)</f>
        <v>1.3691</v>
      </c>
      <c r="G313" s="24"/>
      <c r="H313" s="36"/>
    </row>
    <row r="314" spans="1:8" ht="12.75" customHeight="1">
      <c r="A314" s="22">
        <v>43448</v>
      </c>
      <c r="B314" s="22"/>
      <c r="C314" s="26">
        <f>ROUND(1.3297956,4)</f>
        <v>1.3298</v>
      </c>
      <c r="D314" s="26">
        <f>F314</f>
        <v>1.4501</v>
      </c>
      <c r="E314" s="26">
        <f>F314</f>
        <v>1.4501</v>
      </c>
      <c r="F314" s="26">
        <f>ROUND(1.4501,4)</f>
        <v>1.4501</v>
      </c>
      <c r="G314" s="24"/>
      <c r="H314" s="36"/>
    </row>
    <row r="315" spans="1:8" ht="12.75" customHeight="1">
      <c r="A315" s="22">
        <v>43542</v>
      </c>
      <c r="B315" s="22"/>
      <c r="C315" s="26">
        <f>ROUND(1.3297956,4)</f>
        <v>1.3298</v>
      </c>
      <c r="D315" s="26">
        <f>F315</f>
        <v>1.4776</v>
      </c>
      <c r="E315" s="26">
        <f>F315</f>
        <v>1.4776</v>
      </c>
      <c r="F315" s="26">
        <f>ROUND(1.4776,4)</f>
        <v>1.4776</v>
      </c>
      <c r="G315" s="24"/>
      <c r="H315" s="36"/>
    </row>
    <row r="316" spans="1:8" ht="12.75" customHeight="1">
      <c r="A316" s="22">
        <v>43630</v>
      </c>
      <c r="B316" s="22"/>
      <c r="C316" s="26">
        <f>ROUND(1.3297956,4)</f>
        <v>1.3298</v>
      </c>
      <c r="D316" s="26">
        <f>F316</f>
        <v>1.4844</v>
      </c>
      <c r="E316" s="26">
        <f>F316</f>
        <v>1.4844</v>
      </c>
      <c r="F316" s="26">
        <f>ROUND(1.4844,4)</f>
        <v>1.4844</v>
      </c>
      <c r="G316" s="24"/>
      <c r="H316" s="36"/>
    </row>
    <row r="317" spans="1:8" ht="12.75" customHeight="1">
      <c r="A317" s="22">
        <v>43724</v>
      </c>
      <c r="B317" s="22"/>
      <c r="C317" s="26">
        <f>ROUND(1.3297956,4)</f>
        <v>1.3298</v>
      </c>
      <c r="D317" s="26">
        <f>F317</f>
        <v>1.4879</v>
      </c>
      <c r="E317" s="26">
        <f>F317</f>
        <v>1.4879</v>
      </c>
      <c r="F317" s="26">
        <f>ROUND(1.4879,4)</f>
        <v>1.4879</v>
      </c>
      <c r="G317" s="24"/>
      <c r="H317" s="36"/>
    </row>
    <row r="318" spans="1:8" ht="12.75" customHeight="1">
      <c r="A318" s="22" t="s">
        <v>66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43087</v>
      </c>
      <c r="B319" s="22"/>
      <c r="C319" s="26">
        <f>ROUND(10.8234757619716,4)</f>
        <v>10.8235</v>
      </c>
      <c r="D319" s="26">
        <f>F319</f>
        <v>10.8586</v>
      </c>
      <c r="E319" s="26">
        <f>F319</f>
        <v>10.8586</v>
      </c>
      <c r="F319" s="26">
        <f>ROUND(10.8586,4)</f>
        <v>10.8586</v>
      </c>
      <c r="G319" s="24"/>
      <c r="H319" s="36"/>
    </row>
    <row r="320" spans="1:8" ht="12.75" customHeight="1">
      <c r="A320" s="22">
        <v>43178</v>
      </c>
      <c r="B320" s="22"/>
      <c r="C320" s="26">
        <f>ROUND(10.8234757619716,4)</f>
        <v>10.8235</v>
      </c>
      <c r="D320" s="26">
        <f>F320</f>
        <v>11.0323</v>
      </c>
      <c r="E320" s="26">
        <f>F320</f>
        <v>11.0323</v>
      </c>
      <c r="F320" s="26">
        <f>ROUND(11.0323,4)</f>
        <v>11.0323</v>
      </c>
      <c r="G320" s="24"/>
      <c r="H320" s="36"/>
    </row>
    <row r="321" spans="1:8" ht="12.75" customHeight="1">
      <c r="A321" s="22">
        <v>43269</v>
      </c>
      <c r="B321" s="22"/>
      <c r="C321" s="26">
        <f>ROUND(10.8234757619716,4)</f>
        <v>10.8235</v>
      </c>
      <c r="D321" s="26">
        <f>F321</f>
        <v>11.204</v>
      </c>
      <c r="E321" s="26">
        <f>F321</f>
        <v>11.204</v>
      </c>
      <c r="F321" s="26">
        <f>ROUND(11.204,4)</f>
        <v>11.204</v>
      </c>
      <c r="G321" s="24"/>
      <c r="H321" s="36"/>
    </row>
    <row r="322" spans="1:8" ht="12.75" customHeight="1">
      <c r="A322" s="22">
        <v>43360</v>
      </c>
      <c r="B322" s="22"/>
      <c r="C322" s="26">
        <f>ROUND(10.8234757619716,4)</f>
        <v>10.8235</v>
      </c>
      <c r="D322" s="26">
        <f>F322</f>
        <v>11.2161</v>
      </c>
      <c r="E322" s="26">
        <f>F322</f>
        <v>11.2161</v>
      </c>
      <c r="F322" s="26">
        <f>ROUND(11.2161,4)</f>
        <v>11.2161</v>
      </c>
      <c r="G322" s="24"/>
      <c r="H322" s="36"/>
    </row>
    <row r="323" spans="1:8" ht="12.75" customHeight="1">
      <c r="A323" s="22">
        <v>43448</v>
      </c>
      <c r="B323" s="22"/>
      <c r="C323" s="26">
        <f>ROUND(10.8234757619716,4)</f>
        <v>10.8235</v>
      </c>
      <c r="D323" s="26">
        <f>F323</f>
        <v>11.3858</v>
      </c>
      <c r="E323" s="26">
        <f>F323</f>
        <v>11.3858</v>
      </c>
      <c r="F323" s="26">
        <f>ROUND(11.3858,4)</f>
        <v>11.3858</v>
      </c>
      <c r="G323" s="24"/>
      <c r="H323" s="36"/>
    </row>
    <row r="324" spans="1:8" ht="12.75" customHeight="1">
      <c r="A324" s="22">
        <v>43542</v>
      </c>
      <c r="B324" s="22"/>
      <c r="C324" s="26">
        <f>ROUND(10.8234757619716,4)</f>
        <v>10.8235</v>
      </c>
      <c r="D324" s="26">
        <f>F324</f>
        <v>11.5556</v>
      </c>
      <c r="E324" s="26">
        <f>F324</f>
        <v>11.5556</v>
      </c>
      <c r="F324" s="26">
        <f>ROUND(11.5556,4)</f>
        <v>11.5556</v>
      </c>
      <c r="G324" s="24"/>
      <c r="H324" s="36"/>
    </row>
    <row r="325" spans="1:8" ht="12.75" customHeight="1">
      <c r="A325" s="22">
        <v>43630</v>
      </c>
      <c r="B325" s="22"/>
      <c r="C325" s="26">
        <f>ROUND(10.8234757619716,4)</f>
        <v>10.8235</v>
      </c>
      <c r="D325" s="26">
        <f>F325</f>
        <v>11.677</v>
      </c>
      <c r="E325" s="26">
        <f>F325</f>
        <v>11.677</v>
      </c>
      <c r="F325" s="26">
        <f>ROUND(11.677,4)</f>
        <v>11.677</v>
      </c>
      <c r="G325" s="24"/>
      <c r="H325" s="36"/>
    </row>
    <row r="326" spans="1:8" ht="12.75" customHeight="1">
      <c r="A326" s="22">
        <v>43724</v>
      </c>
      <c r="B326" s="22"/>
      <c r="C326" s="26">
        <f>ROUND(10.8234757619716,4)</f>
        <v>10.8235</v>
      </c>
      <c r="D326" s="26">
        <f>F326</f>
        <v>11.8491</v>
      </c>
      <c r="E326" s="26">
        <f>F326</f>
        <v>11.8491</v>
      </c>
      <c r="F326" s="26">
        <f>ROUND(11.8491,4)</f>
        <v>11.8491</v>
      </c>
      <c r="G326" s="24"/>
      <c r="H326" s="36"/>
    </row>
    <row r="327" spans="1:8" ht="12.75" customHeight="1">
      <c r="A327" s="22" t="s">
        <v>67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43087</v>
      </c>
      <c r="B328" s="22"/>
      <c r="C328" s="26">
        <f>ROUND(2.0929554002939,4)</f>
        <v>2.093</v>
      </c>
      <c r="D328" s="26">
        <f>F328</f>
        <v>2.0905</v>
      </c>
      <c r="E328" s="26">
        <f>F328</f>
        <v>2.0905</v>
      </c>
      <c r="F328" s="26">
        <f>ROUND(2.0905,4)</f>
        <v>2.0905</v>
      </c>
      <c r="G328" s="24"/>
      <c r="H328" s="36"/>
    </row>
    <row r="329" spans="1:8" ht="12.75" customHeight="1">
      <c r="A329" s="22">
        <v>43178</v>
      </c>
      <c r="B329" s="22"/>
      <c r="C329" s="26">
        <f>ROUND(2.0929554002939,4)</f>
        <v>2.093</v>
      </c>
      <c r="D329" s="26">
        <f>F329</f>
        <v>2.1077</v>
      </c>
      <c r="E329" s="26">
        <f>F329</f>
        <v>2.1077</v>
      </c>
      <c r="F329" s="26">
        <f>ROUND(2.1077,4)</f>
        <v>2.1077</v>
      </c>
      <c r="G329" s="24"/>
      <c r="H329" s="36"/>
    </row>
    <row r="330" spans="1:8" ht="12.75" customHeight="1">
      <c r="A330" s="22">
        <v>43269</v>
      </c>
      <c r="B330" s="22"/>
      <c r="C330" s="26">
        <f>ROUND(2.0929554002939,4)</f>
        <v>2.093</v>
      </c>
      <c r="D330" s="26">
        <f>F330</f>
        <v>2.1254</v>
      </c>
      <c r="E330" s="26">
        <f>F330</f>
        <v>2.1254</v>
      </c>
      <c r="F330" s="26">
        <f>ROUND(2.1254,4)</f>
        <v>2.1254</v>
      </c>
      <c r="G330" s="24"/>
      <c r="H330" s="36"/>
    </row>
    <row r="331" spans="1:8" ht="12.75" customHeight="1">
      <c r="A331" s="22">
        <v>43360</v>
      </c>
      <c r="B331" s="22"/>
      <c r="C331" s="26">
        <f>ROUND(2.0929554002939,4)</f>
        <v>2.093</v>
      </c>
      <c r="D331" s="26">
        <f>F331</f>
        <v>2.1439</v>
      </c>
      <c r="E331" s="26">
        <f>F331</f>
        <v>2.1439</v>
      </c>
      <c r="F331" s="26">
        <f>ROUND(2.1439,4)</f>
        <v>2.1439</v>
      </c>
      <c r="G331" s="24"/>
      <c r="H331" s="36"/>
    </row>
    <row r="332" spans="1:8" ht="12.75" customHeight="1">
      <c r="A332" s="22">
        <v>43448</v>
      </c>
      <c r="B332" s="22"/>
      <c r="C332" s="26">
        <f>ROUND(2.0929554002939,4)</f>
        <v>2.093</v>
      </c>
      <c r="D332" s="26">
        <f>F332</f>
        <v>2.163</v>
      </c>
      <c r="E332" s="26">
        <f>F332</f>
        <v>2.163</v>
      </c>
      <c r="F332" s="26">
        <f>ROUND(2.163,4)</f>
        <v>2.163</v>
      </c>
      <c r="G332" s="24"/>
      <c r="H332" s="36"/>
    </row>
    <row r="333" spans="1:8" ht="12.75" customHeight="1">
      <c r="A333" s="22">
        <v>43542</v>
      </c>
      <c r="B333" s="22"/>
      <c r="C333" s="26">
        <f>ROUND(2.0929554002939,4)</f>
        <v>2.093</v>
      </c>
      <c r="D333" s="26">
        <f>F333</f>
        <v>2.186</v>
      </c>
      <c r="E333" s="26">
        <f>F333</f>
        <v>2.186</v>
      </c>
      <c r="F333" s="26">
        <f>ROUND(2.186,4)</f>
        <v>2.186</v>
      </c>
      <c r="G333" s="24"/>
      <c r="H333" s="36"/>
    </row>
    <row r="334" spans="1:8" ht="12.75" customHeight="1">
      <c r="A334" s="22">
        <v>43630</v>
      </c>
      <c r="B334" s="22"/>
      <c r="C334" s="26">
        <f>ROUND(2.0929554002939,4)</f>
        <v>2.093</v>
      </c>
      <c r="D334" s="26">
        <f>F334</f>
        <v>2.2072</v>
      </c>
      <c r="E334" s="26">
        <f>F334</f>
        <v>2.2072</v>
      </c>
      <c r="F334" s="26">
        <f>ROUND(2.2072,4)</f>
        <v>2.2072</v>
      </c>
      <c r="G334" s="24"/>
      <c r="H334" s="36"/>
    </row>
    <row r="335" spans="1:8" ht="12.75" customHeight="1">
      <c r="A335" s="22">
        <v>43724</v>
      </c>
      <c r="B335" s="22"/>
      <c r="C335" s="26">
        <f>ROUND(2.0929554002939,4)</f>
        <v>2.093</v>
      </c>
      <c r="D335" s="26">
        <f>F335</f>
        <v>2.2297</v>
      </c>
      <c r="E335" s="26">
        <f>F335</f>
        <v>2.2297</v>
      </c>
      <c r="F335" s="26">
        <f>ROUND(2.2297,4)</f>
        <v>2.2297</v>
      </c>
      <c r="G335" s="24"/>
      <c r="H335" s="36"/>
    </row>
    <row r="336" spans="1:8" ht="12.75" customHeight="1">
      <c r="A336" s="22" t="s">
        <v>68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43087</v>
      </c>
      <c r="B337" s="22"/>
      <c r="C337" s="26">
        <f>ROUND(2.2083210680022,4)</f>
        <v>2.2083</v>
      </c>
      <c r="D337" s="26">
        <f>F337</f>
        <v>2.2207</v>
      </c>
      <c r="E337" s="26">
        <f>F337</f>
        <v>2.2207</v>
      </c>
      <c r="F337" s="26">
        <f>ROUND(2.2207,4)</f>
        <v>2.2207</v>
      </c>
      <c r="G337" s="24"/>
      <c r="H337" s="36"/>
    </row>
    <row r="338" spans="1:8" ht="12.75" customHeight="1">
      <c r="A338" s="22">
        <v>43178</v>
      </c>
      <c r="B338" s="22"/>
      <c r="C338" s="26">
        <f>ROUND(2.2083210680022,4)</f>
        <v>2.2083</v>
      </c>
      <c r="D338" s="26">
        <f>F338</f>
        <v>2.2674</v>
      </c>
      <c r="E338" s="26">
        <f>F338</f>
        <v>2.2674</v>
      </c>
      <c r="F338" s="26">
        <f>ROUND(2.2674,4)</f>
        <v>2.2674</v>
      </c>
      <c r="G338" s="24"/>
      <c r="H338" s="36"/>
    </row>
    <row r="339" spans="1:8" ht="12.75" customHeight="1">
      <c r="A339" s="22">
        <v>43269</v>
      </c>
      <c r="B339" s="22"/>
      <c r="C339" s="26">
        <f>ROUND(2.2083210680022,4)</f>
        <v>2.2083</v>
      </c>
      <c r="D339" s="26">
        <f>F339</f>
        <v>2.3149</v>
      </c>
      <c r="E339" s="26">
        <f>F339</f>
        <v>2.3149</v>
      </c>
      <c r="F339" s="26">
        <f>ROUND(2.3149,4)</f>
        <v>2.3149</v>
      </c>
      <c r="G339" s="24"/>
      <c r="H339" s="36"/>
    </row>
    <row r="340" spans="1:8" ht="12.75" customHeight="1">
      <c r="A340" s="22">
        <v>43360</v>
      </c>
      <c r="B340" s="22"/>
      <c r="C340" s="26">
        <f>ROUND(2.2083210680022,4)</f>
        <v>2.2083</v>
      </c>
      <c r="D340" s="26">
        <f>F340</f>
        <v>2.3628</v>
      </c>
      <c r="E340" s="26">
        <f>F340</f>
        <v>2.3628</v>
      </c>
      <c r="F340" s="26">
        <f>ROUND(2.3628,4)</f>
        <v>2.3628</v>
      </c>
      <c r="G340" s="24"/>
      <c r="H340" s="36"/>
    </row>
    <row r="341" spans="1:8" ht="12.75" customHeight="1">
      <c r="A341" s="22">
        <v>43448</v>
      </c>
      <c r="B341" s="22"/>
      <c r="C341" s="26">
        <f>ROUND(2.2083210680022,4)</f>
        <v>2.2083</v>
      </c>
      <c r="D341" s="26">
        <f>F341</f>
        <v>2.5222</v>
      </c>
      <c r="E341" s="26">
        <f>F341</f>
        <v>2.5222</v>
      </c>
      <c r="F341" s="26">
        <f>ROUND(2.5222,4)</f>
        <v>2.5222</v>
      </c>
      <c r="G341" s="24"/>
      <c r="H341" s="36"/>
    </row>
    <row r="342" spans="1:8" ht="12.75" customHeight="1">
      <c r="A342" s="22">
        <v>43542</v>
      </c>
      <c r="B342" s="22"/>
      <c r="C342" s="26">
        <f>ROUND(2.2083210680022,4)</f>
        <v>2.2083</v>
      </c>
      <c r="D342" s="26">
        <f>F342</f>
        <v>2.5758</v>
      </c>
      <c r="E342" s="26">
        <f>F342</f>
        <v>2.5758</v>
      </c>
      <c r="F342" s="26">
        <f>ROUND(2.5758,4)</f>
        <v>2.5758</v>
      </c>
      <c r="G342" s="24"/>
      <c r="H342" s="36"/>
    </row>
    <row r="343" spans="1:8" ht="12.75" customHeight="1">
      <c r="A343" s="22">
        <v>43630</v>
      </c>
      <c r="B343" s="22"/>
      <c r="C343" s="26">
        <f>ROUND(2.2083210680022,4)</f>
        <v>2.2083</v>
      </c>
      <c r="D343" s="26">
        <f>F343</f>
        <v>2.6456</v>
      </c>
      <c r="E343" s="26">
        <f>F343</f>
        <v>2.6456</v>
      </c>
      <c r="F343" s="26">
        <f>ROUND(2.6456,4)</f>
        <v>2.6456</v>
      </c>
      <c r="G343" s="24"/>
      <c r="H343" s="36"/>
    </row>
    <row r="344" spans="1:8" ht="12.75" customHeight="1">
      <c r="A344" s="22">
        <v>43724</v>
      </c>
      <c r="B344" s="22"/>
      <c r="C344" s="26">
        <f>ROUND(2.2083210680022,4)</f>
        <v>2.2083</v>
      </c>
      <c r="D344" s="26">
        <f>F344</f>
        <v>2.716</v>
      </c>
      <c r="E344" s="26">
        <f>F344</f>
        <v>2.716</v>
      </c>
      <c r="F344" s="26">
        <f>ROUND(2.716,4)</f>
        <v>2.716</v>
      </c>
      <c r="G344" s="24"/>
      <c r="H344" s="36"/>
    </row>
    <row r="345" spans="1:8" ht="12.75" customHeight="1">
      <c r="A345" s="22" t="s">
        <v>69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43087</v>
      </c>
      <c r="B346" s="22"/>
      <c r="C346" s="26">
        <f>ROUND(16.43495208,4)</f>
        <v>16.435</v>
      </c>
      <c r="D346" s="26">
        <f>F346</f>
        <v>16.5015</v>
      </c>
      <c r="E346" s="26">
        <f>F346</f>
        <v>16.5015</v>
      </c>
      <c r="F346" s="26">
        <f>ROUND(16.5015,4)</f>
        <v>16.5015</v>
      </c>
      <c r="G346" s="24"/>
      <c r="H346" s="36"/>
    </row>
    <row r="347" spans="1:8" ht="12.75" customHeight="1">
      <c r="A347" s="22">
        <v>43178</v>
      </c>
      <c r="B347" s="22"/>
      <c r="C347" s="26">
        <f>ROUND(16.43495208,4)</f>
        <v>16.435</v>
      </c>
      <c r="D347" s="26">
        <f>F347</f>
        <v>16.8443</v>
      </c>
      <c r="E347" s="26">
        <f>F347</f>
        <v>16.8443</v>
      </c>
      <c r="F347" s="26">
        <f>ROUND(16.8443,4)</f>
        <v>16.8443</v>
      </c>
      <c r="G347" s="24"/>
      <c r="H347" s="36"/>
    </row>
    <row r="348" spans="1:8" ht="12.75" customHeight="1">
      <c r="A348" s="22">
        <v>43269</v>
      </c>
      <c r="B348" s="22"/>
      <c r="C348" s="26">
        <f>ROUND(16.43495208,4)</f>
        <v>16.435</v>
      </c>
      <c r="D348" s="26">
        <f>F348</f>
        <v>17.1883</v>
      </c>
      <c r="E348" s="26">
        <f>F348</f>
        <v>17.1883</v>
      </c>
      <c r="F348" s="26">
        <f>ROUND(17.1883,4)</f>
        <v>17.1883</v>
      </c>
      <c r="G348" s="24"/>
      <c r="H348" s="36"/>
    </row>
    <row r="349" spans="1:8" ht="12.75" customHeight="1">
      <c r="A349" s="22">
        <v>43360</v>
      </c>
      <c r="B349" s="22"/>
      <c r="C349" s="26">
        <f>ROUND(16.43495208,4)</f>
        <v>16.435</v>
      </c>
      <c r="D349" s="26">
        <f>F349</f>
        <v>17.5416</v>
      </c>
      <c r="E349" s="26">
        <f>F349</f>
        <v>17.5416</v>
      </c>
      <c r="F349" s="26">
        <f>ROUND(17.5416,4)</f>
        <v>17.5416</v>
      </c>
      <c r="G349" s="24"/>
      <c r="H349" s="36"/>
    </row>
    <row r="350" spans="1:8" ht="12.75" customHeight="1">
      <c r="A350" s="22">
        <v>43448</v>
      </c>
      <c r="B350" s="22"/>
      <c r="C350" s="26">
        <f>ROUND(16.43495208,4)</f>
        <v>16.435</v>
      </c>
      <c r="D350" s="26">
        <f>F350</f>
        <v>17.8893</v>
      </c>
      <c r="E350" s="26">
        <f>F350</f>
        <v>17.8893</v>
      </c>
      <c r="F350" s="26">
        <f>ROUND(17.8893,4)</f>
        <v>17.8893</v>
      </c>
      <c r="G350" s="24"/>
      <c r="H350" s="36"/>
    </row>
    <row r="351" spans="1:8" ht="12.75" customHeight="1">
      <c r="A351" s="22">
        <v>43542</v>
      </c>
      <c r="B351" s="22"/>
      <c r="C351" s="26">
        <f>ROUND(16.43495208,4)</f>
        <v>16.435</v>
      </c>
      <c r="D351" s="26">
        <f>F351</f>
        <v>18.2632</v>
      </c>
      <c r="E351" s="26">
        <f>F351</f>
        <v>18.2632</v>
      </c>
      <c r="F351" s="26">
        <f>ROUND(18.2632,4)</f>
        <v>18.2632</v>
      </c>
      <c r="G351" s="24"/>
      <c r="H351" s="36"/>
    </row>
    <row r="352" spans="1:8" ht="12.75" customHeight="1">
      <c r="A352" s="22">
        <v>43630</v>
      </c>
      <c r="B352" s="22"/>
      <c r="C352" s="26">
        <f>ROUND(16.43495208,4)</f>
        <v>16.435</v>
      </c>
      <c r="D352" s="26">
        <f>F352</f>
        <v>18.7117</v>
      </c>
      <c r="E352" s="26">
        <f>F352</f>
        <v>18.7117</v>
      </c>
      <c r="F352" s="26">
        <f>ROUND(18.7117,4)</f>
        <v>18.7117</v>
      </c>
      <c r="G352" s="24"/>
      <c r="H352" s="36"/>
    </row>
    <row r="353" spans="1:8" ht="12.75" customHeight="1">
      <c r="A353" s="22">
        <v>43724</v>
      </c>
      <c r="B353" s="22"/>
      <c r="C353" s="26">
        <f>ROUND(16.43495208,4)</f>
        <v>16.435</v>
      </c>
      <c r="D353" s="26">
        <f>F353</f>
        <v>19.1966</v>
      </c>
      <c r="E353" s="26">
        <f>F353</f>
        <v>19.1966</v>
      </c>
      <c r="F353" s="26">
        <f>ROUND(19.1966,4)</f>
        <v>19.1966</v>
      </c>
      <c r="G353" s="24"/>
      <c r="H353" s="36"/>
    </row>
    <row r="354" spans="1:8" ht="12.75" customHeight="1">
      <c r="A354" s="22" t="s">
        <v>70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43087</v>
      </c>
      <c r="B355" s="22"/>
      <c r="C355" s="26">
        <f>ROUND(14.0417089553381,4)</f>
        <v>14.0417</v>
      </c>
      <c r="D355" s="26">
        <f>F355</f>
        <v>14.1013</v>
      </c>
      <c r="E355" s="26">
        <f>F355</f>
        <v>14.1013</v>
      </c>
      <c r="F355" s="26">
        <f>ROUND(14.1013,4)</f>
        <v>14.1013</v>
      </c>
      <c r="G355" s="24"/>
      <c r="H355" s="36"/>
    </row>
    <row r="356" spans="1:8" ht="12.75" customHeight="1">
      <c r="A356" s="22">
        <v>43178</v>
      </c>
      <c r="B356" s="22"/>
      <c r="C356" s="26">
        <f>ROUND(14.0417089553381,4)</f>
        <v>14.0417</v>
      </c>
      <c r="D356" s="26">
        <f>F356</f>
        <v>14.4116</v>
      </c>
      <c r="E356" s="26">
        <f>F356</f>
        <v>14.4116</v>
      </c>
      <c r="F356" s="26">
        <f>ROUND(14.4116,4)</f>
        <v>14.4116</v>
      </c>
      <c r="G356" s="24"/>
      <c r="H356" s="36"/>
    </row>
    <row r="357" spans="1:8" ht="12.75" customHeight="1">
      <c r="A357" s="22">
        <v>43269</v>
      </c>
      <c r="B357" s="22"/>
      <c r="C357" s="26">
        <f>ROUND(14.0417089553381,4)</f>
        <v>14.0417</v>
      </c>
      <c r="D357" s="26">
        <f>F357</f>
        <v>14.7221</v>
      </c>
      <c r="E357" s="26">
        <f>F357</f>
        <v>14.7221</v>
      </c>
      <c r="F357" s="26">
        <f>ROUND(14.7221,4)</f>
        <v>14.7221</v>
      </c>
      <c r="G357" s="24"/>
      <c r="H357" s="36"/>
    </row>
    <row r="358" spans="1:8" ht="12.75" customHeight="1">
      <c r="A358" s="22">
        <v>43360</v>
      </c>
      <c r="B358" s="22"/>
      <c r="C358" s="26">
        <f>ROUND(14.0417089553381,4)</f>
        <v>14.0417</v>
      </c>
      <c r="D358" s="26">
        <f>F358</f>
        <v>15.0399</v>
      </c>
      <c r="E358" s="26">
        <f>F358</f>
        <v>15.0399</v>
      </c>
      <c r="F358" s="26">
        <f>ROUND(15.0399,4)</f>
        <v>15.0399</v>
      </c>
      <c r="G358" s="24"/>
      <c r="H358" s="36"/>
    </row>
    <row r="359" spans="1:8" ht="12.75" customHeight="1">
      <c r="A359" s="22">
        <v>43448</v>
      </c>
      <c r="B359" s="22"/>
      <c r="C359" s="26">
        <f>ROUND(14.0417089553381,4)</f>
        <v>14.0417</v>
      </c>
      <c r="D359" s="26">
        <f>F359</f>
        <v>15.3498</v>
      </c>
      <c r="E359" s="26">
        <f>F359</f>
        <v>15.3498</v>
      </c>
      <c r="F359" s="26">
        <f>ROUND(15.3498,4)</f>
        <v>15.3498</v>
      </c>
      <c r="G359" s="24"/>
      <c r="H359" s="36"/>
    </row>
    <row r="360" spans="1:8" ht="12.75" customHeight="1">
      <c r="A360" s="22">
        <v>43542</v>
      </c>
      <c r="B360" s="22"/>
      <c r="C360" s="26">
        <f>ROUND(14.0417089553381,4)</f>
        <v>14.0417</v>
      </c>
      <c r="D360" s="26">
        <f>F360</f>
        <v>16.1332</v>
      </c>
      <c r="E360" s="26">
        <f>F360</f>
        <v>16.1332</v>
      </c>
      <c r="F360" s="26">
        <f>ROUND(16.1332,4)</f>
        <v>16.1332</v>
      </c>
      <c r="G360" s="24"/>
      <c r="H360" s="36"/>
    </row>
    <row r="361" spans="1:8" ht="12.75" customHeight="1">
      <c r="A361" s="22">
        <v>43630</v>
      </c>
      <c r="B361" s="22"/>
      <c r="C361" s="26">
        <f>ROUND(14.0417089553381,4)</f>
        <v>14.0417</v>
      </c>
      <c r="D361" s="26">
        <f>F361</f>
        <v>16.4275</v>
      </c>
      <c r="E361" s="26">
        <f>F361</f>
        <v>16.4275</v>
      </c>
      <c r="F361" s="26">
        <f>ROUND(16.4275,4)</f>
        <v>16.4275</v>
      </c>
      <c r="G361" s="24"/>
      <c r="H361" s="36"/>
    </row>
    <row r="362" spans="1:8" ht="12.75" customHeight="1">
      <c r="A362" s="22">
        <v>43724</v>
      </c>
      <c r="B362" s="22"/>
      <c r="C362" s="26">
        <f>ROUND(14.0417089553381,4)</f>
        <v>14.0417</v>
      </c>
      <c r="D362" s="26">
        <f>F362</f>
        <v>16.7662</v>
      </c>
      <c r="E362" s="26">
        <f>F362</f>
        <v>16.7662</v>
      </c>
      <c r="F362" s="26">
        <f>ROUND(16.7662,4)</f>
        <v>16.7662</v>
      </c>
      <c r="G362" s="24"/>
      <c r="H362" s="36"/>
    </row>
    <row r="363" spans="1:8" ht="12.75" customHeight="1">
      <c r="A363" s="22" t="s">
        <v>71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43087</v>
      </c>
      <c r="B364" s="22"/>
      <c r="C364" s="26">
        <f>ROUND(18.39048121,4)</f>
        <v>18.3905</v>
      </c>
      <c r="D364" s="26">
        <f>F364</f>
        <v>18.4559</v>
      </c>
      <c r="E364" s="26">
        <f>F364</f>
        <v>18.4559</v>
      </c>
      <c r="F364" s="26">
        <f>ROUND(18.4559,4)</f>
        <v>18.4559</v>
      </c>
      <c r="G364" s="24"/>
      <c r="H364" s="36"/>
    </row>
    <row r="365" spans="1:8" ht="12.75" customHeight="1">
      <c r="A365" s="22">
        <v>43178</v>
      </c>
      <c r="B365" s="22"/>
      <c r="C365" s="26">
        <f>ROUND(18.39048121,4)</f>
        <v>18.3905</v>
      </c>
      <c r="D365" s="26">
        <f>F365</f>
        <v>18.7892</v>
      </c>
      <c r="E365" s="26">
        <f>F365</f>
        <v>18.7892</v>
      </c>
      <c r="F365" s="26">
        <f>ROUND(18.7892,4)</f>
        <v>18.7892</v>
      </c>
      <c r="G365" s="24"/>
      <c r="H365" s="36"/>
    </row>
    <row r="366" spans="1:8" ht="12.75" customHeight="1">
      <c r="A366" s="22">
        <v>43269</v>
      </c>
      <c r="B366" s="22"/>
      <c r="C366" s="26">
        <f>ROUND(18.39048121,4)</f>
        <v>18.3905</v>
      </c>
      <c r="D366" s="26">
        <f>F366</f>
        <v>19.1201</v>
      </c>
      <c r="E366" s="26">
        <f>F366</f>
        <v>19.1201</v>
      </c>
      <c r="F366" s="26">
        <f>ROUND(19.1201,4)</f>
        <v>19.1201</v>
      </c>
      <c r="G366" s="24"/>
      <c r="H366" s="36"/>
    </row>
    <row r="367" spans="1:8" ht="12.75" customHeight="1">
      <c r="A367" s="22">
        <v>43360</v>
      </c>
      <c r="B367" s="22"/>
      <c r="C367" s="26">
        <f>ROUND(18.39048121,4)</f>
        <v>18.3905</v>
      </c>
      <c r="D367" s="26">
        <f>F367</f>
        <v>19.4532</v>
      </c>
      <c r="E367" s="26">
        <f>F367</f>
        <v>19.4532</v>
      </c>
      <c r="F367" s="26">
        <f>ROUND(19.4532,4)</f>
        <v>19.4532</v>
      </c>
      <c r="G367" s="24"/>
      <c r="H367" s="36"/>
    </row>
    <row r="368" spans="1:8" ht="12.75" customHeight="1">
      <c r="A368" s="22">
        <v>43448</v>
      </c>
      <c r="B368" s="22"/>
      <c r="C368" s="26">
        <f>ROUND(18.39048121,4)</f>
        <v>18.3905</v>
      </c>
      <c r="D368" s="26">
        <f>F368</f>
        <v>19.7868</v>
      </c>
      <c r="E368" s="26">
        <f>F368</f>
        <v>19.7868</v>
      </c>
      <c r="F368" s="26">
        <f>ROUND(19.7868,4)</f>
        <v>19.7868</v>
      </c>
      <c r="G368" s="24"/>
      <c r="H368" s="36"/>
    </row>
    <row r="369" spans="1:8" ht="12.75" customHeight="1">
      <c r="A369" s="22">
        <v>43542</v>
      </c>
      <c r="B369" s="22"/>
      <c r="C369" s="26">
        <f>ROUND(18.39048121,4)</f>
        <v>18.3905</v>
      </c>
      <c r="D369" s="26">
        <f>F369</f>
        <v>20.1717</v>
      </c>
      <c r="E369" s="26">
        <f>F369</f>
        <v>20.1717</v>
      </c>
      <c r="F369" s="26">
        <f>ROUND(20.1717,4)</f>
        <v>20.1717</v>
      </c>
      <c r="G369" s="24"/>
      <c r="H369" s="36"/>
    </row>
    <row r="370" spans="1:8" ht="12.75" customHeight="1">
      <c r="A370" s="22">
        <v>43630</v>
      </c>
      <c r="B370" s="22"/>
      <c r="C370" s="26">
        <f>ROUND(18.39048121,4)</f>
        <v>18.3905</v>
      </c>
      <c r="D370" s="26">
        <f>F370</f>
        <v>20.2354</v>
      </c>
      <c r="E370" s="26">
        <f>F370</f>
        <v>20.2354</v>
      </c>
      <c r="F370" s="26">
        <f>ROUND(20.2354,4)</f>
        <v>20.2354</v>
      </c>
      <c r="G370" s="24"/>
      <c r="H370" s="36"/>
    </row>
    <row r="371" spans="1:8" ht="12.75" customHeight="1">
      <c r="A371" s="22">
        <v>43724</v>
      </c>
      <c r="B371" s="22"/>
      <c r="C371" s="26">
        <f>ROUND(18.39048121,4)</f>
        <v>18.3905</v>
      </c>
      <c r="D371" s="26">
        <f>F371</f>
        <v>20.9214</v>
      </c>
      <c r="E371" s="26">
        <f>F371</f>
        <v>20.9214</v>
      </c>
      <c r="F371" s="26">
        <f>ROUND(20.9214,4)</f>
        <v>20.9214</v>
      </c>
      <c r="G371" s="24"/>
      <c r="H371" s="36"/>
    </row>
    <row r="372" spans="1:8" ht="12.75" customHeight="1">
      <c r="A372" s="22" t="s">
        <v>72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43087</v>
      </c>
      <c r="B373" s="22"/>
      <c r="C373" s="26">
        <f>ROUND(1.7645957939912,4)</f>
        <v>1.7646</v>
      </c>
      <c r="D373" s="26">
        <f>F373</f>
        <v>1.7702</v>
      </c>
      <c r="E373" s="26">
        <f>F373</f>
        <v>1.7702</v>
      </c>
      <c r="F373" s="26">
        <f>ROUND(1.7702,4)</f>
        <v>1.7702</v>
      </c>
      <c r="G373" s="24"/>
      <c r="H373" s="36"/>
    </row>
    <row r="374" spans="1:8" ht="12.75" customHeight="1">
      <c r="A374" s="22">
        <v>43178</v>
      </c>
      <c r="B374" s="22"/>
      <c r="C374" s="26">
        <f>ROUND(1.7645957939912,4)</f>
        <v>1.7646</v>
      </c>
      <c r="D374" s="26">
        <f>F374</f>
        <v>1.7979</v>
      </c>
      <c r="E374" s="26">
        <f>F374</f>
        <v>1.7979</v>
      </c>
      <c r="F374" s="26">
        <f>ROUND(1.7979,4)</f>
        <v>1.7979</v>
      </c>
      <c r="G374" s="24"/>
      <c r="H374" s="36"/>
    </row>
    <row r="375" spans="1:8" ht="12.75" customHeight="1">
      <c r="A375" s="22">
        <v>43269</v>
      </c>
      <c r="B375" s="22"/>
      <c r="C375" s="26">
        <f>ROUND(1.7645957939912,4)</f>
        <v>1.7646</v>
      </c>
      <c r="D375" s="26">
        <f>F375</f>
        <v>1.8255</v>
      </c>
      <c r="E375" s="26">
        <f>F375</f>
        <v>1.8255</v>
      </c>
      <c r="F375" s="26">
        <f>ROUND(1.8255,4)</f>
        <v>1.8255</v>
      </c>
      <c r="G375" s="24"/>
      <c r="H375" s="36"/>
    </row>
    <row r="376" spans="1:8" ht="12.75" customHeight="1">
      <c r="A376" s="22">
        <v>43360</v>
      </c>
      <c r="B376" s="22"/>
      <c r="C376" s="26">
        <f>ROUND(1.7645957939912,4)</f>
        <v>1.7646</v>
      </c>
      <c r="D376" s="26">
        <f>F376</f>
        <v>1.8528</v>
      </c>
      <c r="E376" s="26">
        <f>F376</f>
        <v>1.8528</v>
      </c>
      <c r="F376" s="26">
        <f>ROUND(1.8528,4)</f>
        <v>1.8528</v>
      </c>
      <c r="G376" s="24"/>
      <c r="H376" s="36"/>
    </row>
    <row r="377" spans="1:8" ht="12.75" customHeight="1">
      <c r="A377" s="22">
        <v>43448</v>
      </c>
      <c r="B377" s="22"/>
      <c r="C377" s="26">
        <f>ROUND(1.7645957939912,4)</f>
        <v>1.7646</v>
      </c>
      <c r="D377" s="26">
        <f>F377</f>
        <v>1.9681</v>
      </c>
      <c r="E377" s="26">
        <f>F377</f>
        <v>1.9681</v>
      </c>
      <c r="F377" s="26">
        <f>ROUND(1.9681,4)</f>
        <v>1.9681</v>
      </c>
      <c r="G377" s="24"/>
      <c r="H377" s="36"/>
    </row>
    <row r="378" spans="1:8" ht="12.75" customHeight="1">
      <c r="A378" s="22">
        <v>43542</v>
      </c>
      <c r="B378" s="22"/>
      <c r="C378" s="26">
        <f>ROUND(1.7645957939912,4)</f>
        <v>1.7646</v>
      </c>
      <c r="D378" s="26">
        <f>F378</f>
        <v>1.9975</v>
      </c>
      <c r="E378" s="26">
        <f>F378</f>
        <v>1.9975</v>
      </c>
      <c r="F378" s="26">
        <f>ROUND(1.9975,4)</f>
        <v>1.9975</v>
      </c>
      <c r="G378" s="24"/>
      <c r="H378" s="36"/>
    </row>
    <row r="379" spans="1:8" ht="12.75" customHeight="1">
      <c r="A379" s="22">
        <v>43630</v>
      </c>
      <c r="B379" s="22"/>
      <c r="C379" s="26">
        <f>ROUND(1.7645957939912,4)</f>
        <v>1.7646</v>
      </c>
      <c r="D379" s="26">
        <f>F379</f>
        <v>2.0314</v>
      </c>
      <c r="E379" s="26">
        <f>F379</f>
        <v>2.0314</v>
      </c>
      <c r="F379" s="26">
        <f>ROUND(2.0314,4)</f>
        <v>2.0314</v>
      </c>
      <c r="G379" s="24"/>
      <c r="H379" s="36"/>
    </row>
    <row r="380" spans="1:8" ht="12.75" customHeight="1">
      <c r="A380" s="22">
        <v>43724</v>
      </c>
      <c r="B380" s="22"/>
      <c r="C380" s="26">
        <f>ROUND(1.7645957939912,4)</f>
        <v>1.7646</v>
      </c>
      <c r="D380" s="26">
        <f>F380</f>
        <v>2.0632</v>
      </c>
      <c r="E380" s="26">
        <f>F380</f>
        <v>2.0632</v>
      </c>
      <c r="F380" s="26">
        <f>ROUND(2.0632,4)</f>
        <v>2.0632</v>
      </c>
      <c r="G380" s="24"/>
      <c r="H380" s="36"/>
    </row>
    <row r="381" spans="1:8" ht="12.75" customHeight="1">
      <c r="A381" s="22" t="s">
        <v>73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43087</v>
      </c>
      <c r="B382" s="22"/>
      <c r="C382" s="28">
        <f>ROUND(0.123918102070853,6)</f>
        <v>0.123918</v>
      </c>
      <c r="D382" s="28">
        <f>F382</f>
        <v>0.124391</v>
      </c>
      <c r="E382" s="28">
        <f>F382</f>
        <v>0.124391</v>
      </c>
      <c r="F382" s="28">
        <f>ROUND(0.124391,6)</f>
        <v>0.124391</v>
      </c>
      <c r="G382" s="24"/>
      <c r="H382" s="36"/>
    </row>
    <row r="383" spans="1:8" ht="12.75" customHeight="1">
      <c r="A383" s="22">
        <v>43178</v>
      </c>
      <c r="B383" s="22"/>
      <c r="C383" s="28">
        <f>ROUND(0.123918102070853,6)</f>
        <v>0.123918</v>
      </c>
      <c r="D383" s="28">
        <f>F383</f>
        <v>0.126883</v>
      </c>
      <c r="E383" s="28">
        <f>F383</f>
        <v>0.126883</v>
      </c>
      <c r="F383" s="28">
        <f>ROUND(0.126883,6)</f>
        <v>0.126883</v>
      </c>
      <c r="G383" s="24"/>
      <c r="H383" s="36"/>
    </row>
    <row r="384" spans="1:8" ht="12.75" customHeight="1">
      <c r="A384" s="22">
        <v>43269</v>
      </c>
      <c r="B384" s="22"/>
      <c r="C384" s="28">
        <f>ROUND(0.123918102070853,6)</f>
        <v>0.123918</v>
      </c>
      <c r="D384" s="28">
        <f>F384</f>
        <v>0.129417</v>
      </c>
      <c r="E384" s="28">
        <f>F384</f>
        <v>0.129417</v>
      </c>
      <c r="F384" s="28">
        <f>ROUND(0.129417,6)</f>
        <v>0.129417</v>
      </c>
      <c r="G384" s="24"/>
      <c r="H384" s="36"/>
    </row>
    <row r="385" spans="1:8" ht="12.75" customHeight="1">
      <c r="A385" s="22">
        <v>43360</v>
      </c>
      <c r="B385" s="22"/>
      <c r="C385" s="28">
        <f>ROUND(0.123918102070853,6)</f>
        <v>0.123918</v>
      </c>
      <c r="D385" s="28">
        <f>F385</f>
        <v>0.132028</v>
      </c>
      <c r="E385" s="28">
        <f>F385</f>
        <v>0.132028</v>
      </c>
      <c r="F385" s="28">
        <f>ROUND(0.132028,6)</f>
        <v>0.132028</v>
      </c>
      <c r="G385" s="24"/>
      <c r="H385" s="36"/>
    </row>
    <row r="386" spans="1:8" ht="12.75" customHeight="1">
      <c r="A386" s="22">
        <v>43448</v>
      </c>
      <c r="B386" s="22"/>
      <c r="C386" s="28">
        <f>ROUND(0.123918102070853,6)</f>
        <v>0.123918</v>
      </c>
      <c r="D386" s="28">
        <f>F386</f>
        <v>0.134702</v>
      </c>
      <c r="E386" s="28">
        <f>F386</f>
        <v>0.134702</v>
      </c>
      <c r="F386" s="28">
        <f>ROUND(0.134702,6)</f>
        <v>0.134702</v>
      </c>
      <c r="G386" s="24"/>
      <c r="H386" s="36"/>
    </row>
    <row r="387" spans="1:8" ht="12.75" customHeight="1">
      <c r="A387" s="22">
        <v>43542</v>
      </c>
      <c r="B387" s="22"/>
      <c r="C387" s="28">
        <f>ROUND(0.123918102070853,6)</f>
        <v>0.123918</v>
      </c>
      <c r="D387" s="28">
        <f>F387</f>
        <v>0.14202</v>
      </c>
      <c r="E387" s="28">
        <f>F387</f>
        <v>0.14202</v>
      </c>
      <c r="F387" s="28">
        <f>ROUND(0.14202,6)</f>
        <v>0.14202</v>
      </c>
      <c r="G387" s="24"/>
      <c r="H387" s="36"/>
    </row>
    <row r="388" spans="1:8" ht="12.75" customHeight="1">
      <c r="A388" s="22">
        <v>43630</v>
      </c>
      <c r="B388" s="22"/>
      <c r="C388" s="28">
        <f>ROUND(0.123918102070853,6)</f>
        <v>0.123918</v>
      </c>
      <c r="D388" s="28">
        <f>F388</f>
        <v>0.144847</v>
      </c>
      <c r="E388" s="28">
        <f>F388</f>
        <v>0.144847</v>
      </c>
      <c r="F388" s="28">
        <f>ROUND(0.144847,6)</f>
        <v>0.144847</v>
      </c>
      <c r="G388" s="24"/>
      <c r="H388" s="36"/>
    </row>
    <row r="389" spans="1:8" ht="12.75" customHeight="1">
      <c r="A389" s="22">
        <v>43724</v>
      </c>
      <c r="B389" s="22"/>
      <c r="C389" s="28">
        <f>ROUND(0.123918102070853,6)</f>
        <v>0.123918</v>
      </c>
      <c r="D389" s="28">
        <f>F389</f>
        <v>0.147269</v>
      </c>
      <c r="E389" s="28">
        <f>F389</f>
        <v>0.147269</v>
      </c>
      <c r="F389" s="28">
        <f>ROUND(0.147269,6)</f>
        <v>0.147269</v>
      </c>
      <c r="G389" s="24"/>
      <c r="H389" s="36"/>
    </row>
    <row r="390" spans="1:8" ht="12.75" customHeight="1">
      <c r="A390" s="22" t="s">
        <v>74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43087</v>
      </c>
      <c r="B391" s="22"/>
      <c r="C391" s="26">
        <f>ROUND(0.133210760596091,4)</f>
        <v>0.1332</v>
      </c>
      <c r="D391" s="26">
        <f>F391</f>
        <v>0.1331</v>
      </c>
      <c r="E391" s="26">
        <f>F391</f>
        <v>0.1331</v>
      </c>
      <c r="F391" s="26">
        <f>ROUND(0.1331,4)</f>
        <v>0.1331</v>
      </c>
      <c r="G391" s="24"/>
      <c r="H391" s="36"/>
    </row>
    <row r="392" spans="1:8" ht="12.75" customHeight="1">
      <c r="A392" s="22">
        <v>43178</v>
      </c>
      <c r="B392" s="22"/>
      <c r="C392" s="26">
        <f>ROUND(0.133210760596091,4)</f>
        <v>0.1332</v>
      </c>
      <c r="D392" s="26">
        <f>F392</f>
        <v>0.132</v>
      </c>
      <c r="E392" s="26">
        <f>F392</f>
        <v>0.132</v>
      </c>
      <c r="F392" s="26">
        <f>ROUND(0.132,4)</f>
        <v>0.132</v>
      </c>
      <c r="G392" s="24"/>
      <c r="H392" s="36"/>
    </row>
    <row r="393" spans="1:8" ht="12.75" customHeight="1">
      <c r="A393" s="22">
        <v>43269</v>
      </c>
      <c r="B393" s="22"/>
      <c r="C393" s="26">
        <f>ROUND(0.133210760596091,4)</f>
        <v>0.1332</v>
      </c>
      <c r="D393" s="26">
        <f>F393</f>
        <v>0.1329</v>
      </c>
      <c r="E393" s="26">
        <f>F393</f>
        <v>0.1329</v>
      </c>
      <c r="F393" s="26">
        <f>ROUND(0.1329,4)</f>
        <v>0.1329</v>
      </c>
      <c r="G393" s="24"/>
      <c r="H393" s="36"/>
    </row>
    <row r="394" spans="1:8" ht="12.75" customHeight="1">
      <c r="A394" s="22">
        <v>43360</v>
      </c>
      <c r="B394" s="22"/>
      <c r="C394" s="26">
        <f>ROUND(0.133210760596091,4)</f>
        <v>0.1332</v>
      </c>
      <c r="D394" s="26">
        <f>F394</f>
        <v>0.1327</v>
      </c>
      <c r="E394" s="26">
        <f>F394</f>
        <v>0.1327</v>
      </c>
      <c r="F394" s="26">
        <f>ROUND(0.1327,4)</f>
        <v>0.1327</v>
      </c>
      <c r="G394" s="24"/>
      <c r="H394" s="36"/>
    </row>
    <row r="395" spans="1:8" ht="12.75" customHeight="1">
      <c r="A395" s="22">
        <v>43448</v>
      </c>
      <c r="B395" s="22"/>
      <c r="C395" s="26">
        <f>ROUND(0.133210760596091,4)</f>
        <v>0.1332</v>
      </c>
      <c r="D395" s="26">
        <f>F395</f>
        <v>0.1316</v>
      </c>
      <c r="E395" s="26">
        <f>F395</f>
        <v>0.1316</v>
      </c>
      <c r="F395" s="26">
        <f>ROUND(0.1316,4)</f>
        <v>0.1316</v>
      </c>
      <c r="G395" s="24"/>
      <c r="H395" s="36"/>
    </row>
    <row r="396" spans="1:8" ht="12.75" customHeight="1">
      <c r="A396" s="22">
        <v>43542</v>
      </c>
      <c r="B396" s="22"/>
      <c r="C396" s="26">
        <f>ROUND(0.133210760596091,4)</f>
        <v>0.1332</v>
      </c>
      <c r="D396" s="26">
        <f>F396</f>
        <v>0.1307</v>
      </c>
      <c r="E396" s="26">
        <f>F396</f>
        <v>0.1307</v>
      </c>
      <c r="F396" s="26">
        <f>ROUND(0.1307,4)</f>
        <v>0.1307</v>
      </c>
      <c r="G396" s="24"/>
      <c r="H396" s="36"/>
    </row>
    <row r="397" spans="1:8" ht="12.75" customHeight="1">
      <c r="A397" s="22">
        <v>43630</v>
      </c>
      <c r="B397" s="22"/>
      <c r="C397" s="26">
        <f>ROUND(0.133210760596091,4)</f>
        <v>0.1332</v>
      </c>
      <c r="D397" s="26">
        <f>F397</f>
        <v>0.124</v>
      </c>
      <c r="E397" s="26">
        <f>F397</f>
        <v>0.124</v>
      </c>
      <c r="F397" s="26">
        <f>ROUND(0.124,4)</f>
        <v>0.124</v>
      </c>
      <c r="G397" s="24"/>
      <c r="H397" s="36"/>
    </row>
    <row r="398" spans="1:8" ht="12.75" customHeight="1">
      <c r="A398" s="22">
        <v>43724</v>
      </c>
      <c r="B398" s="22"/>
      <c r="C398" s="26">
        <f>ROUND(0.133210760596091,4)</f>
        <v>0.1332</v>
      </c>
      <c r="D398" s="26">
        <f>F398</f>
        <v>0.1191</v>
      </c>
      <c r="E398" s="26">
        <f>F398</f>
        <v>0.1191</v>
      </c>
      <c r="F398" s="26">
        <f>ROUND(0.1191,4)</f>
        <v>0.1191</v>
      </c>
      <c r="G398" s="24"/>
      <c r="H398" s="36"/>
    </row>
    <row r="399" spans="1:8" ht="12.75" customHeight="1">
      <c r="A399" s="22" t="s">
        <v>75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43087</v>
      </c>
      <c r="B400" s="22"/>
      <c r="C400" s="26">
        <f>ROUND(1.69069057820119,4)</f>
        <v>1.6907</v>
      </c>
      <c r="D400" s="26">
        <f>F400</f>
        <v>1.6977</v>
      </c>
      <c r="E400" s="26">
        <f>F400</f>
        <v>1.6977</v>
      </c>
      <c r="F400" s="26">
        <f>ROUND(1.6977,4)</f>
        <v>1.6977</v>
      </c>
      <c r="G400" s="24"/>
      <c r="H400" s="36"/>
    </row>
    <row r="401" spans="1:8" ht="12.75" customHeight="1">
      <c r="A401" s="22">
        <v>43178</v>
      </c>
      <c r="B401" s="22"/>
      <c r="C401" s="26">
        <f>ROUND(1.69069057820119,4)</f>
        <v>1.6907</v>
      </c>
      <c r="D401" s="26">
        <f>F401</f>
        <v>1.7275</v>
      </c>
      <c r="E401" s="26">
        <f>F401</f>
        <v>1.7275</v>
      </c>
      <c r="F401" s="26">
        <f>ROUND(1.7275,4)</f>
        <v>1.7275</v>
      </c>
      <c r="G401" s="24"/>
      <c r="H401" s="36"/>
    </row>
    <row r="402" spans="1:8" ht="12.75" customHeight="1">
      <c r="A402" s="22">
        <v>43269</v>
      </c>
      <c r="B402" s="22"/>
      <c r="C402" s="26">
        <f>ROUND(1.69069057820119,4)</f>
        <v>1.6907</v>
      </c>
      <c r="D402" s="26">
        <f>F402</f>
        <v>1.7577</v>
      </c>
      <c r="E402" s="26">
        <f>F402</f>
        <v>1.7577</v>
      </c>
      <c r="F402" s="26">
        <f>ROUND(1.7577,4)</f>
        <v>1.7577</v>
      </c>
      <c r="G402" s="24"/>
      <c r="H402" s="36"/>
    </row>
    <row r="403" spans="1:8" ht="12.75" customHeight="1">
      <c r="A403" s="22">
        <v>43360</v>
      </c>
      <c r="B403" s="22"/>
      <c r="C403" s="26">
        <f>ROUND(1.69069057820119,4)</f>
        <v>1.6907</v>
      </c>
      <c r="D403" s="26">
        <f>F403</f>
        <v>1.7881</v>
      </c>
      <c r="E403" s="26">
        <f>F403</f>
        <v>1.7881</v>
      </c>
      <c r="F403" s="26">
        <f>ROUND(1.7881,4)</f>
        <v>1.7881</v>
      </c>
      <c r="G403" s="24"/>
      <c r="H403" s="36"/>
    </row>
    <row r="404" spans="1:8" ht="12.75" customHeight="1">
      <c r="A404" s="22">
        <v>43630</v>
      </c>
      <c r="B404" s="22"/>
      <c r="C404" s="26">
        <f>ROUND(1.69069057820119,4)</f>
        <v>1.6907</v>
      </c>
      <c r="D404" s="26">
        <f>F404</f>
        <v>1.8887</v>
      </c>
      <c r="E404" s="26">
        <f>F404</f>
        <v>1.8887</v>
      </c>
      <c r="F404" s="26">
        <v>1.8887</v>
      </c>
      <c r="G404" s="24"/>
      <c r="H404" s="36"/>
    </row>
    <row r="405" spans="1:8" ht="12.75" customHeight="1">
      <c r="A405" s="22">
        <v>43724</v>
      </c>
      <c r="B405" s="22"/>
      <c r="C405" s="26">
        <f>ROUND(1.69069057820119,4)</f>
        <v>1.6907</v>
      </c>
      <c r="D405" s="26">
        <f>F405</f>
        <v>1.9277</v>
      </c>
      <c r="E405" s="26">
        <f>F405</f>
        <v>1.9277</v>
      </c>
      <c r="F405" s="26">
        <f>ROUND(1.9277,4)</f>
        <v>1.9277</v>
      </c>
      <c r="G405" s="24"/>
      <c r="H405" s="36"/>
    </row>
    <row r="406" spans="1:8" ht="12.75" customHeight="1">
      <c r="A406" s="22" t="s">
        <v>76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43087</v>
      </c>
      <c r="B407" s="22"/>
      <c r="C407" s="26">
        <f>ROUND(9.51478388,4)</f>
        <v>9.5148</v>
      </c>
      <c r="D407" s="26">
        <f>F407</f>
        <v>9.5403</v>
      </c>
      <c r="E407" s="26">
        <f>F407</f>
        <v>9.5403</v>
      </c>
      <c r="F407" s="26">
        <f>ROUND(9.5403,4)</f>
        <v>9.5403</v>
      </c>
      <c r="G407" s="24"/>
      <c r="H407" s="36"/>
    </row>
    <row r="408" spans="1:8" ht="12.75" customHeight="1">
      <c r="A408" s="22">
        <v>43178</v>
      </c>
      <c r="B408" s="22"/>
      <c r="C408" s="26">
        <f>ROUND(9.51478388,4)</f>
        <v>9.5148</v>
      </c>
      <c r="D408" s="26">
        <f>F408</f>
        <v>9.67</v>
      </c>
      <c r="E408" s="26">
        <f>F408</f>
        <v>9.67</v>
      </c>
      <c r="F408" s="26">
        <f>ROUND(9.67,4)</f>
        <v>9.67</v>
      </c>
      <c r="G408" s="24"/>
      <c r="H408" s="36"/>
    </row>
    <row r="409" spans="1:8" ht="12.75" customHeight="1">
      <c r="A409" s="22">
        <v>43269</v>
      </c>
      <c r="B409" s="22"/>
      <c r="C409" s="26">
        <f>ROUND(9.51478388,4)</f>
        <v>9.5148</v>
      </c>
      <c r="D409" s="26">
        <f>F409</f>
        <v>9.8014</v>
      </c>
      <c r="E409" s="26">
        <f>F409</f>
        <v>9.8014</v>
      </c>
      <c r="F409" s="26">
        <f>ROUND(9.8014,4)</f>
        <v>9.8014</v>
      </c>
      <c r="G409" s="24"/>
      <c r="H409" s="36"/>
    </row>
    <row r="410" spans="1:8" ht="12.75" customHeight="1">
      <c r="A410" s="22">
        <v>43360</v>
      </c>
      <c r="B410" s="22"/>
      <c r="C410" s="26">
        <f>ROUND(9.51478388,4)</f>
        <v>9.5148</v>
      </c>
      <c r="D410" s="26">
        <f>F410</f>
        <v>9.9337</v>
      </c>
      <c r="E410" s="26">
        <f>F410</f>
        <v>9.9337</v>
      </c>
      <c r="F410" s="26">
        <f>ROUND(9.9337,4)</f>
        <v>9.9337</v>
      </c>
      <c r="G410" s="24"/>
      <c r="H410" s="36"/>
    </row>
    <row r="411" spans="1:8" ht="12.75" customHeight="1">
      <c r="A411" s="22">
        <v>43448</v>
      </c>
      <c r="B411" s="22"/>
      <c r="C411" s="26">
        <f>ROUND(9.51478388,4)</f>
        <v>9.5148</v>
      </c>
      <c r="D411" s="26">
        <f>F411</f>
        <v>10.5392</v>
      </c>
      <c r="E411" s="26">
        <f>F411</f>
        <v>10.5392</v>
      </c>
      <c r="F411" s="26">
        <f>ROUND(10.5392,4)</f>
        <v>10.5392</v>
      </c>
      <c r="G411" s="24"/>
      <c r="H411" s="36"/>
    </row>
    <row r="412" spans="1:8" ht="12.75" customHeight="1">
      <c r="A412" s="22">
        <v>43542</v>
      </c>
      <c r="B412" s="22"/>
      <c r="C412" s="26">
        <f>ROUND(9.51478388,4)</f>
        <v>9.5148</v>
      </c>
      <c r="D412" s="26">
        <f>F412</f>
        <v>10.6847</v>
      </c>
      <c r="E412" s="26">
        <f>F412</f>
        <v>10.6847</v>
      </c>
      <c r="F412" s="26">
        <f>ROUND(10.6847,4)</f>
        <v>10.6847</v>
      </c>
      <c r="G412" s="24"/>
      <c r="H412" s="36"/>
    </row>
    <row r="413" spans="1:8" ht="12.75" customHeight="1">
      <c r="A413" s="22">
        <v>43630</v>
      </c>
      <c r="B413" s="22"/>
      <c r="C413" s="26">
        <f>ROUND(9.51478388,4)</f>
        <v>9.5148</v>
      </c>
      <c r="D413" s="26">
        <f>F413</f>
        <v>10.8551</v>
      </c>
      <c r="E413" s="26">
        <f>F413</f>
        <v>10.8551</v>
      </c>
      <c r="F413" s="26">
        <f>ROUND(10.8551,4)</f>
        <v>10.8551</v>
      </c>
      <c r="G413" s="24"/>
      <c r="H413" s="36"/>
    </row>
    <row r="414" spans="1:8" ht="12.75" customHeight="1">
      <c r="A414" s="22">
        <v>43724</v>
      </c>
      <c r="B414" s="22"/>
      <c r="C414" s="26">
        <f>ROUND(9.51478388,4)</f>
        <v>9.5148</v>
      </c>
      <c r="D414" s="26">
        <f>F414</f>
        <v>11.0134</v>
      </c>
      <c r="E414" s="26">
        <f>F414</f>
        <v>11.0134</v>
      </c>
      <c r="F414" s="26">
        <f>ROUND(11.0134,4)</f>
        <v>11.0134</v>
      </c>
      <c r="G414" s="24"/>
      <c r="H414" s="36"/>
    </row>
    <row r="415" spans="1:8" ht="12.75" customHeight="1">
      <c r="A415" s="22" t="s">
        <v>77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43087</v>
      </c>
      <c r="B416" s="22"/>
      <c r="C416" s="26">
        <f>ROUND(10.2332703944336,4)</f>
        <v>10.2333</v>
      </c>
      <c r="D416" s="26">
        <f>F416</f>
        <v>10.267</v>
      </c>
      <c r="E416" s="26">
        <f>F416</f>
        <v>10.267</v>
      </c>
      <c r="F416" s="26">
        <f>ROUND(10.267,4)</f>
        <v>10.267</v>
      </c>
      <c r="G416" s="24"/>
      <c r="H416" s="36"/>
    </row>
    <row r="417" spans="1:8" ht="12.75" customHeight="1">
      <c r="A417" s="22">
        <v>43178</v>
      </c>
      <c r="B417" s="22"/>
      <c r="C417" s="26">
        <f>ROUND(10.2332703944336,4)</f>
        <v>10.2333</v>
      </c>
      <c r="D417" s="26">
        <f>F417</f>
        <v>10.43</v>
      </c>
      <c r="E417" s="26">
        <f>F417</f>
        <v>10.43</v>
      </c>
      <c r="F417" s="26">
        <f>ROUND(10.43,4)</f>
        <v>10.43</v>
      </c>
      <c r="G417" s="24"/>
      <c r="H417" s="36"/>
    </row>
    <row r="418" spans="1:8" ht="12.75" customHeight="1">
      <c r="A418" s="22">
        <v>43269</v>
      </c>
      <c r="B418" s="22"/>
      <c r="C418" s="26">
        <f>ROUND(10.2332703944336,4)</f>
        <v>10.2333</v>
      </c>
      <c r="D418" s="26">
        <f>F418</f>
        <v>10.5943</v>
      </c>
      <c r="E418" s="26">
        <f>F418</f>
        <v>10.5943</v>
      </c>
      <c r="F418" s="26">
        <f>ROUND(10.5943,4)</f>
        <v>10.5943</v>
      </c>
      <c r="G418" s="24"/>
      <c r="H418" s="36"/>
    </row>
    <row r="419" spans="1:8" ht="12.75" customHeight="1">
      <c r="A419" s="22">
        <v>43360</v>
      </c>
      <c r="B419" s="22"/>
      <c r="C419" s="26">
        <f>ROUND(10.2332703944336,4)</f>
        <v>10.2333</v>
      </c>
      <c r="D419" s="26">
        <f>F419</f>
        <v>10.7619</v>
      </c>
      <c r="E419" s="26">
        <f>F419</f>
        <v>10.7619</v>
      </c>
      <c r="F419" s="26">
        <f>ROUND(10.7619,4)</f>
        <v>10.7619</v>
      </c>
      <c r="G419" s="24"/>
      <c r="H419" s="36"/>
    </row>
    <row r="420" spans="1:8" ht="12.75" customHeight="1">
      <c r="A420" s="22">
        <v>43448</v>
      </c>
      <c r="B420" s="22"/>
      <c r="C420" s="26">
        <f>ROUND(10.2332703944336,4)</f>
        <v>10.2333</v>
      </c>
      <c r="D420" s="26">
        <f>F420</f>
        <v>11.4412</v>
      </c>
      <c r="E420" s="26">
        <f>F420</f>
        <v>11.4412</v>
      </c>
      <c r="F420" s="26">
        <f>ROUND(11.4412,4)</f>
        <v>11.4412</v>
      </c>
      <c r="G420" s="24"/>
      <c r="H420" s="36"/>
    </row>
    <row r="421" spans="1:8" ht="12.75" customHeight="1">
      <c r="A421" s="22">
        <v>43542</v>
      </c>
      <c r="B421" s="22"/>
      <c r="C421" s="26">
        <f>ROUND(10.2332703944336,4)</f>
        <v>10.2333</v>
      </c>
      <c r="D421" s="26">
        <f>F421</f>
        <v>11.6253</v>
      </c>
      <c r="E421" s="26">
        <f>F421</f>
        <v>11.6253</v>
      </c>
      <c r="F421" s="26">
        <f>ROUND(11.6253,4)</f>
        <v>11.6253</v>
      </c>
      <c r="G421" s="24"/>
      <c r="H421" s="36"/>
    </row>
    <row r="422" spans="1:8" ht="12.75" customHeight="1">
      <c r="A422" s="22">
        <v>43630</v>
      </c>
      <c r="B422" s="22"/>
      <c r="C422" s="26">
        <f>ROUND(10.2332703944336,4)</f>
        <v>10.2333</v>
      </c>
      <c r="D422" s="26">
        <f>F422</f>
        <v>11.8397</v>
      </c>
      <c r="E422" s="26">
        <f>F422</f>
        <v>11.8397</v>
      </c>
      <c r="F422" s="26">
        <f>ROUND(11.8397,4)</f>
        <v>11.8397</v>
      </c>
      <c r="G422" s="24"/>
      <c r="H422" s="36"/>
    </row>
    <row r="423" spans="1:8" ht="12.75" customHeight="1">
      <c r="A423" s="22">
        <v>43724</v>
      </c>
      <c r="B423" s="22"/>
      <c r="C423" s="26">
        <f>ROUND(10.2332703944336,4)</f>
        <v>10.2333</v>
      </c>
      <c r="D423" s="26">
        <f>F423</f>
        <v>12.037</v>
      </c>
      <c r="E423" s="26">
        <f>F423</f>
        <v>12.037</v>
      </c>
      <c r="F423" s="26">
        <f>ROUND(12.037,4)</f>
        <v>12.037</v>
      </c>
      <c r="G423" s="24"/>
      <c r="H423" s="36"/>
    </row>
    <row r="424" spans="1:8" ht="12.75" customHeight="1">
      <c r="A424" s="22" t="s">
        <v>78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43087</v>
      </c>
      <c r="B425" s="22"/>
      <c r="C425" s="26">
        <f>ROUND(3.52781685899752,4)</f>
        <v>3.5278</v>
      </c>
      <c r="D425" s="26">
        <f>F425</f>
        <v>3.5189</v>
      </c>
      <c r="E425" s="26">
        <f>F425</f>
        <v>3.5189</v>
      </c>
      <c r="F425" s="26">
        <f>ROUND(3.5189,4)</f>
        <v>3.5189</v>
      </c>
      <c r="G425" s="24"/>
      <c r="H425" s="36"/>
    </row>
    <row r="426" spans="1:8" ht="12.75" customHeight="1">
      <c r="A426" s="22">
        <v>43178</v>
      </c>
      <c r="B426" s="22"/>
      <c r="C426" s="26">
        <f>ROUND(3.52781685899752,4)</f>
        <v>3.5278</v>
      </c>
      <c r="D426" s="26">
        <f>F426</f>
        <v>3.4674</v>
      </c>
      <c r="E426" s="26">
        <f>F426</f>
        <v>3.4674</v>
      </c>
      <c r="F426" s="26">
        <f>ROUND(3.4674,4)</f>
        <v>3.4674</v>
      </c>
      <c r="G426" s="24"/>
      <c r="H426" s="36"/>
    </row>
    <row r="427" spans="1:8" ht="12.75" customHeight="1">
      <c r="A427" s="22">
        <v>43269</v>
      </c>
      <c r="B427" s="22"/>
      <c r="C427" s="26">
        <f>ROUND(3.52781685899752,4)</f>
        <v>3.5278</v>
      </c>
      <c r="D427" s="26">
        <f>F427</f>
        <v>3.4128</v>
      </c>
      <c r="E427" s="26">
        <f>F427</f>
        <v>3.4128</v>
      </c>
      <c r="F427" s="26">
        <f>ROUND(3.4128,4)</f>
        <v>3.4128</v>
      </c>
      <c r="G427" s="24"/>
      <c r="H427" s="36"/>
    </row>
    <row r="428" spans="1:8" ht="12.75" customHeight="1">
      <c r="A428" s="22">
        <v>43360</v>
      </c>
      <c r="B428" s="22"/>
      <c r="C428" s="26">
        <f>ROUND(3.52781685899752,4)</f>
        <v>3.5278</v>
      </c>
      <c r="D428" s="26">
        <f>F428</f>
        <v>3.3595</v>
      </c>
      <c r="E428" s="26">
        <f>F428</f>
        <v>3.3595</v>
      </c>
      <c r="F428" s="26">
        <f>ROUND(3.3595,4)</f>
        <v>3.3595</v>
      </c>
      <c r="G428" s="24"/>
      <c r="H428" s="36"/>
    </row>
    <row r="429" spans="1:8" ht="12.75" customHeight="1">
      <c r="A429" s="22">
        <v>43448</v>
      </c>
      <c r="B429" s="22"/>
      <c r="C429" s="26">
        <f>ROUND(3.52781685899752,4)</f>
        <v>3.5278</v>
      </c>
      <c r="D429" s="26">
        <f>F429</f>
        <v>3.4699</v>
      </c>
      <c r="E429" s="26">
        <f>F429</f>
        <v>3.4699</v>
      </c>
      <c r="F429" s="26">
        <f>ROUND(3.4699,4)</f>
        <v>3.4699</v>
      </c>
      <c r="G429" s="24"/>
      <c r="H429" s="36"/>
    </row>
    <row r="430" spans="1:8" ht="12.75" customHeight="1">
      <c r="A430" s="22">
        <v>43542</v>
      </c>
      <c r="B430" s="22"/>
      <c r="C430" s="26">
        <f>ROUND(3.52781685899752,4)</f>
        <v>3.5278</v>
      </c>
      <c r="D430" s="26">
        <f>F430</f>
        <v>3.4234</v>
      </c>
      <c r="E430" s="26">
        <f>F430</f>
        <v>3.4234</v>
      </c>
      <c r="F430" s="26">
        <f>ROUND(3.4234,4)</f>
        <v>3.4234</v>
      </c>
      <c r="G430" s="24"/>
      <c r="H430" s="36"/>
    </row>
    <row r="431" spans="1:8" ht="12.75" customHeight="1">
      <c r="A431" s="22">
        <v>43630</v>
      </c>
      <c r="B431" s="22"/>
      <c r="C431" s="26">
        <f>ROUND(3.52781685899752,4)</f>
        <v>3.5278</v>
      </c>
      <c r="D431" s="26">
        <f>F431</f>
        <v>3.3929</v>
      </c>
      <c r="E431" s="26">
        <f>F431</f>
        <v>3.3929</v>
      </c>
      <c r="F431" s="26">
        <f>ROUND(3.3929,4)</f>
        <v>3.3929</v>
      </c>
      <c r="G431" s="24"/>
      <c r="H431" s="36"/>
    </row>
    <row r="432" spans="1:8" ht="12.75" customHeight="1">
      <c r="A432" s="22">
        <v>43724</v>
      </c>
      <c r="B432" s="22"/>
      <c r="C432" s="26">
        <f>ROUND(3.52781685899752,4)</f>
        <v>3.5278</v>
      </c>
      <c r="D432" s="26">
        <f>F432</f>
        <v>3.3548</v>
      </c>
      <c r="E432" s="26">
        <f>F432</f>
        <v>3.3548</v>
      </c>
      <c r="F432" s="26">
        <f>ROUND(3.3548,4)</f>
        <v>3.3548</v>
      </c>
      <c r="G432" s="24"/>
      <c r="H432" s="36"/>
    </row>
    <row r="433" spans="1:8" ht="12.75" customHeight="1">
      <c r="A433" s="22" t="s">
        <v>79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43087</v>
      </c>
      <c r="B434" s="22"/>
      <c r="C434" s="26">
        <f>ROUND(13.766,4)</f>
        <v>13.766</v>
      </c>
      <c r="D434" s="26">
        <f>F434</f>
        <v>13.8082</v>
      </c>
      <c r="E434" s="26">
        <f>F434</f>
        <v>13.8082</v>
      </c>
      <c r="F434" s="26">
        <f>ROUND(13.8082,4)</f>
        <v>13.8082</v>
      </c>
      <c r="G434" s="24"/>
      <c r="H434" s="36"/>
    </row>
    <row r="435" spans="1:8" ht="12.75" customHeight="1">
      <c r="A435" s="22">
        <v>43178</v>
      </c>
      <c r="B435" s="22"/>
      <c r="C435" s="26">
        <f>ROUND(13.766,4)</f>
        <v>13.766</v>
      </c>
      <c r="D435" s="26">
        <f>F435</f>
        <v>14.0125</v>
      </c>
      <c r="E435" s="26">
        <f>F435</f>
        <v>14.0125</v>
      </c>
      <c r="F435" s="26">
        <f>ROUND(14.0125,4)</f>
        <v>14.0125</v>
      </c>
      <c r="G435" s="24"/>
      <c r="H435" s="36"/>
    </row>
    <row r="436" spans="1:8" ht="12.75" customHeight="1">
      <c r="A436" s="22">
        <v>43269</v>
      </c>
      <c r="B436" s="22"/>
      <c r="C436" s="26">
        <f>ROUND(13.766,4)</f>
        <v>13.766</v>
      </c>
      <c r="D436" s="26">
        <f>F436</f>
        <v>14.2148</v>
      </c>
      <c r="E436" s="26">
        <f>F436</f>
        <v>14.2148</v>
      </c>
      <c r="F436" s="26">
        <f>ROUND(14.2148,4)</f>
        <v>14.2148</v>
      </c>
      <c r="G436" s="24"/>
      <c r="H436" s="36"/>
    </row>
    <row r="437" spans="1:8" ht="12.75" customHeight="1">
      <c r="A437" s="22">
        <v>43360</v>
      </c>
      <c r="B437" s="22"/>
      <c r="C437" s="26">
        <f>ROUND(13.766,4)</f>
        <v>13.766</v>
      </c>
      <c r="D437" s="26">
        <f>F437</f>
        <v>14.4163</v>
      </c>
      <c r="E437" s="26">
        <f>F437</f>
        <v>14.4163</v>
      </c>
      <c r="F437" s="26">
        <f>ROUND(14.4163,4)</f>
        <v>14.4163</v>
      </c>
      <c r="G437" s="24"/>
      <c r="H437" s="36"/>
    </row>
    <row r="438" spans="1:8" ht="12.75" customHeight="1">
      <c r="A438" s="22">
        <v>43630</v>
      </c>
      <c r="B438" s="22"/>
      <c r="C438" s="26">
        <f>ROUND(13.766,4)</f>
        <v>13.766</v>
      </c>
      <c r="D438" s="26">
        <f>F438</f>
        <v>15.0705</v>
      </c>
      <c r="E438" s="26">
        <f>F438</f>
        <v>15.0705</v>
      </c>
      <c r="F438" s="26">
        <v>15.0705</v>
      </c>
      <c r="G438" s="24"/>
      <c r="H438" s="36"/>
    </row>
    <row r="439" spans="1:8" ht="12.75" customHeight="1">
      <c r="A439" s="22">
        <v>43724</v>
      </c>
      <c r="B439" s="22"/>
      <c r="C439" s="26">
        <f>ROUND(13.766,4)</f>
        <v>13.766</v>
      </c>
      <c r="D439" s="26">
        <f>F439</f>
        <v>15.3044</v>
      </c>
      <c r="E439" s="26">
        <f>F439</f>
        <v>15.3044</v>
      </c>
      <c r="F439" s="26">
        <v>15.3044</v>
      </c>
      <c r="G439" s="24"/>
      <c r="H439" s="36"/>
    </row>
    <row r="440" spans="1:8" ht="12.75" customHeight="1">
      <c r="A440" s="22" t="s">
        <v>80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6">
        <f>ROUND(13.766,4)</f>
        <v>13.766</v>
      </c>
      <c r="D441" s="26">
        <f>F441</f>
        <v>13.8082</v>
      </c>
      <c r="E441" s="26">
        <f>F441</f>
        <v>13.8082</v>
      </c>
      <c r="F441" s="26">
        <f>ROUND(13.8082,4)</f>
        <v>13.8082</v>
      </c>
      <c r="G441" s="24"/>
      <c r="H441" s="36"/>
    </row>
    <row r="442" spans="1:8" ht="12.75" customHeight="1">
      <c r="A442" s="22">
        <v>43175</v>
      </c>
      <c r="B442" s="22"/>
      <c r="C442" s="26">
        <f>ROUND(13.766,4)</f>
        <v>13.766</v>
      </c>
      <c r="D442" s="26">
        <f>F442</f>
        <v>17.5004</v>
      </c>
      <c r="E442" s="26">
        <f>F442</f>
        <v>17.5004</v>
      </c>
      <c r="F442" s="26">
        <f>ROUND(17.5004,4)</f>
        <v>17.5004</v>
      </c>
      <c r="G442" s="24"/>
      <c r="H442" s="36"/>
    </row>
    <row r="443" spans="1:8" ht="12.75" customHeight="1">
      <c r="A443" s="22">
        <v>43178</v>
      </c>
      <c r="B443" s="22"/>
      <c r="C443" s="26">
        <f>ROUND(13.766,4)</f>
        <v>13.766</v>
      </c>
      <c r="D443" s="26">
        <f>F443</f>
        <v>14.0125</v>
      </c>
      <c r="E443" s="26">
        <f>F443</f>
        <v>14.0125</v>
      </c>
      <c r="F443" s="26">
        <f>ROUND(14.0125,4)</f>
        <v>14.0125</v>
      </c>
      <c r="G443" s="24"/>
      <c r="H443" s="36"/>
    </row>
    <row r="444" spans="1:8" ht="12.75" customHeight="1">
      <c r="A444" s="22">
        <v>43269</v>
      </c>
      <c r="B444" s="22"/>
      <c r="C444" s="26">
        <f>ROUND(13.766,4)</f>
        <v>13.766</v>
      </c>
      <c r="D444" s="26">
        <f>F444</f>
        <v>14.2148</v>
      </c>
      <c r="E444" s="26">
        <f>F444</f>
        <v>14.2148</v>
      </c>
      <c r="F444" s="26">
        <f>ROUND(14.2148,4)</f>
        <v>14.2148</v>
      </c>
      <c r="G444" s="24"/>
      <c r="H444" s="36"/>
    </row>
    <row r="445" spans="1:8" ht="12.75" customHeight="1">
      <c r="A445" s="22">
        <v>43360</v>
      </c>
      <c r="B445" s="22"/>
      <c r="C445" s="26">
        <f>ROUND(13.766,4)</f>
        <v>13.766</v>
      </c>
      <c r="D445" s="26">
        <f>F445</f>
        <v>14.4163</v>
      </c>
      <c r="E445" s="26">
        <f>F445</f>
        <v>14.4163</v>
      </c>
      <c r="F445" s="26">
        <f>ROUND(14.4163,4)</f>
        <v>14.4163</v>
      </c>
      <c r="G445" s="24"/>
      <c r="H445" s="36"/>
    </row>
    <row r="446" spans="1:8" ht="12.75" customHeight="1">
      <c r="A446" s="22">
        <v>43448</v>
      </c>
      <c r="B446" s="22"/>
      <c r="C446" s="26">
        <f>ROUND(13.766,4)</f>
        <v>13.766</v>
      </c>
      <c r="D446" s="26">
        <f>F446</f>
        <v>14.6177</v>
      </c>
      <c r="E446" s="26">
        <f>F446</f>
        <v>14.6177</v>
      </c>
      <c r="F446" s="26">
        <f>ROUND(14.6177,4)</f>
        <v>14.6177</v>
      </c>
      <c r="G446" s="24"/>
      <c r="H446" s="36"/>
    </row>
    <row r="447" spans="1:8" ht="12.75" customHeight="1">
      <c r="A447" s="22">
        <v>43542</v>
      </c>
      <c r="B447" s="22"/>
      <c r="C447" s="26">
        <f>ROUND(13.766,4)</f>
        <v>13.766</v>
      </c>
      <c r="D447" s="26">
        <f>F447</f>
        <v>14.8516</v>
      </c>
      <c r="E447" s="26">
        <f>F447</f>
        <v>14.8516</v>
      </c>
      <c r="F447" s="26">
        <f>ROUND(14.8516,4)</f>
        <v>14.8516</v>
      </c>
      <c r="G447" s="24"/>
      <c r="H447" s="36"/>
    </row>
    <row r="448" spans="1:8" ht="12.75" customHeight="1">
      <c r="A448" s="22">
        <v>43630</v>
      </c>
      <c r="B448" s="22"/>
      <c r="C448" s="26">
        <f>ROUND(13.766,4)</f>
        <v>13.766</v>
      </c>
      <c r="D448" s="26">
        <f>F448</f>
        <v>15.0705</v>
      </c>
      <c r="E448" s="26">
        <f>F448</f>
        <v>15.0705</v>
      </c>
      <c r="F448" s="26">
        <f>ROUND(15.0705,4)</f>
        <v>15.0705</v>
      </c>
      <c r="G448" s="24"/>
      <c r="H448" s="36"/>
    </row>
    <row r="449" spans="1:8" ht="12.75" customHeight="1">
      <c r="A449" s="22">
        <v>43724</v>
      </c>
      <c r="B449" s="22"/>
      <c r="C449" s="26">
        <f>ROUND(13.766,4)</f>
        <v>13.766</v>
      </c>
      <c r="D449" s="26">
        <f>F449</f>
        <v>15.3044</v>
      </c>
      <c r="E449" s="26">
        <f>F449</f>
        <v>15.3044</v>
      </c>
      <c r="F449" s="26">
        <f>ROUND(15.3044,4)</f>
        <v>15.3044</v>
      </c>
      <c r="G449" s="24"/>
      <c r="H449" s="36"/>
    </row>
    <row r="450" spans="1:8" ht="12.75" customHeight="1">
      <c r="A450" s="22">
        <v>43812</v>
      </c>
      <c r="B450" s="22"/>
      <c r="C450" s="26">
        <f>ROUND(13.766,4)</f>
        <v>13.766</v>
      </c>
      <c r="D450" s="26">
        <f>F450</f>
        <v>15.527</v>
      </c>
      <c r="E450" s="26">
        <f>F450</f>
        <v>15.527</v>
      </c>
      <c r="F450" s="26">
        <f>ROUND(15.527,4)</f>
        <v>15.527</v>
      </c>
      <c r="G450" s="24"/>
      <c r="H450" s="36"/>
    </row>
    <row r="451" spans="1:8" ht="12.75" customHeight="1">
      <c r="A451" s="22">
        <v>43906</v>
      </c>
      <c r="B451" s="22"/>
      <c r="C451" s="26">
        <f>ROUND(13.766,4)</f>
        <v>13.766</v>
      </c>
      <c r="D451" s="26">
        <f>F451</f>
        <v>15.7854</v>
      </c>
      <c r="E451" s="26">
        <f>F451</f>
        <v>15.7854</v>
      </c>
      <c r="F451" s="26">
        <f>ROUND(15.7854,4)</f>
        <v>15.7854</v>
      </c>
      <c r="G451" s="24"/>
      <c r="H451" s="36"/>
    </row>
    <row r="452" spans="1:8" ht="12.75" customHeight="1">
      <c r="A452" s="22">
        <v>43994</v>
      </c>
      <c r="B452" s="22"/>
      <c r="C452" s="26">
        <f>ROUND(13.766,4)</f>
        <v>13.766</v>
      </c>
      <c r="D452" s="26">
        <f>F452</f>
        <v>16.0272</v>
      </c>
      <c r="E452" s="26">
        <f>F452</f>
        <v>16.0272</v>
      </c>
      <c r="F452" s="26">
        <f>ROUND(16.0272,4)</f>
        <v>16.0272</v>
      </c>
      <c r="G452" s="24"/>
      <c r="H452" s="36"/>
    </row>
    <row r="453" spans="1:8" ht="12.75" customHeight="1">
      <c r="A453" s="22">
        <v>44088</v>
      </c>
      <c r="B453" s="22"/>
      <c r="C453" s="26">
        <f>ROUND(13.766,4)</f>
        <v>13.766</v>
      </c>
      <c r="D453" s="26">
        <f>F453</f>
        <v>16.2856</v>
      </c>
      <c r="E453" s="26">
        <f>F453</f>
        <v>16.2856</v>
      </c>
      <c r="F453" s="26">
        <f>ROUND(16.2856,4)</f>
        <v>16.2856</v>
      </c>
      <c r="G453" s="24"/>
      <c r="H453" s="36"/>
    </row>
    <row r="454" spans="1:8" ht="12.75" customHeight="1">
      <c r="A454" s="22">
        <v>44179</v>
      </c>
      <c r="B454" s="22"/>
      <c r="C454" s="26">
        <f>ROUND(13.766,4)</f>
        <v>13.766</v>
      </c>
      <c r="D454" s="26">
        <f>F454</f>
        <v>16.5358</v>
      </c>
      <c r="E454" s="26">
        <f>F454</f>
        <v>16.5358</v>
      </c>
      <c r="F454" s="26">
        <f>ROUND(16.5358,4)</f>
        <v>16.5358</v>
      </c>
      <c r="G454" s="24"/>
      <c r="H454" s="36"/>
    </row>
    <row r="455" spans="1:8" ht="12.75" customHeight="1">
      <c r="A455" s="22" t="s">
        <v>81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43087</v>
      </c>
      <c r="B456" s="22"/>
      <c r="C456" s="26">
        <f>ROUND(1.35745981658614,4)</f>
        <v>1.3575</v>
      </c>
      <c r="D456" s="26">
        <f>F456</f>
        <v>1.3519</v>
      </c>
      <c r="E456" s="26">
        <f>F456</f>
        <v>1.3519</v>
      </c>
      <c r="F456" s="26">
        <f>ROUND(1.3519,4)</f>
        <v>1.3519</v>
      </c>
      <c r="G456" s="24"/>
      <c r="H456" s="36"/>
    </row>
    <row r="457" spans="1:8" ht="12.75" customHeight="1">
      <c r="A457" s="22">
        <v>43178</v>
      </c>
      <c r="B457" s="22"/>
      <c r="C457" s="26">
        <f>ROUND(1.35745981658614,4)</f>
        <v>1.3575</v>
      </c>
      <c r="D457" s="26">
        <f>F457</f>
        <v>1.3379</v>
      </c>
      <c r="E457" s="26">
        <f>F457</f>
        <v>1.3379</v>
      </c>
      <c r="F457" s="26">
        <f>ROUND(1.3379,4)</f>
        <v>1.3379</v>
      </c>
      <c r="G457" s="24"/>
      <c r="H457" s="36"/>
    </row>
    <row r="458" spans="1:8" ht="12.75" customHeight="1">
      <c r="A458" s="22">
        <v>43269</v>
      </c>
      <c r="B458" s="22"/>
      <c r="C458" s="26">
        <f>ROUND(1.35745981658614,4)</f>
        <v>1.3575</v>
      </c>
      <c r="D458" s="26">
        <f>F458</f>
        <v>1.3168</v>
      </c>
      <c r="E458" s="26">
        <f>F458</f>
        <v>1.3168</v>
      </c>
      <c r="F458" s="26">
        <f>ROUND(1.3168,4)</f>
        <v>1.3168</v>
      </c>
      <c r="G458" s="24"/>
      <c r="H458" s="36"/>
    </row>
    <row r="459" spans="1:8" ht="12.75" customHeight="1">
      <c r="A459" s="22">
        <v>43360</v>
      </c>
      <c r="B459" s="22"/>
      <c r="C459" s="26">
        <f>ROUND(1.35745981658614,4)</f>
        <v>1.3575</v>
      </c>
      <c r="D459" s="26">
        <f>F459</f>
        <v>1.2957</v>
      </c>
      <c r="E459" s="26">
        <f>F459</f>
        <v>1.2957</v>
      </c>
      <c r="F459" s="26">
        <f>ROUND(1.2957,4)</f>
        <v>1.2957</v>
      </c>
      <c r="G459" s="24"/>
      <c r="H459" s="36"/>
    </row>
    <row r="460" spans="1:8" ht="12.75" customHeight="1">
      <c r="A460" s="22">
        <v>43448</v>
      </c>
      <c r="B460" s="22"/>
      <c r="C460" s="26">
        <f>ROUND(1.35745981658614,4)</f>
        <v>1.3575</v>
      </c>
      <c r="D460" s="26">
        <f>F460</f>
        <v>1.2805</v>
      </c>
      <c r="E460" s="26">
        <f>F460</f>
        <v>1.2805</v>
      </c>
      <c r="F460" s="26">
        <f>ROUND(1.2805,4)</f>
        <v>1.2805</v>
      </c>
      <c r="G460" s="24"/>
      <c r="H460" s="36"/>
    </row>
    <row r="461" spans="1:8" ht="12.75" customHeight="1">
      <c r="A461" s="22">
        <v>43630</v>
      </c>
      <c r="B461" s="22"/>
      <c r="C461" s="26">
        <f>ROUND(1.35745981658614,4)</f>
        <v>1.3575</v>
      </c>
      <c r="D461" s="26">
        <f>F461</f>
        <v>1.2164</v>
      </c>
      <c r="E461" s="26">
        <f>F461</f>
        <v>1.2164</v>
      </c>
      <c r="F461" s="26">
        <f>ROUND(1.2164,4)</f>
        <v>1.2164</v>
      </c>
      <c r="G461" s="24"/>
      <c r="H461" s="36"/>
    </row>
    <row r="462" spans="1:8" ht="12.75" customHeight="1">
      <c r="A462" s="22">
        <v>43724</v>
      </c>
      <c r="B462" s="22"/>
      <c r="C462" s="26">
        <f>ROUND(1.35745981658614,4)</f>
        <v>1.3575</v>
      </c>
      <c r="D462" s="26">
        <f>F462</f>
        <v>1.2269</v>
      </c>
      <c r="E462" s="26">
        <f>F462</f>
        <v>1.2269</v>
      </c>
      <c r="F462" s="26">
        <f>ROUND(1.2269,4)</f>
        <v>1.2269</v>
      </c>
      <c r="G462" s="24"/>
      <c r="H462" s="36"/>
    </row>
    <row r="463" spans="1:8" ht="12.75" customHeight="1">
      <c r="A463" s="22" t="s">
        <v>82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43132</v>
      </c>
      <c r="B464" s="22"/>
      <c r="C464" s="27">
        <f>ROUND(608.821,3)</f>
        <v>608.821</v>
      </c>
      <c r="D464" s="27">
        <f>F464</f>
        <v>616.961</v>
      </c>
      <c r="E464" s="27">
        <f>F464</f>
        <v>616.961</v>
      </c>
      <c r="F464" s="27">
        <f>ROUND(616.961,3)</f>
        <v>616.961</v>
      </c>
      <c r="G464" s="24"/>
      <c r="H464" s="36"/>
    </row>
    <row r="465" spans="1:8" ht="12.75" customHeight="1">
      <c r="A465" s="22">
        <v>43223</v>
      </c>
      <c r="B465" s="22"/>
      <c r="C465" s="27">
        <f>ROUND(608.821,3)</f>
        <v>608.821</v>
      </c>
      <c r="D465" s="27">
        <f>F465</f>
        <v>628.472</v>
      </c>
      <c r="E465" s="27">
        <f>F465</f>
        <v>628.472</v>
      </c>
      <c r="F465" s="27">
        <f>ROUND(628.472,3)</f>
        <v>628.472</v>
      </c>
      <c r="G465" s="24"/>
      <c r="H465" s="36"/>
    </row>
    <row r="466" spans="1:8" ht="12.75" customHeight="1">
      <c r="A466" s="22">
        <v>43314</v>
      </c>
      <c r="B466" s="22"/>
      <c r="C466" s="27">
        <f>ROUND(608.821,3)</f>
        <v>608.821</v>
      </c>
      <c r="D466" s="27">
        <f>F466</f>
        <v>640.425</v>
      </c>
      <c r="E466" s="27">
        <f>F466</f>
        <v>640.425</v>
      </c>
      <c r="F466" s="27">
        <f>ROUND(640.425,3)</f>
        <v>640.425</v>
      </c>
      <c r="G466" s="24"/>
      <c r="H466" s="36"/>
    </row>
    <row r="467" spans="1:8" ht="12.75" customHeight="1">
      <c r="A467" s="22">
        <v>43405</v>
      </c>
      <c r="B467" s="22"/>
      <c r="C467" s="27">
        <f>ROUND(608.821,3)</f>
        <v>608.821</v>
      </c>
      <c r="D467" s="27">
        <f>F467</f>
        <v>652.779</v>
      </c>
      <c r="E467" s="27">
        <f>F467</f>
        <v>652.779</v>
      </c>
      <c r="F467" s="27">
        <f>ROUND(652.779,3)</f>
        <v>652.779</v>
      </c>
      <c r="G467" s="24"/>
      <c r="H467" s="36"/>
    </row>
    <row r="468" spans="1:8" ht="12.75" customHeight="1">
      <c r="A468" s="22" t="s">
        <v>83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43132</v>
      </c>
      <c r="B469" s="22"/>
      <c r="C469" s="27">
        <f>ROUND(548.323,3)</f>
        <v>548.323</v>
      </c>
      <c r="D469" s="27">
        <f>F469</f>
        <v>555.654</v>
      </c>
      <c r="E469" s="27">
        <f>F469</f>
        <v>555.654</v>
      </c>
      <c r="F469" s="27">
        <f>ROUND(555.654,3)</f>
        <v>555.654</v>
      </c>
      <c r="G469" s="24"/>
      <c r="H469" s="36"/>
    </row>
    <row r="470" spans="1:8" ht="12.75" customHeight="1">
      <c r="A470" s="22">
        <v>43223</v>
      </c>
      <c r="B470" s="22"/>
      <c r="C470" s="27">
        <f>ROUND(548.323,3)</f>
        <v>548.323</v>
      </c>
      <c r="D470" s="27">
        <f>F470</f>
        <v>566.021</v>
      </c>
      <c r="E470" s="27">
        <f>F470</f>
        <v>566.021</v>
      </c>
      <c r="F470" s="27">
        <f>ROUND(566.021,3)</f>
        <v>566.021</v>
      </c>
      <c r="G470" s="24"/>
      <c r="H470" s="36"/>
    </row>
    <row r="471" spans="1:8" ht="12.75" customHeight="1">
      <c r="A471" s="22">
        <v>43314</v>
      </c>
      <c r="B471" s="22"/>
      <c r="C471" s="27">
        <f>ROUND(548.323,3)</f>
        <v>548.323</v>
      </c>
      <c r="D471" s="27">
        <f>F471</f>
        <v>576.787</v>
      </c>
      <c r="E471" s="27">
        <f>F471</f>
        <v>576.787</v>
      </c>
      <c r="F471" s="27">
        <f>ROUND(576.787,3)</f>
        <v>576.787</v>
      </c>
      <c r="G471" s="24"/>
      <c r="H471" s="36"/>
    </row>
    <row r="472" spans="1:8" ht="12.75" customHeight="1">
      <c r="A472" s="22">
        <v>43405</v>
      </c>
      <c r="B472" s="22"/>
      <c r="C472" s="27">
        <f>ROUND(548.323,3)</f>
        <v>548.323</v>
      </c>
      <c r="D472" s="27">
        <f>F472</f>
        <v>587.913</v>
      </c>
      <c r="E472" s="27">
        <f>F472</f>
        <v>587.913</v>
      </c>
      <c r="F472" s="27">
        <f>ROUND(587.913,3)</f>
        <v>587.913</v>
      </c>
      <c r="G472" s="24"/>
      <c r="H472" s="36"/>
    </row>
    <row r="473" spans="1:8" ht="12.75" customHeight="1">
      <c r="A473" s="22" t="s">
        <v>84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43132</v>
      </c>
      <c r="B474" s="22"/>
      <c r="C474" s="27">
        <f>ROUND(624.016,3)</f>
        <v>624.016</v>
      </c>
      <c r="D474" s="27">
        <f>F474</f>
        <v>632.359</v>
      </c>
      <c r="E474" s="27">
        <f>F474</f>
        <v>632.359</v>
      </c>
      <c r="F474" s="27">
        <f>ROUND(632.359,3)</f>
        <v>632.359</v>
      </c>
      <c r="G474" s="24"/>
      <c r="H474" s="36"/>
    </row>
    <row r="475" spans="1:8" ht="12.75" customHeight="1">
      <c r="A475" s="22">
        <v>43223</v>
      </c>
      <c r="B475" s="22"/>
      <c r="C475" s="27">
        <f>ROUND(624.016,3)</f>
        <v>624.016</v>
      </c>
      <c r="D475" s="27">
        <f>F475</f>
        <v>644.158</v>
      </c>
      <c r="E475" s="27">
        <f>F475</f>
        <v>644.158</v>
      </c>
      <c r="F475" s="27">
        <f>ROUND(644.158,3)</f>
        <v>644.158</v>
      </c>
      <c r="G475" s="24"/>
      <c r="H475" s="36"/>
    </row>
    <row r="476" spans="1:8" ht="12.75" customHeight="1">
      <c r="A476" s="22">
        <v>43314</v>
      </c>
      <c r="B476" s="22"/>
      <c r="C476" s="27">
        <f>ROUND(624.016,3)</f>
        <v>624.016</v>
      </c>
      <c r="D476" s="27">
        <f>F476</f>
        <v>656.409</v>
      </c>
      <c r="E476" s="27">
        <f>F476</f>
        <v>656.409</v>
      </c>
      <c r="F476" s="27">
        <f>ROUND(656.409,3)</f>
        <v>656.409</v>
      </c>
      <c r="G476" s="24"/>
      <c r="H476" s="36"/>
    </row>
    <row r="477" spans="1:8" ht="12.75" customHeight="1">
      <c r="A477" s="22">
        <v>43405</v>
      </c>
      <c r="B477" s="22"/>
      <c r="C477" s="27">
        <f>ROUND(624.016,3)</f>
        <v>624.016</v>
      </c>
      <c r="D477" s="27">
        <f>F477</f>
        <v>669.071</v>
      </c>
      <c r="E477" s="27">
        <f>F477</f>
        <v>669.071</v>
      </c>
      <c r="F477" s="27">
        <f>ROUND(669.071,3)</f>
        <v>669.071</v>
      </c>
      <c r="G477" s="24"/>
      <c r="H477" s="36"/>
    </row>
    <row r="478" spans="1:8" ht="12.75" customHeight="1">
      <c r="A478" s="22" t="s">
        <v>85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43132</v>
      </c>
      <c r="B479" s="22"/>
      <c r="C479" s="27">
        <f>ROUND(562.508,3)</f>
        <v>562.508</v>
      </c>
      <c r="D479" s="27">
        <f>F479</f>
        <v>570.029</v>
      </c>
      <c r="E479" s="27">
        <f>F479</f>
        <v>570.029</v>
      </c>
      <c r="F479" s="27">
        <f>ROUND(570.029,3)</f>
        <v>570.029</v>
      </c>
      <c r="G479" s="24"/>
      <c r="H479" s="36"/>
    </row>
    <row r="480" spans="1:8" ht="12.75" customHeight="1">
      <c r="A480" s="22">
        <v>43223</v>
      </c>
      <c r="B480" s="22"/>
      <c r="C480" s="27">
        <f>ROUND(562.508,3)</f>
        <v>562.508</v>
      </c>
      <c r="D480" s="27">
        <f>F480</f>
        <v>580.664</v>
      </c>
      <c r="E480" s="27">
        <f>F480</f>
        <v>580.664</v>
      </c>
      <c r="F480" s="27">
        <f>ROUND(580.664,3)</f>
        <v>580.664</v>
      </c>
      <c r="G480" s="24"/>
      <c r="H480" s="36"/>
    </row>
    <row r="481" spans="1:8" ht="12.75" customHeight="1">
      <c r="A481" s="22">
        <v>43314</v>
      </c>
      <c r="B481" s="22"/>
      <c r="C481" s="27">
        <f>ROUND(562.508,3)</f>
        <v>562.508</v>
      </c>
      <c r="D481" s="27">
        <f>F481</f>
        <v>591.708</v>
      </c>
      <c r="E481" s="27">
        <f>F481</f>
        <v>591.708</v>
      </c>
      <c r="F481" s="27">
        <f>ROUND(591.708,3)</f>
        <v>591.708</v>
      </c>
      <c r="G481" s="24"/>
      <c r="H481" s="36"/>
    </row>
    <row r="482" spans="1:8" ht="12.75" customHeight="1">
      <c r="A482" s="22">
        <v>43405</v>
      </c>
      <c r="B482" s="22"/>
      <c r="C482" s="27">
        <f>ROUND(562.508,3)</f>
        <v>562.508</v>
      </c>
      <c r="D482" s="27">
        <f>F482</f>
        <v>603.122</v>
      </c>
      <c r="E482" s="27">
        <f>F482</f>
        <v>603.122</v>
      </c>
      <c r="F482" s="27">
        <f>ROUND(603.122,3)</f>
        <v>603.122</v>
      </c>
      <c r="G482" s="24"/>
      <c r="H482" s="36"/>
    </row>
    <row r="483" spans="1:8" ht="12.75" customHeight="1">
      <c r="A483" s="22" t="s">
        <v>86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43132</v>
      </c>
      <c r="B484" s="22"/>
      <c r="C484" s="27">
        <f>ROUND(238.482668086551,3)</f>
        <v>238.483</v>
      </c>
      <c r="D484" s="27">
        <f>F484</f>
        <v>241.68</v>
      </c>
      <c r="E484" s="27">
        <f>F484</f>
        <v>241.68</v>
      </c>
      <c r="F484" s="27">
        <f>ROUND(241.68,3)</f>
        <v>241.68</v>
      </c>
      <c r="G484" s="24"/>
      <c r="H484" s="36"/>
    </row>
    <row r="485" spans="1:8" ht="12.75" customHeight="1">
      <c r="A485" s="22">
        <v>43223</v>
      </c>
      <c r="B485" s="22"/>
      <c r="C485" s="27">
        <f>ROUND(238.482668086551,3)</f>
        <v>238.483</v>
      </c>
      <c r="D485" s="27">
        <f>F485</f>
        <v>246.21</v>
      </c>
      <c r="E485" s="27">
        <f>F485</f>
        <v>246.21</v>
      </c>
      <c r="F485" s="27">
        <f>ROUND(246.21,3)</f>
        <v>246.21</v>
      </c>
      <c r="G485" s="24"/>
      <c r="H485" s="36"/>
    </row>
    <row r="486" spans="1:8" ht="12.75" customHeight="1">
      <c r="A486" s="22">
        <v>43314</v>
      </c>
      <c r="B486" s="22"/>
      <c r="C486" s="27">
        <f>ROUND(238.482668086551,3)</f>
        <v>238.483</v>
      </c>
      <c r="D486" s="27">
        <f>F486</f>
        <v>250.943</v>
      </c>
      <c r="E486" s="27">
        <f>F486</f>
        <v>250.943</v>
      </c>
      <c r="F486" s="27">
        <f>ROUND(250.943,3)</f>
        <v>250.943</v>
      </c>
      <c r="G486" s="24"/>
      <c r="H486" s="36"/>
    </row>
    <row r="487" spans="1:8" ht="12.75" customHeight="1">
      <c r="A487" s="22">
        <v>43405</v>
      </c>
      <c r="B487" s="22"/>
      <c r="C487" s="27">
        <f>ROUND(238.482668086551,3)</f>
        <v>238.483</v>
      </c>
      <c r="D487" s="27">
        <f>F487</f>
        <v>255.89</v>
      </c>
      <c r="E487" s="27">
        <f>F487</f>
        <v>255.89</v>
      </c>
      <c r="F487" s="27">
        <f>ROUND(255.89,3)</f>
        <v>255.89</v>
      </c>
      <c r="G487" s="24"/>
      <c r="H487" s="36"/>
    </row>
    <row r="488" spans="1:8" ht="12.75" customHeight="1">
      <c r="A488" s="22" t="s">
        <v>87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43132</v>
      </c>
      <c r="B489" s="22"/>
      <c r="C489" s="27">
        <f>ROUND(675.731,3)</f>
        <v>675.731</v>
      </c>
      <c r="D489" s="27">
        <f>F489</f>
        <v>724.173</v>
      </c>
      <c r="E489" s="27">
        <f>F489</f>
        <v>724.173</v>
      </c>
      <c r="F489" s="27">
        <f>ROUND(724.173,3)</f>
        <v>724.173</v>
      </c>
      <c r="G489" s="24"/>
      <c r="H489" s="36"/>
    </row>
    <row r="490" spans="1:8" ht="12.75" customHeight="1">
      <c r="A490" s="22" t="s">
        <v>88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43087</v>
      </c>
      <c r="B491" s="22"/>
      <c r="C491" s="24">
        <f>ROUND(24607.2516250368,2)</f>
        <v>24607.25</v>
      </c>
      <c r="D491" s="24">
        <f>F491</f>
        <v>24668.74</v>
      </c>
      <c r="E491" s="24">
        <f>F491</f>
        <v>24668.74</v>
      </c>
      <c r="F491" s="24">
        <f>ROUND(24668.74,2)</f>
        <v>24668.74</v>
      </c>
      <c r="G491" s="24"/>
      <c r="H491" s="36"/>
    </row>
    <row r="492" spans="1:8" ht="12.75" customHeight="1">
      <c r="A492" s="22">
        <v>43178</v>
      </c>
      <c r="B492" s="22"/>
      <c r="C492" s="24">
        <f>ROUND(24607.2516250368,2)</f>
        <v>24607.25</v>
      </c>
      <c r="D492" s="24">
        <f>F492</f>
        <v>25080.18</v>
      </c>
      <c r="E492" s="24">
        <f>F492</f>
        <v>25080.18</v>
      </c>
      <c r="F492" s="24">
        <f>ROUND(25080.18,2)</f>
        <v>25080.18</v>
      </c>
      <c r="G492" s="24"/>
      <c r="H492" s="36"/>
    </row>
    <row r="493" spans="1:8" ht="12.75" customHeight="1">
      <c r="A493" s="22">
        <v>43269</v>
      </c>
      <c r="B493" s="22"/>
      <c r="C493" s="24">
        <f>ROUND(24607.2516250368,2)</f>
        <v>24607.25</v>
      </c>
      <c r="D493" s="24">
        <f>F493</f>
        <v>25494.27</v>
      </c>
      <c r="E493" s="24">
        <f>F493</f>
        <v>25494.27</v>
      </c>
      <c r="F493" s="24">
        <f>ROUND(25494.27,2)</f>
        <v>25494.27</v>
      </c>
      <c r="G493" s="24"/>
      <c r="H493" s="36"/>
    </row>
    <row r="494" spans="1:8" ht="12.75" customHeight="1">
      <c r="A494" s="22" t="s">
        <v>89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43089</v>
      </c>
      <c r="B495" s="22"/>
      <c r="C495" s="27">
        <f>ROUND(7.125,3)</f>
        <v>7.125</v>
      </c>
      <c r="D495" s="27">
        <f>ROUND(7.3,3)</f>
        <v>7.3</v>
      </c>
      <c r="E495" s="27">
        <f>ROUND(7.2,3)</f>
        <v>7.2</v>
      </c>
      <c r="F495" s="27">
        <f>ROUND(7.25,3)</f>
        <v>7.25</v>
      </c>
      <c r="G495" s="24"/>
      <c r="H495" s="36"/>
    </row>
    <row r="496" spans="1:8" ht="12.75" customHeight="1">
      <c r="A496" s="22">
        <v>43117</v>
      </c>
      <c r="B496" s="22"/>
      <c r="C496" s="27">
        <f>ROUND(7.125,3)</f>
        <v>7.125</v>
      </c>
      <c r="D496" s="27">
        <f>ROUND(7.29,3)</f>
        <v>7.29</v>
      </c>
      <c r="E496" s="27">
        <f>ROUND(7.19,3)</f>
        <v>7.19</v>
      </c>
      <c r="F496" s="27">
        <f>ROUND(7.24,3)</f>
        <v>7.24</v>
      </c>
      <c r="G496" s="24"/>
      <c r="H496" s="36"/>
    </row>
    <row r="497" spans="1:8" ht="12.75" customHeight="1">
      <c r="A497" s="22">
        <v>43152</v>
      </c>
      <c r="B497" s="22"/>
      <c r="C497" s="27">
        <f>ROUND(7.125,3)</f>
        <v>7.125</v>
      </c>
      <c r="D497" s="27">
        <f>ROUND(7.22,3)</f>
        <v>7.22</v>
      </c>
      <c r="E497" s="27">
        <f>ROUND(7.12,3)</f>
        <v>7.12</v>
      </c>
      <c r="F497" s="27">
        <f>ROUND(7.17,3)</f>
        <v>7.17</v>
      </c>
      <c r="G497" s="24"/>
      <c r="H497" s="36"/>
    </row>
    <row r="498" spans="1:8" ht="12.75" customHeight="1">
      <c r="A498" s="22">
        <v>43179</v>
      </c>
      <c r="B498" s="22"/>
      <c r="C498" s="27">
        <f>ROUND(7.125,3)</f>
        <v>7.125</v>
      </c>
      <c r="D498" s="27">
        <f>ROUND(7.2,3)</f>
        <v>7.2</v>
      </c>
      <c r="E498" s="27">
        <f>ROUND(7.1,3)</f>
        <v>7.1</v>
      </c>
      <c r="F498" s="27">
        <f>ROUND(7.15,3)</f>
        <v>7.15</v>
      </c>
      <c r="G498" s="24"/>
      <c r="H498" s="36"/>
    </row>
    <row r="499" spans="1:8" ht="12.75" customHeight="1">
      <c r="A499" s="22">
        <v>43208</v>
      </c>
      <c r="B499" s="22"/>
      <c r="C499" s="27">
        <f>ROUND(7.125,3)</f>
        <v>7.125</v>
      </c>
      <c r="D499" s="27">
        <f>ROUND(7.19,3)</f>
        <v>7.19</v>
      </c>
      <c r="E499" s="27">
        <f>ROUND(7.09,3)</f>
        <v>7.09</v>
      </c>
      <c r="F499" s="27">
        <f>ROUND(7.14,3)</f>
        <v>7.14</v>
      </c>
      <c r="G499" s="24"/>
      <c r="H499" s="36"/>
    </row>
    <row r="500" spans="1:8" ht="12.75" customHeight="1">
      <c r="A500" s="22">
        <v>43269</v>
      </c>
      <c r="B500" s="22"/>
      <c r="C500" s="27">
        <f>ROUND(7.125,3)</f>
        <v>7.125</v>
      </c>
      <c r="D500" s="27">
        <f>ROUND(7.51,3)</f>
        <v>7.51</v>
      </c>
      <c r="E500" s="27">
        <f>ROUND(7.41,3)</f>
        <v>7.41</v>
      </c>
      <c r="F500" s="27">
        <f>ROUND(7.46,3)</f>
        <v>7.46</v>
      </c>
      <c r="G500" s="24"/>
      <c r="H500" s="36"/>
    </row>
    <row r="501" spans="1:8" ht="12.75" customHeight="1">
      <c r="A501" s="22">
        <v>43271</v>
      </c>
      <c r="B501" s="22"/>
      <c r="C501" s="27">
        <f>ROUND(7.125,3)</f>
        <v>7.125</v>
      </c>
      <c r="D501" s="27">
        <f>ROUND(7.12,3)</f>
        <v>7.12</v>
      </c>
      <c r="E501" s="27">
        <f>ROUND(7.02,3)</f>
        <v>7.02</v>
      </c>
      <c r="F501" s="27">
        <f>ROUND(7.07,3)</f>
        <v>7.07</v>
      </c>
      <c r="G501" s="24"/>
      <c r="H501" s="36"/>
    </row>
    <row r="502" spans="1:8" ht="12.75" customHeight="1">
      <c r="A502" s="22">
        <v>43362</v>
      </c>
      <c r="B502" s="22"/>
      <c r="C502" s="27">
        <f>ROUND(7.125,3)</f>
        <v>7.125</v>
      </c>
      <c r="D502" s="27">
        <f>ROUND(7.06,3)</f>
        <v>7.06</v>
      </c>
      <c r="E502" s="27">
        <f>ROUND(6.96,3)</f>
        <v>6.96</v>
      </c>
      <c r="F502" s="27">
        <f>ROUND(7.01,3)</f>
        <v>7.01</v>
      </c>
      <c r="G502" s="24"/>
      <c r="H502" s="36"/>
    </row>
    <row r="503" spans="1:8" ht="12.75" customHeight="1">
      <c r="A503" s="22">
        <v>43453</v>
      </c>
      <c r="B503" s="22"/>
      <c r="C503" s="27">
        <f>ROUND(7.125,3)</f>
        <v>7.125</v>
      </c>
      <c r="D503" s="27">
        <f>ROUND(7.06,3)</f>
        <v>7.06</v>
      </c>
      <c r="E503" s="27">
        <f>ROUND(6.96,3)</f>
        <v>6.96</v>
      </c>
      <c r="F503" s="27">
        <f>ROUND(7.01,3)</f>
        <v>7.01</v>
      </c>
      <c r="G503" s="24"/>
      <c r="H503" s="36"/>
    </row>
    <row r="504" spans="1:8" ht="12.75" customHeight="1">
      <c r="A504" s="22">
        <v>43544</v>
      </c>
      <c r="B504" s="22"/>
      <c r="C504" s="27">
        <f>ROUND(7.125,3)</f>
        <v>7.125</v>
      </c>
      <c r="D504" s="27">
        <f>ROUND(7.08,3)</f>
        <v>7.08</v>
      </c>
      <c r="E504" s="27">
        <f>ROUND(6.98,3)</f>
        <v>6.98</v>
      </c>
      <c r="F504" s="27">
        <f>ROUND(7.03,3)</f>
        <v>7.03</v>
      </c>
      <c r="G504" s="24"/>
      <c r="H504" s="36"/>
    </row>
    <row r="505" spans="1:8" ht="12.75" customHeight="1">
      <c r="A505" s="22">
        <v>43635</v>
      </c>
      <c r="B505" s="22"/>
      <c r="C505" s="27">
        <f>ROUND(7.125,3)</f>
        <v>7.125</v>
      </c>
      <c r="D505" s="27">
        <f>ROUND(7.12,3)</f>
        <v>7.12</v>
      </c>
      <c r="E505" s="27">
        <f>ROUND(7.02,3)</f>
        <v>7.02</v>
      </c>
      <c r="F505" s="27">
        <f>ROUND(7.07,3)</f>
        <v>7.07</v>
      </c>
      <c r="G505" s="24"/>
      <c r="H505" s="36"/>
    </row>
    <row r="506" spans="1:8" ht="12.75" customHeight="1">
      <c r="A506" s="22">
        <v>43726</v>
      </c>
      <c r="B506" s="22"/>
      <c r="C506" s="27">
        <f>ROUND(7.125,3)</f>
        <v>7.125</v>
      </c>
      <c r="D506" s="27">
        <f>ROUND(7.18,3)</f>
        <v>7.18</v>
      </c>
      <c r="E506" s="27">
        <f>ROUND(7.08,3)</f>
        <v>7.08</v>
      </c>
      <c r="F506" s="27">
        <f>ROUND(7.13,3)</f>
        <v>7.13</v>
      </c>
      <c r="G506" s="24"/>
      <c r="H506" s="36"/>
    </row>
    <row r="507" spans="1:8" ht="12.75" customHeight="1">
      <c r="A507" s="22" t="s">
        <v>90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43132</v>
      </c>
      <c r="B508" s="22"/>
      <c r="C508" s="27">
        <f>ROUND(560.764,3)</f>
        <v>560.764</v>
      </c>
      <c r="D508" s="27">
        <f>F508</f>
        <v>568.261</v>
      </c>
      <c r="E508" s="27">
        <f>F508</f>
        <v>568.261</v>
      </c>
      <c r="F508" s="27">
        <f>ROUND(568.261,3)</f>
        <v>568.261</v>
      </c>
      <c r="G508" s="24"/>
      <c r="H508" s="36"/>
    </row>
    <row r="509" spans="1:8" ht="12.75" customHeight="1">
      <c r="A509" s="22">
        <v>43223</v>
      </c>
      <c r="B509" s="22"/>
      <c r="C509" s="27">
        <f>ROUND(560.764,3)</f>
        <v>560.764</v>
      </c>
      <c r="D509" s="27">
        <f>F509</f>
        <v>578.864</v>
      </c>
      <c r="E509" s="27">
        <f>F509</f>
        <v>578.864</v>
      </c>
      <c r="F509" s="27">
        <f>ROUND(578.864,3)</f>
        <v>578.864</v>
      </c>
      <c r="G509" s="24"/>
      <c r="H509" s="36"/>
    </row>
    <row r="510" spans="1:8" ht="12.75" customHeight="1">
      <c r="A510" s="22">
        <v>43314</v>
      </c>
      <c r="B510" s="22"/>
      <c r="C510" s="27">
        <f>ROUND(560.764,3)</f>
        <v>560.764</v>
      </c>
      <c r="D510" s="27">
        <f>F510</f>
        <v>589.873</v>
      </c>
      <c r="E510" s="27">
        <f>F510</f>
        <v>589.873</v>
      </c>
      <c r="F510" s="27">
        <f>ROUND(589.873,3)</f>
        <v>589.873</v>
      </c>
      <c r="G510" s="24"/>
      <c r="H510" s="36"/>
    </row>
    <row r="511" spans="1:8" ht="12.75" customHeight="1">
      <c r="A511" s="22">
        <v>43405</v>
      </c>
      <c r="B511" s="22"/>
      <c r="C511" s="27">
        <f>ROUND(560.764,3)</f>
        <v>560.764</v>
      </c>
      <c r="D511" s="27">
        <f>F511</f>
        <v>601.252</v>
      </c>
      <c r="E511" s="27">
        <f>F511</f>
        <v>601.252</v>
      </c>
      <c r="F511" s="27">
        <f>ROUND(601.252,3)</f>
        <v>601.252</v>
      </c>
      <c r="G511" s="24"/>
      <c r="H511" s="36"/>
    </row>
    <row r="512" spans="1:8" ht="12.75" customHeight="1">
      <c r="A512" s="22" t="s">
        <v>91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43090</v>
      </c>
      <c r="B513" s="22"/>
      <c r="C513" s="25">
        <f>ROUND(100.794558117154,5)</f>
        <v>100.79456</v>
      </c>
      <c r="D513" s="25">
        <f>F513</f>
        <v>99.75948</v>
      </c>
      <c r="E513" s="25">
        <f>F513</f>
        <v>99.75948</v>
      </c>
      <c r="F513" s="25">
        <f>ROUND(99.7594849948776,5)</f>
        <v>99.75948</v>
      </c>
      <c r="G513" s="24"/>
      <c r="H513" s="36"/>
    </row>
    <row r="514" spans="1:8" ht="12.75" customHeight="1">
      <c r="A514" s="22" t="s">
        <v>92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43174</v>
      </c>
      <c r="B515" s="22"/>
      <c r="C515" s="25">
        <f>ROUND(100.794558117154,5)</f>
        <v>100.79456</v>
      </c>
      <c r="D515" s="25">
        <f>F515</f>
        <v>99.72495</v>
      </c>
      <c r="E515" s="25">
        <f>F515</f>
        <v>99.72495</v>
      </c>
      <c r="F515" s="25">
        <f>ROUND(99.7249496997644,5)</f>
        <v>99.72495</v>
      </c>
      <c r="G515" s="24"/>
      <c r="H515" s="36"/>
    </row>
    <row r="516" spans="1:8" ht="12.75" customHeight="1">
      <c r="A516" s="22" t="s">
        <v>93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43272</v>
      </c>
      <c r="B517" s="22"/>
      <c r="C517" s="25">
        <f>ROUND(100.794558117154,5)</f>
        <v>100.79456</v>
      </c>
      <c r="D517" s="25">
        <f>F517</f>
        <v>99.93453</v>
      </c>
      <c r="E517" s="25">
        <f>F517</f>
        <v>99.93453</v>
      </c>
      <c r="F517" s="25">
        <f>ROUND(99.934528427614,5)</f>
        <v>99.93453</v>
      </c>
      <c r="G517" s="24"/>
      <c r="H517" s="36"/>
    </row>
    <row r="518" spans="1:8" ht="12.75" customHeight="1">
      <c r="A518" s="22" t="s">
        <v>94</v>
      </c>
      <c r="B518" s="22"/>
      <c r="C518" s="23"/>
      <c r="D518" s="23"/>
      <c r="E518" s="23"/>
      <c r="F518" s="23"/>
      <c r="G518" s="24"/>
      <c r="H518" s="36"/>
    </row>
    <row r="519" spans="1:8" ht="12.75" customHeight="1">
      <c r="A519" s="22">
        <v>43363</v>
      </c>
      <c r="B519" s="22"/>
      <c r="C519" s="25">
        <f>ROUND(100.794558117154,5)</f>
        <v>100.79456</v>
      </c>
      <c r="D519" s="25">
        <f>F519</f>
        <v>100.1879</v>
      </c>
      <c r="E519" s="25">
        <f>F519</f>
        <v>100.1879</v>
      </c>
      <c r="F519" s="25">
        <f>ROUND(100.187898685814,5)</f>
        <v>100.1879</v>
      </c>
      <c r="G519" s="24"/>
      <c r="H519" s="36"/>
    </row>
    <row r="520" spans="1:8" ht="12.75" customHeight="1">
      <c r="A520" s="22" t="s">
        <v>95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43087</v>
      </c>
      <c r="B521" s="22"/>
      <c r="C521" s="25">
        <f>ROUND(101.885268165849,5)</f>
        <v>101.88527</v>
      </c>
      <c r="D521" s="25">
        <f>F521</f>
        <v>99.79701</v>
      </c>
      <c r="E521" s="25">
        <f>F521</f>
        <v>99.79701</v>
      </c>
      <c r="F521" s="25">
        <f>ROUND(99.7970068284937,5)</f>
        <v>99.79701</v>
      </c>
      <c r="G521" s="24"/>
      <c r="H521" s="36"/>
    </row>
    <row r="522" spans="1:8" ht="12.75" customHeight="1">
      <c r="A522" s="22" t="s">
        <v>96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43175</v>
      </c>
      <c r="B523" s="22"/>
      <c r="C523" s="25">
        <f>ROUND(101.885268165849,5)</f>
        <v>101.88527</v>
      </c>
      <c r="D523" s="25">
        <f>F523</f>
        <v>99.00653</v>
      </c>
      <c r="E523" s="25">
        <f>F523</f>
        <v>99.00653</v>
      </c>
      <c r="F523" s="25">
        <f>ROUND(99.0065302523336,5)</f>
        <v>99.00653</v>
      </c>
      <c r="G523" s="24"/>
      <c r="H523" s="36"/>
    </row>
    <row r="524" spans="1:8" ht="12.75" customHeight="1">
      <c r="A524" s="22" t="s">
        <v>97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43266</v>
      </c>
      <c r="B525" s="22"/>
      <c r="C525" s="25">
        <f>ROUND(101.885268165849,5)</f>
        <v>101.88527</v>
      </c>
      <c r="D525" s="25">
        <f>F525</f>
        <v>98.62641</v>
      </c>
      <c r="E525" s="25">
        <f>F525</f>
        <v>98.62641</v>
      </c>
      <c r="F525" s="25">
        <f>ROUND(98.6264104073617,5)</f>
        <v>98.62641</v>
      </c>
      <c r="G525" s="24"/>
      <c r="H525" s="36"/>
    </row>
    <row r="526" spans="1:8" ht="12.75" customHeight="1">
      <c r="A526" s="22" t="s">
        <v>98</v>
      </c>
      <c r="B526" s="22"/>
      <c r="C526" s="23"/>
      <c r="D526" s="23"/>
      <c r="E526" s="23"/>
      <c r="F526" s="23"/>
      <c r="G526" s="24"/>
      <c r="H526" s="36"/>
    </row>
    <row r="527" spans="1:8" ht="12.75" customHeight="1">
      <c r="A527" s="22">
        <v>43364</v>
      </c>
      <c r="B527" s="22"/>
      <c r="C527" s="25">
        <f>ROUND(101.885268165849,5)</f>
        <v>101.88527</v>
      </c>
      <c r="D527" s="25">
        <f>F527</f>
        <v>98.65612</v>
      </c>
      <c r="E527" s="25">
        <f>F527</f>
        <v>98.65612</v>
      </c>
      <c r="F527" s="25">
        <f>ROUND(98.656116720652,5)</f>
        <v>98.65612</v>
      </c>
      <c r="G527" s="24"/>
      <c r="H527" s="36"/>
    </row>
    <row r="528" spans="1:8" ht="12.75" customHeight="1">
      <c r="A528" s="22" t="s">
        <v>99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43455</v>
      </c>
      <c r="B529" s="22"/>
      <c r="C529" s="24">
        <f>ROUND(101.885268165849,2)</f>
        <v>101.89</v>
      </c>
      <c r="D529" s="24">
        <f>F529</f>
        <v>99.18</v>
      </c>
      <c r="E529" s="24">
        <f>F529</f>
        <v>99.18</v>
      </c>
      <c r="F529" s="24">
        <f>ROUND(99.1763185061422,2)</f>
        <v>99.18</v>
      </c>
      <c r="G529" s="24"/>
      <c r="H529" s="36"/>
    </row>
    <row r="530" spans="1:8" ht="12.75" customHeight="1">
      <c r="A530" s="22" t="s">
        <v>100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43539</v>
      </c>
      <c r="B531" s="22"/>
      <c r="C531" s="25">
        <f>ROUND(101.885268165849,5)</f>
        <v>101.88527</v>
      </c>
      <c r="D531" s="25">
        <f>F531</f>
        <v>99.68953</v>
      </c>
      <c r="E531" s="25">
        <f>F531</f>
        <v>99.68953</v>
      </c>
      <c r="F531" s="25">
        <f>ROUND(99.6895317301463,5)</f>
        <v>99.68953</v>
      </c>
      <c r="G531" s="24"/>
      <c r="H531" s="36"/>
    </row>
    <row r="532" spans="1:8" ht="12.75" customHeight="1">
      <c r="A532" s="22" t="s">
        <v>101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43637</v>
      </c>
      <c r="B533" s="22"/>
      <c r="C533" s="25">
        <f>ROUND(101.885268165849,5)</f>
        <v>101.88527</v>
      </c>
      <c r="D533" s="25">
        <f>F533</f>
        <v>100.21732</v>
      </c>
      <c r="E533" s="25">
        <f>F533</f>
        <v>100.21732</v>
      </c>
      <c r="F533" s="25">
        <f>ROUND(100.217315067175,5)</f>
        <v>100.21732</v>
      </c>
      <c r="G533" s="24"/>
      <c r="H533" s="36"/>
    </row>
    <row r="534" spans="1:8" ht="12.75" customHeight="1">
      <c r="A534" s="22" t="s">
        <v>102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43728</v>
      </c>
      <c r="B535" s="22"/>
      <c r="C535" s="25">
        <f>ROUND(101.885268165849,5)</f>
        <v>101.88527</v>
      </c>
      <c r="D535" s="25">
        <f>F535</f>
        <v>100.7683</v>
      </c>
      <c r="E535" s="25">
        <f>F535</f>
        <v>100.7683</v>
      </c>
      <c r="F535" s="25">
        <f>ROUND(100.768298171478,5)</f>
        <v>100.7683</v>
      </c>
      <c r="G535" s="24"/>
      <c r="H535" s="36"/>
    </row>
    <row r="536" spans="1:8" ht="12.75" customHeight="1">
      <c r="A536" s="22" t="s">
        <v>103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44182</v>
      </c>
      <c r="B537" s="22"/>
      <c r="C537" s="25">
        <f>ROUND(103.959186388225,5)</f>
        <v>103.95919</v>
      </c>
      <c r="D537" s="25">
        <f>F537</f>
        <v>97.66393</v>
      </c>
      <c r="E537" s="25">
        <f>F537</f>
        <v>97.66393</v>
      </c>
      <c r="F537" s="25">
        <f>ROUND(97.6639318699831,5)</f>
        <v>97.66393</v>
      </c>
      <c r="G537" s="24"/>
      <c r="H537" s="36"/>
    </row>
    <row r="538" spans="1:8" ht="12.75" customHeight="1">
      <c r="A538" s="22" t="s">
        <v>104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44271</v>
      </c>
      <c r="B539" s="22"/>
      <c r="C539" s="25">
        <f>ROUND(103.959186388225,5)</f>
        <v>103.95919</v>
      </c>
      <c r="D539" s="25">
        <f>F539</f>
        <v>96.99608</v>
      </c>
      <c r="E539" s="25">
        <f>F539</f>
        <v>96.99608</v>
      </c>
      <c r="F539" s="25">
        <f>ROUND(96.9960843925507,5)</f>
        <v>96.99608</v>
      </c>
      <c r="G539" s="24"/>
      <c r="H539" s="36"/>
    </row>
    <row r="540" spans="1:8" ht="12.75" customHeight="1">
      <c r="A540" s="22" t="s">
        <v>105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44362</v>
      </c>
      <c r="B541" s="22"/>
      <c r="C541" s="25">
        <f>ROUND(103.959186388225,5)</f>
        <v>103.95919</v>
      </c>
      <c r="D541" s="25">
        <f>F541</f>
        <v>96.29573</v>
      </c>
      <c r="E541" s="25">
        <f>F541</f>
        <v>96.29573</v>
      </c>
      <c r="F541" s="25">
        <f>ROUND(96.2957307536648,5)</f>
        <v>96.29573</v>
      </c>
      <c r="G541" s="24"/>
      <c r="H541" s="36"/>
    </row>
    <row r="542" spans="1:8" ht="12.75" customHeight="1">
      <c r="A542" s="22" t="s">
        <v>106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44460</v>
      </c>
      <c r="B543" s="22"/>
      <c r="C543" s="25">
        <f>ROUND(103.959186388225,5)</f>
        <v>103.95919</v>
      </c>
      <c r="D543" s="25">
        <f>F543</f>
        <v>96.56627</v>
      </c>
      <c r="E543" s="25">
        <f>F543</f>
        <v>96.56627</v>
      </c>
      <c r="F543" s="25">
        <f>ROUND(96.5662690784361,5)</f>
        <v>96.56627</v>
      </c>
      <c r="G543" s="24"/>
      <c r="H543" s="36"/>
    </row>
    <row r="544" spans="1:8" ht="12.75" customHeight="1">
      <c r="A544" s="22" t="s">
        <v>107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44551</v>
      </c>
      <c r="B545" s="22"/>
      <c r="C545" s="25">
        <f>ROUND(103.959186388225,5)</f>
        <v>103.95919</v>
      </c>
      <c r="D545" s="25">
        <f>F545</f>
        <v>98.83788</v>
      </c>
      <c r="E545" s="25">
        <f>F545</f>
        <v>98.83788</v>
      </c>
      <c r="F545" s="25">
        <f>ROUND(98.8378819880495,5)</f>
        <v>98.83788</v>
      </c>
      <c r="G545" s="24"/>
      <c r="H545" s="36"/>
    </row>
    <row r="546" spans="1:8" ht="12.75" customHeight="1">
      <c r="A546" s="22" t="s">
        <v>108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44635</v>
      </c>
      <c r="B547" s="22"/>
      <c r="C547" s="25">
        <f>ROUND(103.959186388225,5)</f>
        <v>103.95919</v>
      </c>
      <c r="D547" s="25">
        <f>F547</f>
        <v>99.07157</v>
      </c>
      <c r="E547" s="25">
        <f>F547</f>
        <v>99.07157</v>
      </c>
      <c r="F547" s="25">
        <f>ROUND(99.0715700863984,5)</f>
        <v>99.07157</v>
      </c>
      <c r="G547" s="24"/>
      <c r="H547" s="36"/>
    </row>
    <row r="548" spans="1:8" ht="12.75" customHeight="1">
      <c r="A548" s="22" t="s">
        <v>109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44733</v>
      </c>
      <c r="B549" s="22"/>
      <c r="C549" s="25">
        <f>ROUND(103.959186388225,5)</f>
        <v>103.95919</v>
      </c>
      <c r="D549" s="25">
        <f>F549</f>
        <v>100.35907</v>
      </c>
      <c r="E549" s="25">
        <f>F549</f>
        <v>100.35907</v>
      </c>
      <c r="F549" s="25">
        <f>ROUND(100.359066095634,5)</f>
        <v>100.35907</v>
      </c>
      <c r="G549" s="24"/>
      <c r="H549" s="36"/>
    </row>
    <row r="550" spans="1:8" ht="12.75" customHeight="1">
      <c r="A550" s="22" t="s">
        <v>110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44824</v>
      </c>
      <c r="B551" s="22"/>
      <c r="C551" s="25">
        <f>ROUND(103.959186388225,5)</f>
        <v>103.95919</v>
      </c>
      <c r="D551" s="25">
        <f>F551</f>
        <v>102.63524</v>
      </c>
      <c r="E551" s="25">
        <f>F551</f>
        <v>102.63524</v>
      </c>
      <c r="F551" s="25">
        <f>ROUND(102.635243598695,5)</f>
        <v>102.63524</v>
      </c>
      <c r="G551" s="24"/>
      <c r="H551" s="36"/>
    </row>
    <row r="552" spans="1:8" ht="12.75" customHeight="1">
      <c r="A552" s="22" t="s">
        <v>111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46008</v>
      </c>
      <c r="B553" s="22"/>
      <c r="C553" s="25">
        <f>ROUND(104.529896237645,5)</f>
        <v>104.5299</v>
      </c>
      <c r="D553" s="25">
        <f>F553</f>
        <v>98.07213</v>
      </c>
      <c r="E553" s="25">
        <f>F553</f>
        <v>98.07213</v>
      </c>
      <c r="F553" s="25">
        <f>ROUND(98.0721303683798,5)</f>
        <v>98.07213</v>
      </c>
      <c r="G553" s="24"/>
      <c r="H553" s="36"/>
    </row>
    <row r="554" spans="1:8" ht="12.75" customHeight="1">
      <c r="A554" s="22" t="s">
        <v>112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46097</v>
      </c>
      <c r="B555" s="22"/>
      <c r="C555" s="25">
        <f>ROUND(104.529896237645,5)</f>
        <v>104.5299</v>
      </c>
      <c r="D555" s="25">
        <f>F555</f>
        <v>95.16687</v>
      </c>
      <c r="E555" s="25">
        <f>F555</f>
        <v>95.16687</v>
      </c>
      <c r="F555" s="25">
        <f>ROUND(95.1668717950416,5)</f>
        <v>95.16687</v>
      </c>
      <c r="G555" s="24"/>
      <c r="H555" s="36"/>
    </row>
    <row r="556" spans="1:8" ht="12.75" customHeight="1">
      <c r="A556" s="22" t="s">
        <v>113</v>
      </c>
      <c r="B556" s="22"/>
      <c r="C556" s="23"/>
      <c r="D556" s="23"/>
      <c r="E556" s="23"/>
      <c r="F556" s="23"/>
      <c r="G556" s="24"/>
      <c r="H556" s="36"/>
    </row>
    <row r="557" spans="1:8" ht="12.75" customHeight="1">
      <c r="A557" s="22">
        <v>46188</v>
      </c>
      <c r="B557" s="22"/>
      <c r="C557" s="25">
        <f>ROUND(104.529896237645,5)</f>
        <v>104.5299</v>
      </c>
      <c r="D557" s="25">
        <f>F557</f>
        <v>93.97138</v>
      </c>
      <c r="E557" s="25">
        <f>F557</f>
        <v>93.97138</v>
      </c>
      <c r="F557" s="25">
        <f>ROUND(93.9713798068462,5)</f>
        <v>93.97138</v>
      </c>
      <c r="G557" s="24"/>
      <c r="H557" s="36"/>
    </row>
    <row r="558" spans="1:8" ht="12.75" customHeight="1">
      <c r="A558" s="22" t="s">
        <v>114</v>
      </c>
      <c r="B558" s="22"/>
      <c r="C558" s="23"/>
      <c r="D558" s="23"/>
      <c r="E558" s="23"/>
      <c r="F558" s="23"/>
      <c r="G558" s="24"/>
      <c r="H558" s="36"/>
    </row>
    <row r="559" spans="1:8" ht="12.75" customHeight="1">
      <c r="A559" s="22">
        <v>46286</v>
      </c>
      <c r="B559" s="22"/>
      <c r="C559" s="25">
        <f>ROUND(104.529896237645,5)</f>
        <v>104.5299</v>
      </c>
      <c r="D559" s="25">
        <f>F559</f>
        <v>96.11279</v>
      </c>
      <c r="E559" s="25">
        <f>F559</f>
        <v>96.11279</v>
      </c>
      <c r="F559" s="25">
        <f>ROUND(96.1127855281725,5)</f>
        <v>96.11279</v>
      </c>
      <c r="G559" s="24"/>
      <c r="H559" s="36"/>
    </row>
    <row r="560" spans="1:8" ht="12.75" customHeight="1">
      <c r="A560" s="22" t="s">
        <v>115</v>
      </c>
      <c r="B560" s="22"/>
      <c r="C560" s="23"/>
      <c r="D560" s="23"/>
      <c r="E560" s="23"/>
      <c r="F560" s="23"/>
      <c r="G560" s="24"/>
      <c r="H560" s="36"/>
    </row>
    <row r="561" spans="1:8" ht="12.75" customHeight="1">
      <c r="A561" s="22">
        <v>46377</v>
      </c>
      <c r="B561" s="22"/>
      <c r="C561" s="25">
        <f>ROUND(104.529896237645,5)</f>
        <v>104.5299</v>
      </c>
      <c r="D561" s="25">
        <f>F561</f>
        <v>99.83945</v>
      </c>
      <c r="E561" s="25">
        <f>F561</f>
        <v>99.83945</v>
      </c>
      <c r="F561" s="25">
        <f>ROUND(99.8394533656409,5)</f>
        <v>99.83945</v>
      </c>
      <c r="G561" s="24"/>
      <c r="H561" s="36"/>
    </row>
    <row r="562" spans="1:8" ht="12.75" customHeight="1">
      <c r="A562" s="22" t="s">
        <v>116</v>
      </c>
      <c r="B562" s="22"/>
      <c r="C562" s="23"/>
      <c r="D562" s="23"/>
      <c r="E562" s="23"/>
      <c r="F562" s="23"/>
      <c r="G562" s="24"/>
      <c r="H562" s="36"/>
    </row>
    <row r="563" spans="1:8" ht="12.75" customHeight="1">
      <c r="A563" s="22">
        <v>46461</v>
      </c>
      <c r="B563" s="22"/>
      <c r="C563" s="25">
        <f>ROUND(104.529896237645,5)</f>
        <v>104.5299</v>
      </c>
      <c r="D563" s="25">
        <f>F563</f>
        <v>98.46599</v>
      </c>
      <c r="E563" s="25">
        <f>F563</f>
        <v>98.46599</v>
      </c>
      <c r="F563" s="25">
        <f>ROUND(98.4659858523141,5)</f>
        <v>98.46599</v>
      </c>
      <c r="G563" s="24"/>
      <c r="H563" s="36"/>
    </row>
    <row r="564" spans="1:8" ht="12.75" customHeight="1">
      <c r="A564" s="22" t="s">
        <v>117</v>
      </c>
      <c r="B564" s="22"/>
      <c r="C564" s="23"/>
      <c r="D564" s="23"/>
      <c r="E564" s="23"/>
      <c r="F564" s="23"/>
      <c r="G564" s="24"/>
      <c r="H564" s="36"/>
    </row>
    <row r="565" spans="1:8" ht="12.75" customHeight="1">
      <c r="A565" s="22">
        <v>46559</v>
      </c>
      <c r="B565" s="22"/>
      <c r="C565" s="25">
        <f>ROUND(104.529896237645,5)</f>
        <v>104.5299</v>
      </c>
      <c r="D565" s="25">
        <f>F565</f>
        <v>100.5065</v>
      </c>
      <c r="E565" s="25">
        <f>F565</f>
        <v>100.5065</v>
      </c>
      <c r="F565" s="25">
        <f>ROUND(100.506504296407,5)</f>
        <v>100.5065</v>
      </c>
      <c r="G565" s="24"/>
      <c r="H565" s="36"/>
    </row>
    <row r="566" spans="1:8" ht="12.75" customHeight="1">
      <c r="A566" s="22" t="s">
        <v>118</v>
      </c>
      <c r="B566" s="22"/>
      <c r="C566" s="23"/>
      <c r="D566" s="23"/>
      <c r="E566" s="23"/>
      <c r="F566" s="23"/>
      <c r="G566" s="24"/>
      <c r="H566" s="36"/>
    </row>
    <row r="567" spans="1:8" ht="12.75" customHeight="1" thickBot="1">
      <c r="A567" s="32">
        <v>46650</v>
      </c>
      <c r="B567" s="32"/>
      <c r="C567" s="33">
        <f>ROUND(104.529896237645,5)</f>
        <v>104.5299</v>
      </c>
      <c r="D567" s="33">
        <f>F567</f>
        <v>104.16253</v>
      </c>
      <c r="E567" s="33">
        <f>F567</f>
        <v>104.16253</v>
      </c>
      <c r="F567" s="33">
        <f>ROUND(104.16253145382,5)</f>
        <v>104.16253</v>
      </c>
      <c r="G567" s="34"/>
      <c r="H567" s="37"/>
    </row>
  </sheetData>
  <sheetProtection/>
  <mergeCells count="566"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2017-11-27T15:59:19Z</dcterms:modified>
  <cp:category/>
  <cp:version/>
  <cp:contentType/>
  <cp:contentStatus/>
</cp:coreProperties>
</file>