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<sst xmlns="http://schemas.openxmlformats.org/spreadsheetml/2006/main" count="119" uniqueCount="119">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</sst>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43069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ROUND(2.76,5)</f>
        <v>2.76</v>
      </c>
      <c r="D6" s="25">
        <f>F6</f>
        <v>2.76</v>
      </c>
      <c r="E6" s="25">
        <f>F6</f>
        <v>2.76</v>
      </c>
      <c r="F6" s="25">
        <f>ROUND(2.76,5)</f>
        <v>2.76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ROUND(2.95,5)</f>
        <v>2.95</v>
      </c>
      <c r="D8" s="25">
        <f>F8</f>
        <v>2.95</v>
      </c>
      <c r="E8" s="25">
        <f>F8</f>
        <v>2.95</v>
      </c>
      <c r="F8" s="25">
        <f>ROUND(2.95,5)</f>
        <v>2.95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ROUND(3.06,5)</f>
        <v>3.06</v>
      </c>
      <c r="D10" s="25">
        <f>F10</f>
        <v>3.06</v>
      </c>
      <c r="E10" s="25">
        <f>F10</f>
        <v>3.06</v>
      </c>
      <c r="F10" s="25">
        <f>ROUND(3.06,5)</f>
        <v>3.06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ROUND(3.54,5)</f>
        <v>3.54</v>
      </c>
      <c r="D12" s="25">
        <f>F12</f>
        <v>3.54</v>
      </c>
      <c r="E12" s="25">
        <f>F12</f>
        <v>3.54</v>
      </c>
      <c r="F12" s="25">
        <f>ROUND(3.54,5)</f>
        <v>3.54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ROUND(11.34,5)</f>
        <v>11.34</v>
      </c>
      <c r="D14" s="25">
        <f>F14</f>
        <v>11.34</v>
      </c>
      <c r="E14" s="25">
        <f>F14</f>
        <v>11.34</v>
      </c>
      <c r="F14" s="25">
        <f>ROUND(11.34,5)</f>
        <v>11.34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ROUND(8.68,5)</f>
        <v>8.68</v>
      </c>
      <c r="D16" s="25">
        <f>F16</f>
        <v>8.68</v>
      </c>
      <c r="E16" s="25">
        <f>F16</f>
        <v>8.68</v>
      </c>
      <c r="F16" s="25">
        <f>ROUND(8.68,5)</f>
        <v>8.68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ROUND(9.35,3)</f>
        <v>9.35</v>
      </c>
      <c r="D18" s="27">
        <f>F18</f>
        <v>9.35</v>
      </c>
      <c r="E18" s="27">
        <f>F18</f>
        <v>9.35</v>
      </c>
      <c r="F18" s="27">
        <f>ROUND(9.35,3)</f>
        <v>9.35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ROUND(2.69,3)</f>
        <v>2.69</v>
      </c>
      <c r="D20" s="27">
        <f>F20</f>
        <v>2.69</v>
      </c>
      <c r="E20" s="27">
        <f>F20</f>
        <v>2.69</v>
      </c>
      <c r="F20" s="27">
        <f>ROUND(2.69,3)</f>
        <v>2.69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ROUND(2.94,3)</f>
        <v>2.94</v>
      </c>
      <c r="D22" s="27">
        <f>F22</f>
        <v>2.94</v>
      </c>
      <c r="E22" s="27">
        <f>F22</f>
        <v>2.94</v>
      </c>
      <c r="F22" s="27">
        <f>ROUND(2.94,3)</f>
        <v>2.94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ROUND(7.55,3)</f>
        <v>7.55</v>
      </c>
      <c r="D24" s="27">
        <f>F24</f>
        <v>7.55</v>
      </c>
      <c r="E24" s="27">
        <f>F24</f>
        <v>7.55</v>
      </c>
      <c r="F24" s="27">
        <f>ROUND(7.55,3)</f>
        <v>7.55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ROUND(8.11,3)</f>
        <v>8.11</v>
      </c>
      <c r="D26" s="27">
        <f>F26</f>
        <v>8.11</v>
      </c>
      <c r="E26" s="27">
        <f>F26</f>
        <v>8.11</v>
      </c>
      <c r="F26" s="27">
        <f>ROUND(8.11,3)</f>
        <v>8.11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ROUND(8.35,3)</f>
        <v>8.35</v>
      </c>
      <c r="D28" s="27">
        <f>F28</f>
        <v>8.35</v>
      </c>
      <c r="E28" s="27">
        <f>F28</f>
        <v>8.35</v>
      </c>
      <c r="F28" s="27">
        <f>ROUND(8.35,3)</f>
        <v>8.35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ROUND(10.1,3)</f>
        <v>10.1</v>
      </c>
      <c r="D30" s="27">
        <f>F30</f>
        <v>10.1</v>
      </c>
      <c r="E30" s="27">
        <f>F30</f>
        <v>10.1</v>
      </c>
      <c r="F30" s="27">
        <f>ROUND(10.1,3)</f>
        <v>10.1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ROUND(2.82,3)</f>
        <v>2.82</v>
      </c>
      <c r="D32" s="27">
        <f>F32</f>
        <v>2.82</v>
      </c>
      <c r="E32" s="27">
        <f>F32</f>
        <v>2.82</v>
      </c>
      <c r="F32" s="27">
        <f>ROUND(2.82,3)</f>
        <v>2.82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ROUND(9.905,3)</f>
        <v>9.905</v>
      </c>
      <c r="D36" s="27">
        <f>F36</f>
        <v>9.905</v>
      </c>
      <c r="E36" s="27">
        <f>F36</f>
        <v>9.905</v>
      </c>
      <c r="F36" s="27">
        <f>ROUND(9.905,3)</f>
        <v>9.905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ROUND(2.76,5)</f>
        <v>2.76</v>
      </c>
      <c r="D38" s="25">
        <f>F38</f>
        <v>127.79676</v>
      </c>
      <c r="E38" s="25">
        <f>F38</f>
        <v>127.79676</v>
      </c>
      <c r="F38" s="25">
        <f>ROUND(127.79676,5)</f>
        <v>127.79676</v>
      </c>
      <c r="G38" s="24"/>
      <c r="H38" s="36"/>
    </row>
    <row r="39" spans="1:8" ht="12.75" customHeight="1">
      <c r="A39" s="22">
        <v>43223</v>
      </c>
      <c r="B39" s="22"/>
      <c r="C39" s="25">
        <f>ROUND(2.76,5)</f>
        <v>2.76</v>
      </c>
      <c r="D39" s="25">
        <f>F39</f>
        <v>130.19116</v>
      </c>
      <c r="E39" s="25">
        <f>F39</f>
        <v>130.19116</v>
      </c>
      <c r="F39" s="25">
        <f>ROUND(130.19116,5)</f>
        <v>130.19116</v>
      </c>
      <c r="G39" s="24"/>
      <c r="H39" s="36"/>
    </row>
    <row r="40" spans="1:8" ht="12.75" customHeight="1">
      <c r="A40" s="22">
        <v>43314</v>
      </c>
      <c r="B40" s="22"/>
      <c r="C40" s="25">
        <f>ROUND(2.76,5)</f>
        <v>2.76</v>
      </c>
      <c r="D40" s="25">
        <f>F40</f>
        <v>132.64741</v>
      </c>
      <c r="E40" s="25">
        <f>F40</f>
        <v>132.64741</v>
      </c>
      <c r="F40" s="25">
        <f>ROUND(132.64741,5)</f>
        <v>132.64741</v>
      </c>
      <c r="G40" s="24"/>
      <c r="H40" s="36"/>
    </row>
    <row r="41" spans="1:8" ht="12.75" customHeight="1">
      <c r="A41" s="22">
        <v>43405</v>
      </c>
      <c r="B41" s="22"/>
      <c r="C41" s="25">
        <f>ROUND(2.76,5)</f>
        <v>2.76</v>
      </c>
      <c r="D41" s="25">
        <f>F41</f>
        <v>135.26169</v>
      </c>
      <c r="E41" s="25">
        <f>F41</f>
        <v>135.26169</v>
      </c>
      <c r="F41" s="25">
        <f>ROUND(135.26169,5)</f>
        <v>135.26169</v>
      </c>
      <c r="G41" s="24"/>
      <c r="H41" s="36"/>
    </row>
    <row r="42" spans="1:8" ht="12.75" customHeight="1">
      <c r="A42" s="22">
        <v>43503</v>
      </c>
      <c r="B42" s="22"/>
      <c r="C42" s="25">
        <f>ROUND(2.76,5)</f>
        <v>2.76</v>
      </c>
      <c r="D42" s="25">
        <f>F42</f>
        <v>137.97046</v>
      </c>
      <c r="E42" s="25">
        <f>F42</f>
        <v>137.97046</v>
      </c>
      <c r="F42" s="25">
        <f>ROUND(137.97046,5)</f>
        <v>137.97046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ROUND(96.84124,5)</f>
        <v>96.84124</v>
      </c>
      <c r="D44" s="25">
        <f>F44</f>
        <v>98.0798</v>
      </c>
      <c r="E44" s="25">
        <f>F44</f>
        <v>98.0798</v>
      </c>
      <c r="F44" s="25">
        <f>ROUND(98.0798,5)</f>
        <v>98.0798</v>
      </c>
      <c r="G44" s="24"/>
      <c r="H44" s="36"/>
    </row>
    <row r="45" spans="1:8" ht="12.75" customHeight="1">
      <c r="A45" s="22">
        <v>43223</v>
      </c>
      <c r="B45" s="22"/>
      <c r="C45" s="25">
        <f>ROUND(96.84124,5)</f>
        <v>96.84124</v>
      </c>
      <c r="D45" s="25">
        <f>F45</f>
        <v>98.89941</v>
      </c>
      <c r="E45" s="25">
        <f>F45</f>
        <v>98.89941</v>
      </c>
      <c r="F45" s="25">
        <f>ROUND(98.89941,5)</f>
        <v>98.89941</v>
      </c>
      <c r="G45" s="24"/>
      <c r="H45" s="36"/>
    </row>
    <row r="46" spans="1:8" ht="12.75" customHeight="1">
      <c r="A46" s="22">
        <v>43314</v>
      </c>
      <c r="B46" s="22"/>
      <c r="C46" s="25">
        <f>ROUND(96.84124,5)</f>
        <v>96.84124</v>
      </c>
      <c r="D46" s="25">
        <f>F46</f>
        <v>100.7991</v>
      </c>
      <c r="E46" s="25">
        <f>F46</f>
        <v>100.7991</v>
      </c>
      <c r="F46" s="25">
        <f>ROUND(100.7991,5)</f>
        <v>100.7991</v>
      </c>
      <c r="G46" s="24"/>
      <c r="H46" s="36"/>
    </row>
    <row r="47" spans="1:8" ht="12.75" customHeight="1">
      <c r="A47" s="22">
        <v>43405</v>
      </c>
      <c r="B47" s="22"/>
      <c r="C47" s="25">
        <f>ROUND(96.84124,5)</f>
        <v>96.84124</v>
      </c>
      <c r="D47" s="25">
        <f>F47</f>
        <v>102.78573</v>
      </c>
      <c r="E47" s="25">
        <f>F47</f>
        <v>102.78573</v>
      </c>
      <c r="F47" s="25">
        <f>ROUND(102.78573,5)</f>
        <v>102.78573</v>
      </c>
      <c r="G47" s="24"/>
      <c r="H47" s="36"/>
    </row>
    <row r="48" spans="1:8" ht="12.75" customHeight="1">
      <c r="A48" s="22">
        <v>43503</v>
      </c>
      <c r="B48" s="22"/>
      <c r="C48" s="25">
        <f>ROUND(96.84124,5)</f>
        <v>96.84124</v>
      </c>
      <c r="D48" s="25">
        <f>F48</f>
        <v>104.84395</v>
      </c>
      <c r="E48" s="25">
        <f>F48</f>
        <v>104.84395</v>
      </c>
      <c r="F48" s="25">
        <f>ROUND(104.84395,5)</f>
        <v>104.84395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ROUND(9.83,5)</f>
        <v>9.83</v>
      </c>
      <c r="D50" s="25">
        <f>F50</f>
        <v>9.8844</v>
      </c>
      <c r="E50" s="25">
        <f>F50</f>
        <v>9.8844</v>
      </c>
      <c r="F50" s="25">
        <f>ROUND(9.8844,5)</f>
        <v>9.8844</v>
      </c>
      <c r="G50" s="24"/>
      <c r="H50" s="36"/>
    </row>
    <row r="51" spans="1:8" ht="12.75" customHeight="1">
      <c r="A51" s="22">
        <v>43223</v>
      </c>
      <c r="B51" s="22"/>
      <c r="C51" s="25">
        <f>ROUND(9.83,5)</f>
        <v>9.83</v>
      </c>
      <c r="D51" s="25">
        <f>F51</f>
        <v>9.96698</v>
      </c>
      <c r="E51" s="25">
        <f>F51</f>
        <v>9.96698</v>
      </c>
      <c r="F51" s="25">
        <f>ROUND(9.96698,5)</f>
        <v>9.96698</v>
      </c>
      <c r="G51" s="24"/>
      <c r="H51" s="36"/>
    </row>
    <row r="52" spans="1:8" ht="12.75" customHeight="1">
      <c r="A52" s="22">
        <v>43314</v>
      </c>
      <c r="B52" s="22"/>
      <c r="C52" s="25">
        <f>ROUND(9.83,5)</f>
        <v>9.83</v>
      </c>
      <c r="D52" s="25">
        <f>F52</f>
        <v>10.04996</v>
      </c>
      <c r="E52" s="25">
        <f>F52</f>
        <v>10.04996</v>
      </c>
      <c r="F52" s="25">
        <f>ROUND(10.04996,5)</f>
        <v>10.04996</v>
      </c>
      <c r="G52" s="24"/>
      <c r="H52" s="36"/>
    </row>
    <row r="53" spans="1:8" ht="12.75" customHeight="1">
      <c r="A53" s="22">
        <v>43405</v>
      </c>
      <c r="B53" s="22"/>
      <c r="C53" s="25">
        <f>ROUND(9.83,5)</f>
        <v>9.83</v>
      </c>
      <c r="D53" s="25">
        <f>F53</f>
        <v>10.12574</v>
      </c>
      <c r="E53" s="25">
        <f>F53</f>
        <v>10.12574</v>
      </c>
      <c r="F53" s="25">
        <f>ROUND(10.12574,5)</f>
        <v>10.12574</v>
      </c>
      <c r="G53" s="24"/>
      <c r="H53" s="36"/>
    </row>
    <row r="54" spans="1:8" ht="12.75" customHeight="1">
      <c r="A54" s="22">
        <v>43503</v>
      </c>
      <c r="B54" s="22"/>
      <c r="C54" s="25">
        <f>ROUND(9.83,5)</f>
        <v>9.83</v>
      </c>
      <c r="D54" s="25">
        <f>F54</f>
        <v>10.22401</v>
      </c>
      <c r="E54" s="25">
        <f>F54</f>
        <v>10.22401</v>
      </c>
      <c r="F54" s="25">
        <f>ROUND(10.22401,5)</f>
        <v>10.22401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ROUND(10.02,5)</f>
        <v>10.02</v>
      </c>
      <c r="D56" s="25">
        <f>F56</f>
        <v>10.07646</v>
      </c>
      <c r="E56" s="25">
        <f>F56</f>
        <v>10.07646</v>
      </c>
      <c r="F56" s="25">
        <f>ROUND(10.07646,5)</f>
        <v>10.07646</v>
      </c>
      <c r="G56" s="24"/>
      <c r="H56" s="36"/>
    </row>
    <row r="57" spans="1:8" ht="12.75" customHeight="1">
      <c r="A57" s="22">
        <v>43223</v>
      </c>
      <c r="B57" s="22"/>
      <c r="C57" s="25">
        <f>ROUND(10.02,5)</f>
        <v>10.02</v>
      </c>
      <c r="D57" s="25">
        <f>F57</f>
        <v>10.1579</v>
      </c>
      <c r="E57" s="25">
        <f>F57</f>
        <v>10.1579</v>
      </c>
      <c r="F57" s="25">
        <f>ROUND(10.1579,5)</f>
        <v>10.1579</v>
      </c>
      <c r="G57" s="24"/>
      <c r="H57" s="36"/>
    </row>
    <row r="58" spans="1:8" ht="12.75" customHeight="1">
      <c r="A58" s="22">
        <v>43314</v>
      </c>
      <c r="B58" s="22"/>
      <c r="C58" s="25">
        <f>ROUND(10.02,5)</f>
        <v>10.02</v>
      </c>
      <c r="D58" s="25">
        <f>F58</f>
        <v>10.2369</v>
      </c>
      <c r="E58" s="25">
        <f>F58</f>
        <v>10.2369</v>
      </c>
      <c r="F58" s="25">
        <f>ROUND(10.2369,5)</f>
        <v>10.2369</v>
      </c>
      <c r="G58" s="24"/>
      <c r="H58" s="36"/>
    </row>
    <row r="59" spans="1:8" ht="12.75" customHeight="1">
      <c r="A59" s="22">
        <v>43405</v>
      </c>
      <c r="B59" s="22"/>
      <c r="C59" s="25">
        <f>ROUND(10.02,5)</f>
        <v>10.02</v>
      </c>
      <c r="D59" s="25">
        <f>F59</f>
        <v>10.3166</v>
      </c>
      <c r="E59" s="25">
        <f>F59</f>
        <v>10.3166</v>
      </c>
      <c r="F59" s="25">
        <f>ROUND(10.3166,5)</f>
        <v>10.3166</v>
      </c>
      <c r="G59" s="24"/>
      <c r="H59" s="36"/>
    </row>
    <row r="60" spans="1:8" ht="12.75" customHeight="1">
      <c r="A60" s="22">
        <v>43503</v>
      </c>
      <c r="B60" s="22"/>
      <c r="C60" s="25">
        <f>ROUND(10.02,5)</f>
        <v>10.02</v>
      </c>
      <c r="D60" s="25">
        <f>F60</f>
        <v>10.41668</v>
      </c>
      <c r="E60" s="25">
        <f>F60</f>
        <v>10.41668</v>
      </c>
      <c r="F60" s="25">
        <f>ROUND(10.41668,5)</f>
        <v>10.41668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ROUND(99.80261,5)</f>
        <v>99.80261</v>
      </c>
      <c r="D62" s="25">
        <f>F62</f>
        <v>101.0791</v>
      </c>
      <c r="E62" s="25">
        <f>F62</f>
        <v>101.0791</v>
      </c>
      <c r="F62" s="25">
        <f>ROUND(101.0791,5)</f>
        <v>101.0791</v>
      </c>
      <c r="G62" s="24"/>
      <c r="H62" s="36"/>
    </row>
    <row r="63" spans="1:8" ht="12.75" customHeight="1">
      <c r="A63" s="22">
        <v>43223</v>
      </c>
      <c r="B63" s="22"/>
      <c r="C63" s="25">
        <f>ROUND(99.80261,5)</f>
        <v>99.80261</v>
      </c>
      <c r="D63" s="25">
        <f>F63</f>
        <v>101.88427</v>
      </c>
      <c r="E63" s="25">
        <f>F63</f>
        <v>101.88427</v>
      </c>
      <c r="F63" s="25">
        <f>ROUND(101.88427,5)</f>
        <v>101.88427</v>
      </c>
      <c r="G63" s="24"/>
      <c r="H63" s="36"/>
    </row>
    <row r="64" spans="1:8" ht="12.75" customHeight="1">
      <c r="A64" s="22">
        <v>43314</v>
      </c>
      <c r="B64" s="22"/>
      <c r="C64" s="25">
        <f>ROUND(99.80261,5)</f>
        <v>99.80261</v>
      </c>
      <c r="D64" s="25">
        <f>F64</f>
        <v>103.84135</v>
      </c>
      <c r="E64" s="25">
        <f>F64</f>
        <v>103.84135</v>
      </c>
      <c r="F64" s="25">
        <f>ROUND(103.84135,5)</f>
        <v>103.84135</v>
      </c>
      <c r="G64" s="24"/>
      <c r="H64" s="36"/>
    </row>
    <row r="65" spans="1:8" ht="12.75" customHeight="1">
      <c r="A65" s="22">
        <v>43405</v>
      </c>
      <c r="B65" s="22"/>
      <c r="C65" s="25">
        <f>ROUND(99.80261,5)</f>
        <v>99.80261</v>
      </c>
      <c r="D65" s="25">
        <f>F65</f>
        <v>105.88792</v>
      </c>
      <c r="E65" s="25">
        <f>F65</f>
        <v>105.88792</v>
      </c>
      <c r="F65" s="25">
        <f>ROUND(105.88792,5)</f>
        <v>105.88792</v>
      </c>
      <c r="G65" s="24"/>
      <c r="H65" s="36"/>
    </row>
    <row r="66" spans="1:8" ht="12.75" customHeight="1">
      <c r="A66" s="22">
        <v>43503</v>
      </c>
      <c r="B66" s="22"/>
      <c r="C66" s="25">
        <f>ROUND(99.80261,5)</f>
        <v>99.80261</v>
      </c>
      <c r="D66" s="25">
        <f>F66</f>
        <v>108.00837</v>
      </c>
      <c r="E66" s="25">
        <f>F66</f>
        <v>108.00837</v>
      </c>
      <c r="F66" s="25">
        <f>ROUND(108.00837,5)</f>
        <v>108.00837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ROUND(10.26,5)</f>
        <v>10.26</v>
      </c>
      <c r="D68" s="25">
        <f>F68</f>
        <v>10.31475</v>
      </c>
      <c r="E68" s="25">
        <f>F68</f>
        <v>10.31475</v>
      </c>
      <c r="F68" s="25">
        <f>ROUND(10.31475,5)</f>
        <v>10.31475</v>
      </c>
      <c r="G68" s="24"/>
      <c r="H68" s="36"/>
    </row>
    <row r="69" spans="1:8" ht="12.75" customHeight="1">
      <c r="A69" s="22">
        <v>43223</v>
      </c>
      <c r="B69" s="22"/>
      <c r="C69" s="25">
        <f>ROUND(10.26,5)</f>
        <v>10.26</v>
      </c>
      <c r="D69" s="25">
        <f>F69</f>
        <v>10.39676</v>
      </c>
      <c r="E69" s="25">
        <f>F69</f>
        <v>10.39676</v>
      </c>
      <c r="F69" s="25">
        <f>ROUND(10.39676,5)</f>
        <v>10.39676</v>
      </c>
      <c r="G69" s="24"/>
      <c r="H69" s="36"/>
    </row>
    <row r="70" spans="1:8" ht="12.75" customHeight="1">
      <c r="A70" s="22">
        <v>43314</v>
      </c>
      <c r="B70" s="22"/>
      <c r="C70" s="25">
        <f>ROUND(10.26,5)</f>
        <v>10.26</v>
      </c>
      <c r="D70" s="25">
        <f>F70</f>
        <v>10.47917</v>
      </c>
      <c r="E70" s="25">
        <f>F70</f>
        <v>10.47917</v>
      </c>
      <c r="F70" s="25">
        <f>ROUND(10.47917,5)</f>
        <v>10.47917</v>
      </c>
      <c r="G70" s="24"/>
      <c r="H70" s="36"/>
    </row>
    <row r="71" spans="1:8" ht="12.75" customHeight="1">
      <c r="A71" s="22">
        <v>43405</v>
      </c>
      <c r="B71" s="22"/>
      <c r="C71" s="25">
        <f>ROUND(10.26,5)</f>
        <v>10.26</v>
      </c>
      <c r="D71" s="25">
        <f>F71</f>
        <v>10.55466</v>
      </c>
      <c r="E71" s="25">
        <f>F71</f>
        <v>10.55466</v>
      </c>
      <c r="F71" s="25">
        <f>ROUND(10.55466,5)</f>
        <v>10.55466</v>
      </c>
      <c r="G71" s="24"/>
      <c r="H71" s="36"/>
    </row>
    <row r="72" spans="1:8" ht="12.75" customHeight="1">
      <c r="A72" s="22">
        <v>43503</v>
      </c>
      <c r="B72" s="22"/>
      <c r="C72" s="25">
        <f>ROUND(10.26,5)</f>
        <v>10.26</v>
      </c>
      <c r="D72" s="25">
        <f>F72</f>
        <v>10.64987</v>
      </c>
      <c r="E72" s="25">
        <f>F72</f>
        <v>10.64987</v>
      </c>
      <c r="F72" s="25">
        <f>ROUND(10.64987,5)</f>
        <v>10.64987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ROUND(2.95,5)</f>
        <v>2.95</v>
      </c>
      <c r="D74" s="25">
        <f>F74</f>
        <v>120.09478</v>
      </c>
      <c r="E74" s="25">
        <f>F74</f>
        <v>120.09478</v>
      </c>
      <c r="F74" s="25">
        <f>ROUND(120.09478,5)</f>
        <v>120.09478</v>
      </c>
      <c r="G74" s="24"/>
      <c r="H74" s="36"/>
    </row>
    <row r="75" spans="1:8" ht="12.75" customHeight="1">
      <c r="A75" s="22">
        <v>43223</v>
      </c>
      <c r="B75" s="22"/>
      <c r="C75" s="25">
        <f>ROUND(2.95,5)</f>
        <v>2.95</v>
      </c>
      <c r="D75" s="25">
        <f>F75</f>
        <v>122.34496</v>
      </c>
      <c r="E75" s="25">
        <f>F75</f>
        <v>122.34496</v>
      </c>
      <c r="F75" s="25">
        <f>ROUND(122.34496,5)</f>
        <v>122.34496</v>
      </c>
      <c r="G75" s="24"/>
      <c r="H75" s="36"/>
    </row>
    <row r="76" spans="1:8" ht="12.75" customHeight="1">
      <c r="A76" s="22">
        <v>43314</v>
      </c>
      <c r="B76" s="22"/>
      <c r="C76" s="25">
        <f>ROUND(2.95,5)</f>
        <v>2.95</v>
      </c>
      <c r="D76" s="25">
        <f>F76</f>
        <v>124.64488</v>
      </c>
      <c r="E76" s="25">
        <f>F76</f>
        <v>124.64488</v>
      </c>
      <c r="F76" s="25">
        <f>ROUND(124.64488,5)</f>
        <v>124.64488</v>
      </c>
      <c r="G76" s="24"/>
      <c r="H76" s="36"/>
    </row>
    <row r="77" spans="1:8" ht="12.75" customHeight="1">
      <c r="A77" s="22">
        <v>43405</v>
      </c>
      <c r="B77" s="22"/>
      <c r="C77" s="25">
        <f>ROUND(2.95,5)</f>
        <v>2.95</v>
      </c>
      <c r="D77" s="25">
        <f>F77</f>
        <v>127.10145</v>
      </c>
      <c r="E77" s="25">
        <f>F77</f>
        <v>127.10145</v>
      </c>
      <c r="F77" s="25">
        <f>ROUND(127.10145,5)</f>
        <v>127.10145</v>
      </c>
      <c r="G77" s="24"/>
      <c r="H77" s="36"/>
    </row>
    <row r="78" spans="1:8" ht="12.75" customHeight="1">
      <c r="A78" s="22">
        <v>43503</v>
      </c>
      <c r="B78" s="22"/>
      <c r="C78" s="25">
        <f>ROUND(2.95,5)</f>
        <v>2.95</v>
      </c>
      <c r="D78" s="25">
        <f>F78</f>
        <v>129.64675</v>
      </c>
      <c r="E78" s="25">
        <f>F78</f>
        <v>129.64675</v>
      </c>
      <c r="F78" s="25">
        <f>ROUND(129.64675,5)</f>
        <v>129.64675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ROUND(10.35,5)</f>
        <v>10.35</v>
      </c>
      <c r="D80" s="25">
        <f>F80</f>
        <v>10.40515</v>
      </c>
      <c r="E80" s="25">
        <f>F80</f>
        <v>10.40515</v>
      </c>
      <c r="F80" s="25">
        <f>ROUND(10.40515,5)</f>
        <v>10.40515</v>
      </c>
      <c r="G80" s="24"/>
      <c r="H80" s="36"/>
    </row>
    <row r="81" spans="1:8" ht="12.75" customHeight="1">
      <c r="A81" s="22">
        <v>43223</v>
      </c>
      <c r="B81" s="22"/>
      <c r="C81" s="25">
        <f>ROUND(10.35,5)</f>
        <v>10.35</v>
      </c>
      <c r="D81" s="25">
        <f>F81</f>
        <v>10.48761</v>
      </c>
      <c r="E81" s="25">
        <f>F81</f>
        <v>10.48761</v>
      </c>
      <c r="F81" s="25">
        <f>ROUND(10.48761,5)</f>
        <v>10.48761</v>
      </c>
      <c r="G81" s="24"/>
      <c r="H81" s="36"/>
    </row>
    <row r="82" spans="1:8" ht="12.75" customHeight="1">
      <c r="A82" s="22">
        <v>43314</v>
      </c>
      <c r="B82" s="22"/>
      <c r="C82" s="25">
        <f>ROUND(10.35,5)</f>
        <v>10.35</v>
      </c>
      <c r="D82" s="25">
        <f>F82</f>
        <v>10.57051</v>
      </c>
      <c r="E82" s="25">
        <f>F82</f>
        <v>10.57051</v>
      </c>
      <c r="F82" s="25">
        <f>ROUND(10.57051,5)</f>
        <v>10.57051</v>
      </c>
      <c r="G82" s="24"/>
      <c r="H82" s="36"/>
    </row>
    <row r="83" spans="1:8" ht="12.75" customHeight="1">
      <c r="A83" s="22">
        <v>43405</v>
      </c>
      <c r="B83" s="22"/>
      <c r="C83" s="25">
        <f>ROUND(10.35,5)</f>
        <v>10.35</v>
      </c>
      <c r="D83" s="25">
        <f>F83</f>
        <v>10.64654</v>
      </c>
      <c r="E83" s="25">
        <f>F83</f>
        <v>10.64654</v>
      </c>
      <c r="F83" s="25">
        <f>ROUND(10.64654,5)</f>
        <v>10.64654</v>
      </c>
      <c r="G83" s="24"/>
      <c r="H83" s="36"/>
    </row>
    <row r="84" spans="1:8" ht="12.75" customHeight="1">
      <c r="A84" s="22">
        <v>43503</v>
      </c>
      <c r="B84" s="22"/>
      <c r="C84" s="25">
        <f>ROUND(10.35,5)</f>
        <v>10.35</v>
      </c>
      <c r="D84" s="25">
        <f>F84</f>
        <v>10.74203</v>
      </c>
      <c r="E84" s="25">
        <f>F84</f>
        <v>10.74203</v>
      </c>
      <c r="F84" s="25">
        <f>ROUND(10.74203,5)</f>
        <v>10.74203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ROUND(10.4,5)</f>
        <v>10.4</v>
      </c>
      <c r="D86" s="25">
        <f>F86</f>
        <v>10.45414</v>
      </c>
      <c r="E86" s="25">
        <f>F86</f>
        <v>10.45414</v>
      </c>
      <c r="F86" s="25">
        <f>ROUND(10.45414,5)</f>
        <v>10.45414</v>
      </c>
      <c r="G86" s="24"/>
      <c r="H86" s="36"/>
    </row>
    <row r="87" spans="1:8" ht="12.75" customHeight="1">
      <c r="A87" s="22">
        <v>43223</v>
      </c>
      <c r="B87" s="22"/>
      <c r="C87" s="25">
        <f>ROUND(10.4,5)</f>
        <v>10.4</v>
      </c>
      <c r="D87" s="25">
        <f>F87</f>
        <v>10.53495</v>
      </c>
      <c r="E87" s="25">
        <f>F87</f>
        <v>10.53495</v>
      </c>
      <c r="F87" s="25">
        <f>ROUND(10.53495,5)</f>
        <v>10.53495</v>
      </c>
      <c r="G87" s="24"/>
      <c r="H87" s="36"/>
    </row>
    <row r="88" spans="1:8" ht="12.75" customHeight="1">
      <c r="A88" s="22">
        <v>43314</v>
      </c>
      <c r="B88" s="22"/>
      <c r="C88" s="25">
        <f>ROUND(10.4,5)</f>
        <v>10.4</v>
      </c>
      <c r="D88" s="25">
        <f>F88</f>
        <v>10.61615</v>
      </c>
      <c r="E88" s="25">
        <f>F88</f>
        <v>10.61615</v>
      </c>
      <c r="F88" s="25">
        <f>ROUND(10.61615,5)</f>
        <v>10.61615</v>
      </c>
      <c r="G88" s="24"/>
      <c r="H88" s="36"/>
    </row>
    <row r="89" spans="1:8" ht="12.75" customHeight="1">
      <c r="A89" s="22">
        <v>43405</v>
      </c>
      <c r="B89" s="22"/>
      <c r="C89" s="25">
        <f>ROUND(10.4,5)</f>
        <v>10.4</v>
      </c>
      <c r="D89" s="25">
        <f>F89</f>
        <v>10.69058</v>
      </c>
      <c r="E89" s="25">
        <f>F89</f>
        <v>10.69058</v>
      </c>
      <c r="F89" s="25">
        <f>ROUND(10.69058,5)</f>
        <v>10.69058</v>
      </c>
      <c r="G89" s="24"/>
      <c r="H89" s="36"/>
    </row>
    <row r="90" spans="1:8" ht="12.75" customHeight="1">
      <c r="A90" s="22">
        <v>43503</v>
      </c>
      <c r="B90" s="22"/>
      <c r="C90" s="25">
        <f>ROUND(10.4,5)</f>
        <v>10.4</v>
      </c>
      <c r="D90" s="25">
        <f>F90</f>
        <v>10.7838</v>
      </c>
      <c r="E90" s="25">
        <f>F90</f>
        <v>10.7838</v>
      </c>
      <c r="F90" s="25">
        <f>ROUND(10.7838,5)</f>
        <v>10.7838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ROUND(113.22893,5)</f>
        <v>113.22893</v>
      </c>
      <c r="D92" s="25">
        <f>F92</f>
        <v>114.67713</v>
      </c>
      <c r="E92" s="25">
        <f>F92</f>
        <v>114.67713</v>
      </c>
      <c r="F92" s="25">
        <f>ROUND(114.67713,5)</f>
        <v>114.67713</v>
      </c>
      <c r="G92" s="24"/>
      <c r="H92" s="36"/>
    </row>
    <row r="93" spans="1:8" ht="12.75" customHeight="1">
      <c r="A93" s="22">
        <v>43223</v>
      </c>
      <c r="B93" s="22"/>
      <c r="C93" s="25">
        <f>ROUND(113.22893,5)</f>
        <v>113.22893</v>
      </c>
      <c r="D93" s="25">
        <f>F93</f>
        <v>115.22596</v>
      </c>
      <c r="E93" s="25">
        <f>F93</f>
        <v>115.22596</v>
      </c>
      <c r="F93" s="25">
        <f>ROUND(115.22596,5)</f>
        <v>115.22596</v>
      </c>
      <c r="G93" s="24"/>
      <c r="H93" s="36"/>
    </row>
    <row r="94" spans="1:8" ht="12.75" customHeight="1">
      <c r="A94" s="22">
        <v>43314</v>
      </c>
      <c r="B94" s="22"/>
      <c r="C94" s="25">
        <f>ROUND(113.22893,5)</f>
        <v>113.22893</v>
      </c>
      <c r="D94" s="25">
        <f>F94</f>
        <v>117.43932</v>
      </c>
      <c r="E94" s="25">
        <f>F94</f>
        <v>117.43932</v>
      </c>
      <c r="F94" s="25">
        <f>ROUND(117.43932,5)</f>
        <v>117.43932</v>
      </c>
      <c r="G94" s="24"/>
      <c r="H94" s="36"/>
    </row>
    <row r="95" spans="1:8" ht="12.75" customHeight="1">
      <c r="A95" s="22">
        <v>43405</v>
      </c>
      <c r="B95" s="22"/>
      <c r="C95" s="25">
        <f>ROUND(113.22893,5)</f>
        <v>113.22893</v>
      </c>
      <c r="D95" s="25">
        <f>F95</f>
        <v>119.75393</v>
      </c>
      <c r="E95" s="25">
        <f>F95</f>
        <v>119.75393</v>
      </c>
      <c r="F95" s="25">
        <f>ROUND(119.75393,5)</f>
        <v>119.75393</v>
      </c>
      <c r="G95" s="24"/>
      <c r="H95" s="36"/>
    </row>
    <row r="96" spans="1:8" ht="12.75" customHeight="1">
      <c r="A96" s="22">
        <v>43503</v>
      </c>
      <c r="B96" s="22"/>
      <c r="C96" s="25">
        <f>ROUND(113.22893,5)</f>
        <v>113.22893</v>
      </c>
      <c r="D96" s="25">
        <f>F96</f>
        <v>122.15177</v>
      </c>
      <c r="E96" s="25">
        <f>F96</f>
        <v>122.15177</v>
      </c>
      <c r="F96" s="25">
        <f>ROUND(122.15177,5)</f>
        <v>122.15177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ROUND(3.06,5)</f>
        <v>3.06</v>
      </c>
      <c r="D98" s="25">
        <f>F98</f>
        <v>118.84146</v>
      </c>
      <c r="E98" s="25">
        <f>F98</f>
        <v>118.84146</v>
      </c>
      <c r="F98" s="25">
        <f>ROUND(118.84146,5)</f>
        <v>118.84146</v>
      </c>
      <c r="G98" s="24"/>
      <c r="H98" s="36"/>
    </row>
    <row r="99" spans="1:8" ht="12.75" customHeight="1">
      <c r="A99" s="22">
        <v>43223</v>
      </c>
      <c r="B99" s="22"/>
      <c r="C99" s="25">
        <f>ROUND(3.06,5)</f>
        <v>3.06</v>
      </c>
      <c r="D99" s="25">
        <f>F99</f>
        <v>121.06801</v>
      </c>
      <c r="E99" s="25">
        <f>F99</f>
        <v>121.06801</v>
      </c>
      <c r="F99" s="25">
        <f>ROUND(121.06801,5)</f>
        <v>121.06801</v>
      </c>
      <c r="G99" s="24"/>
      <c r="H99" s="36"/>
    </row>
    <row r="100" spans="1:8" ht="12.75" customHeight="1">
      <c r="A100" s="22">
        <v>43314</v>
      </c>
      <c r="B100" s="22"/>
      <c r="C100" s="25">
        <f>ROUND(3.06,5)</f>
        <v>3.06</v>
      </c>
      <c r="D100" s="25">
        <f>F100</f>
        <v>121.66033</v>
      </c>
      <c r="E100" s="25">
        <f>F100</f>
        <v>121.66033</v>
      </c>
      <c r="F100" s="25">
        <f>ROUND(121.66033,5)</f>
        <v>121.66033</v>
      </c>
      <c r="G100" s="24"/>
      <c r="H100" s="36"/>
    </row>
    <row r="101" spans="1:8" ht="12.75" customHeight="1">
      <c r="A101" s="22">
        <v>43405</v>
      </c>
      <c r="B101" s="22"/>
      <c r="C101" s="25">
        <f>ROUND(3.06,5)</f>
        <v>3.06</v>
      </c>
      <c r="D101" s="25">
        <f>F101</f>
        <v>124.05823</v>
      </c>
      <c r="E101" s="25">
        <f>F101</f>
        <v>124.05823</v>
      </c>
      <c r="F101" s="25">
        <f>ROUND(124.05823,5)</f>
        <v>124.05823</v>
      </c>
      <c r="G101" s="24"/>
      <c r="H101" s="36"/>
    </row>
    <row r="102" spans="1:8" ht="12.75" customHeight="1">
      <c r="A102" s="22">
        <v>43503</v>
      </c>
      <c r="B102" s="22"/>
      <c r="C102" s="25">
        <f>ROUND(3.06,5)</f>
        <v>3.06</v>
      </c>
      <c r="D102" s="25">
        <f>F102</f>
        <v>126.54155</v>
      </c>
      <c r="E102" s="25">
        <f>F102</f>
        <v>126.54155</v>
      </c>
      <c r="F102" s="25">
        <f>ROUND(126.54155,5)</f>
        <v>126.54155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ROUND(3.54,5)</f>
        <v>3.54</v>
      </c>
      <c r="D104" s="25">
        <f>F104</f>
        <v>125.67126</v>
      </c>
      <c r="E104" s="25">
        <f>F104</f>
        <v>125.67126</v>
      </c>
      <c r="F104" s="25">
        <f>ROUND(125.67126,5)</f>
        <v>125.67126</v>
      </c>
      <c r="G104" s="24"/>
      <c r="H104" s="36"/>
    </row>
    <row r="105" spans="1:8" ht="12.75" customHeight="1">
      <c r="A105" s="22">
        <v>43223</v>
      </c>
      <c r="B105" s="22"/>
      <c r="C105" s="25">
        <f>ROUND(3.54,5)</f>
        <v>3.54</v>
      </c>
      <c r="D105" s="25">
        <f>F105</f>
        <v>126.26636</v>
      </c>
      <c r="E105" s="25">
        <f>F105</f>
        <v>126.26636</v>
      </c>
      <c r="F105" s="25">
        <f>ROUND(126.26636,5)</f>
        <v>126.26636</v>
      </c>
      <c r="G105" s="24"/>
      <c r="H105" s="36"/>
    </row>
    <row r="106" spans="1:8" ht="12.75" customHeight="1">
      <c r="A106" s="22">
        <v>43314</v>
      </c>
      <c r="B106" s="22"/>
      <c r="C106" s="25">
        <f>ROUND(3.54,5)</f>
        <v>3.54</v>
      </c>
      <c r="D106" s="25">
        <f>F106</f>
        <v>128.6918</v>
      </c>
      <c r="E106" s="25">
        <f>F106</f>
        <v>128.6918</v>
      </c>
      <c r="F106" s="25">
        <f>ROUND(128.6918,5)</f>
        <v>128.6918</v>
      </c>
      <c r="G106" s="24"/>
      <c r="H106" s="36"/>
    </row>
    <row r="107" spans="1:8" ht="12.75" customHeight="1">
      <c r="A107" s="22">
        <v>43405</v>
      </c>
      <c r="B107" s="22"/>
      <c r="C107" s="25">
        <f>ROUND(3.54,5)</f>
        <v>3.54</v>
      </c>
      <c r="D107" s="25">
        <f>F107</f>
        <v>131.22821</v>
      </c>
      <c r="E107" s="25">
        <f>F107</f>
        <v>131.22821</v>
      </c>
      <c r="F107" s="25">
        <f>ROUND(131.22821,5)</f>
        <v>131.22821</v>
      </c>
      <c r="G107" s="24"/>
      <c r="H107" s="36"/>
    </row>
    <row r="108" spans="1:8" ht="12.75" customHeight="1">
      <c r="A108" s="22">
        <v>43503</v>
      </c>
      <c r="B108" s="22"/>
      <c r="C108" s="25">
        <f>ROUND(3.54,5)</f>
        <v>3.54</v>
      </c>
      <c r="D108" s="25">
        <f>F108</f>
        <v>133.8556</v>
      </c>
      <c r="E108" s="25">
        <f>F108</f>
        <v>133.8556</v>
      </c>
      <c r="F108" s="25">
        <f>ROUND(133.8556,5)</f>
        <v>133.8556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ROUND(11.34,5)</f>
        <v>11.34</v>
      </c>
      <c r="D110" s="25">
        <f>F110</f>
        <v>11.42641</v>
      </c>
      <c r="E110" s="25">
        <f>F110</f>
        <v>11.42641</v>
      </c>
      <c r="F110" s="25">
        <f>ROUND(11.42641,5)</f>
        <v>11.42641</v>
      </c>
      <c r="G110" s="24"/>
      <c r="H110" s="36"/>
    </row>
    <row r="111" spans="1:8" ht="12.75" customHeight="1">
      <c r="A111" s="22">
        <v>43223</v>
      </c>
      <c r="B111" s="22"/>
      <c r="C111" s="25">
        <f>ROUND(11.34,5)</f>
        <v>11.34</v>
      </c>
      <c r="D111" s="25">
        <f>F111</f>
        <v>11.54872</v>
      </c>
      <c r="E111" s="25">
        <f>F111</f>
        <v>11.54872</v>
      </c>
      <c r="F111" s="25">
        <f>ROUND(11.54872,5)</f>
        <v>11.54872</v>
      </c>
      <c r="G111" s="24"/>
      <c r="H111" s="36"/>
    </row>
    <row r="112" spans="1:8" ht="12.75" customHeight="1">
      <c r="A112" s="22">
        <v>43314</v>
      </c>
      <c r="B112" s="22"/>
      <c r="C112" s="25">
        <f>ROUND(11.34,5)</f>
        <v>11.34</v>
      </c>
      <c r="D112" s="25">
        <f>F112</f>
        <v>11.66963</v>
      </c>
      <c r="E112" s="25">
        <f>F112</f>
        <v>11.66963</v>
      </c>
      <c r="F112" s="25">
        <f>ROUND(11.66963,5)</f>
        <v>11.66963</v>
      </c>
      <c r="G112" s="24"/>
      <c r="H112" s="36"/>
    </row>
    <row r="113" spans="1:8" ht="12.75" customHeight="1">
      <c r="A113" s="22">
        <v>43405</v>
      </c>
      <c r="B113" s="22"/>
      <c r="C113" s="25">
        <f>ROUND(11.34,5)</f>
        <v>11.34</v>
      </c>
      <c r="D113" s="25">
        <f>F113</f>
        <v>11.79498</v>
      </c>
      <c r="E113" s="25">
        <f>F113</f>
        <v>11.79498</v>
      </c>
      <c r="F113" s="25">
        <f>ROUND(11.79498,5)</f>
        <v>11.79498</v>
      </c>
      <c r="G113" s="24"/>
      <c r="H113" s="36"/>
    </row>
    <row r="114" spans="1:8" ht="12.75" customHeight="1">
      <c r="A114" s="22">
        <v>43503</v>
      </c>
      <c r="B114" s="22"/>
      <c r="C114" s="25">
        <f>ROUND(11.34,5)</f>
        <v>11.34</v>
      </c>
      <c r="D114" s="25">
        <f>F114</f>
        <v>11.94916</v>
      </c>
      <c r="E114" s="25">
        <f>F114</f>
        <v>11.94916</v>
      </c>
      <c r="F114" s="25">
        <f>ROUND(11.94916,5)</f>
        <v>11.94916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ROUND(11.595,5)</f>
        <v>11.595</v>
      </c>
      <c r="D116" s="25">
        <f>F116</f>
        <v>11.67911</v>
      </c>
      <c r="E116" s="25">
        <f>F116</f>
        <v>11.67911</v>
      </c>
      <c r="F116" s="25">
        <f>ROUND(11.67911,5)</f>
        <v>11.67911</v>
      </c>
      <c r="G116" s="24"/>
      <c r="H116" s="36"/>
    </row>
    <row r="117" spans="1:8" ht="12.75" customHeight="1">
      <c r="A117" s="22">
        <v>43223</v>
      </c>
      <c r="B117" s="22"/>
      <c r="C117" s="25">
        <f>ROUND(11.595,5)</f>
        <v>11.595</v>
      </c>
      <c r="D117" s="25">
        <f>F117</f>
        <v>11.80408</v>
      </c>
      <c r="E117" s="25">
        <f>F117</f>
        <v>11.80408</v>
      </c>
      <c r="F117" s="25">
        <f>ROUND(11.80408,5)</f>
        <v>11.80408</v>
      </c>
      <c r="G117" s="24"/>
      <c r="H117" s="36"/>
    </row>
    <row r="118" spans="1:8" ht="12.75" customHeight="1">
      <c r="A118" s="22">
        <v>43314</v>
      </c>
      <c r="B118" s="22"/>
      <c r="C118" s="25">
        <f>ROUND(11.595,5)</f>
        <v>11.595</v>
      </c>
      <c r="D118" s="25">
        <f>F118</f>
        <v>11.92548</v>
      </c>
      <c r="E118" s="25">
        <f>F118</f>
        <v>11.92548</v>
      </c>
      <c r="F118" s="25">
        <f>ROUND(11.92548,5)</f>
        <v>11.92548</v>
      </c>
      <c r="G118" s="24"/>
      <c r="H118" s="36"/>
    </row>
    <row r="119" spans="1:8" ht="12.75" customHeight="1">
      <c r="A119" s="22">
        <v>43405</v>
      </c>
      <c r="B119" s="22"/>
      <c r="C119" s="25">
        <f>ROUND(11.595,5)</f>
        <v>11.595</v>
      </c>
      <c r="D119" s="25">
        <f>F119</f>
        <v>12.0509</v>
      </c>
      <c r="E119" s="25">
        <f>F119</f>
        <v>12.0509</v>
      </c>
      <c r="F119" s="25">
        <f>ROUND(12.0509,5)</f>
        <v>12.0509</v>
      </c>
      <c r="G119" s="24"/>
      <c r="H119" s="36"/>
    </row>
    <row r="120" spans="1:8" ht="12.75" customHeight="1">
      <c r="A120" s="22">
        <v>43503</v>
      </c>
      <c r="B120" s="22"/>
      <c r="C120" s="25">
        <f>ROUND(11.595,5)</f>
        <v>11.595</v>
      </c>
      <c r="D120" s="25">
        <f>F120</f>
        <v>12.19952</v>
      </c>
      <c r="E120" s="25">
        <f>F120</f>
        <v>12.19952</v>
      </c>
      <c r="F120" s="25">
        <f>ROUND(12.19952,5)</f>
        <v>12.19952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ROUND(8.68,5)</f>
        <v>8.68</v>
      </c>
      <c r="D122" s="25">
        <f>F122</f>
        <v>8.73357</v>
      </c>
      <c r="E122" s="25">
        <f>F122</f>
        <v>8.73357</v>
      </c>
      <c r="F122" s="25">
        <f>ROUND(8.73357,5)</f>
        <v>8.73357</v>
      </c>
      <c r="G122" s="24"/>
      <c r="H122" s="36"/>
    </row>
    <row r="123" spans="1:8" ht="12.75" customHeight="1">
      <c r="A123" s="22">
        <v>43223</v>
      </c>
      <c r="B123" s="22"/>
      <c r="C123" s="25">
        <f>ROUND(8.68,5)</f>
        <v>8.68</v>
      </c>
      <c r="D123" s="25">
        <f>F123</f>
        <v>8.80523</v>
      </c>
      <c r="E123" s="25">
        <f>F123</f>
        <v>8.80523</v>
      </c>
      <c r="F123" s="25">
        <f>ROUND(8.80523,5)</f>
        <v>8.80523</v>
      </c>
      <c r="G123" s="24"/>
      <c r="H123" s="36"/>
    </row>
    <row r="124" spans="1:8" ht="12.75" customHeight="1">
      <c r="A124" s="22">
        <v>43314</v>
      </c>
      <c r="B124" s="22"/>
      <c r="C124" s="25">
        <f>ROUND(8.68,5)</f>
        <v>8.68</v>
      </c>
      <c r="D124" s="25">
        <f>F124</f>
        <v>8.87394</v>
      </c>
      <c r="E124" s="25">
        <f>F124</f>
        <v>8.87394</v>
      </c>
      <c r="F124" s="25">
        <f>ROUND(8.87394,5)</f>
        <v>8.87394</v>
      </c>
      <c r="G124" s="24"/>
      <c r="H124" s="36"/>
    </row>
    <row r="125" spans="1:8" ht="12.75" customHeight="1">
      <c r="A125" s="22">
        <v>43405</v>
      </c>
      <c r="B125" s="22"/>
      <c r="C125" s="25">
        <f>ROUND(8.68,5)</f>
        <v>8.68</v>
      </c>
      <c r="D125" s="25">
        <f>F125</f>
        <v>8.94931</v>
      </c>
      <c r="E125" s="25">
        <f>F125</f>
        <v>8.94931</v>
      </c>
      <c r="F125" s="25">
        <f>ROUND(8.94931,5)</f>
        <v>8.94931</v>
      </c>
      <c r="G125" s="24"/>
      <c r="H125" s="36"/>
    </row>
    <row r="126" spans="1:8" ht="12.75" customHeight="1">
      <c r="A126" s="22">
        <v>43503</v>
      </c>
      <c r="B126" s="22"/>
      <c r="C126" s="25">
        <f>ROUND(8.68,5)</f>
        <v>8.68</v>
      </c>
      <c r="D126" s="25">
        <f>F126</f>
        <v>9.0653</v>
      </c>
      <c r="E126" s="25">
        <f>F126</f>
        <v>9.0653</v>
      </c>
      <c r="F126" s="25">
        <f>ROUND(9.0653,5)</f>
        <v>9.0653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ROUND(10.175,5)</f>
        <v>10.175</v>
      </c>
      <c r="D128" s="25">
        <f>F128</f>
        <v>10.23334</v>
      </c>
      <c r="E128" s="25">
        <f>F128</f>
        <v>10.23334</v>
      </c>
      <c r="F128" s="25">
        <f>ROUND(10.23334,5)</f>
        <v>10.23334</v>
      </c>
      <c r="G128" s="24"/>
      <c r="H128" s="36"/>
    </row>
    <row r="129" spans="1:8" ht="12.75" customHeight="1">
      <c r="A129" s="22">
        <v>43223</v>
      </c>
      <c r="B129" s="22"/>
      <c r="C129" s="25">
        <f>ROUND(10.175,5)</f>
        <v>10.175</v>
      </c>
      <c r="D129" s="25">
        <f>F129</f>
        <v>10.31289</v>
      </c>
      <c r="E129" s="25">
        <f>F129</f>
        <v>10.31289</v>
      </c>
      <c r="F129" s="25">
        <f>ROUND(10.31289,5)</f>
        <v>10.31289</v>
      </c>
      <c r="G129" s="24"/>
      <c r="H129" s="36"/>
    </row>
    <row r="130" spans="1:8" ht="12.75" customHeight="1">
      <c r="A130" s="22">
        <v>43314</v>
      </c>
      <c r="B130" s="22"/>
      <c r="C130" s="25">
        <f>ROUND(10.175,5)</f>
        <v>10.175</v>
      </c>
      <c r="D130" s="25">
        <f>F130</f>
        <v>10.39095</v>
      </c>
      <c r="E130" s="25">
        <f>F130</f>
        <v>10.39095</v>
      </c>
      <c r="F130" s="25">
        <f>ROUND(10.39095,5)</f>
        <v>10.39095</v>
      </c>
      <c r="G130" s="24"/>
      <c r="H130" s="36"/>
    </row>
    <row r="131" spans="1:8" ht="12.75" customHeight="1">
      <c r="A131" s="22">
        <v>43405</v>
      </c>
      <c r="B131" s="22"/>
      <c r="C131" s="25">
        <f>ROUND(10.175,5)</f>
        <v>10.175</v>
      </c>
      <c r="D131" s="25">
        <f>F131</f>
        <v>10.47144</v>
      </c>
      <c r="E131" s="25">
        <f>F131</f>
        <v>10.47144</v>
      </c>
      <c r="F131" s="25">
        <f>ROUND(10.47144,5)</f>
        <v>10.47144</v>
      </c>
      <c r="G131" s="24"/>
      <c r="H131" s="36"/>
    </row>
    <row r="132" spans="1:8" ht="12.75" customHeight="1">
      <c r="A132" s="22">
        <v>43503</v>
      </c>
      <c r="B132" s="22"/>
      <c r="C132" s="25">
        <f>ROUND(10.175,5)</f>
        <v>10.175</v>
      </c>
      <c r="D132" s="25">
        <f>F132</f>
        <v>10.57331</v>
      </c>
      <c r="E132" s="25">
        <f>F132</f>
        <v>10.57331</v>
      </c>
      <c r="F132" s="25">
        <f>ROUND(10.57331,5)</f>
        <v>10.57331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ROUND(9.35,5)</f>
        <v>9.35</v>
      </c>
      <c r="D134" s="25">
        <f>F134</f>
        <v>9.40507</v>
      </c>
      <c r="E134" s="25">
        <f>F134</f>
        <v>9.40507</v>
      </c>
      <c r="F134" s="25">
        <f>ROUND(9.40507,5)</f>
        <v>9.40507</v>
      </c>
      <c r="G134" s="24"/>
      <c r="H134" s="36"/>
    </row>
    <row r="135" spans="1:8" ht="12.75" customHeight="1">
      <c r="A135" s="22">
        <v>43223</v>
      </c>
      <c r="B135" s="22"/>
      <c r="C135" s="25">
        <f>ROUND(9.35,5)</f>
        <v>9.35</v>
      </c>
      <c r="D135" s="25">
        <f>F135</f>
        <v>9.48684</v>
      </c>
      <c r="E135" s="25">
        <f>F135</f>
        <v>9.48684</v>
      </c>
      <c r="F135" s="25">
        <f>ROUND(9.48684,5)</f>
        <v>9.48684</v>
      </c>
      <c r="G135" s="24"/>
      <c r="H135" s="36"/>
    </row>
    <row r="136" spans="1:8" ht="12.75" customHeight="1">
      <c r="A136" s="22">
        <v>43314</v>
      </c>
      <c r="B136" s="22"/>
      <c r="C136" s="25">
        <f>ROUND(9.35,5)</f>
        <v>9.35</v>
      </c>
      <c r="D136" s="25">
        <f>F136</f>
        <v>9.56659</v>
      </c>
      <c r="E136" s="25">
        <f>F136</f>
        <v>9.56659</v>
      </c>
      <c r="F136" s="25">
        <f>ROUND(9.56659,5)</f>
        <v>9.56659</v>
      </c>
      <c r="G136" s="24"/>
      <c r="H136" s="36"/>
    </row>
    <row r="137" spans="1:8" ht="12.75" customHeight="1">
      <c r="A137" s="22">
        <v>43405</v>
      </c>
      <c r="B137" s="22"/>
      <c r="C137" s="25">
        <f>ROUND(9.35,5)</f>
        <v>9.35</v>
      </c>
      <c r="D137" s="25">
        <f>F137</f>
        <v>9.64506</v>
      </c>
      <c r="E137" s="25">
        <f>F137</f>
        <v>9.64506</v>
      </c>
      <c r="F137" s="25">
        <f>ROUND(9.64506,5)</f>
        <v>9.64506</v>
      </c>
      <c r="G137" s="24"/>
      <c r="H137" s="36"/>
    </row>
    <row r="138" spans="1:8" ht="12.75" customHeight="1">
      <c r="A138" s="22">
        <v>43503</v>
      </c>
      <c r="B138" s="22"/>
      <c r="C138" s="25">
        <f>ROUND(9.35,5)</f>
        <v>9.35</v>
      </c>
      <c r="D138" s="25">
        <f>F138</f>
        <v>9.75005</v>
      </c>
      <c r="E138" s="25">
        <f>F138</f>
        <v>9.75005</v>
      </c>
      <c r="F138" s="25">
        <f>ROUND(9.75005,5)</f>
        <v>9.75005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ROUND(2.69,5)</f>
        <v>2.69</v>
      </c>
      <c r="D140" s="25">
        <f>F140</f>
        <v>293.48804</v>
      </c>
      <c r="E140" s="25">
        <f>F140</f>
        <v>293.48804</v>
      </c>
      <c r="F140" s="25">
        <f>ROUND(293.48804,5)</f>
        <v>293.48804</v>
      </c>
      <c r="G140" s="24"/>
      <c r="H140" s="36"/>
    </row>
    <row r="141" spans="1:8" ht="12.75" customHeight="1">
      <c r="A141" s="22">
        <v>43223</v>
      </c>
      <c r="B141" s="22"/>
      <c r="C141" s="25">
        <f>ROUND(2.69,5)</f>
        <v>2.69</v>
      </c>
      <c r="D141" s="25">
        <f>F141</f>
        <v>298.98696</v>
      </c>
      <c r="E141" s="25">
        <f>F141</f>
        <v>298.98696</v>
      </c>
      <c r="F141" s="25">
        <f>ROUND(298.98696,5)</f>
        <v>298.98696</v>
      </c>
      <c r="G141" s="24"/>
      <c r="H141" s="36"/>
    </row>
    <row r="142" spans="1:8" ht="12.75" customHeight="1">
      <c r="A142" s="22">
        <v>43314</v>
      </c>
      <c r="B142" s="22"/>
      <c r="C142" s="25">
        <f>ROUND(2.69,5)</f>
        <v>2.69</v>
      </c>
      <c r="D142" s="25">
        <f>F142</f>
        <v>297.53001</v>
      </c>
      <c r="E142" s="25">
        <f>F142</f>
        <v>297.53001</v>
      </c>
      <c r="F142" s="25">
        <f>ROUND(297.53001,5)</f>
        <v>297.53001</v>
      </c>
      <c r="G142" s="24"/>
      <c r="H142" s="36"/>
    </row>
    <row r="143" spans="1:8" ht="12.75" customHeight="1">
      <c r="A143" s="22">
        <v>43405</v>
      </c>
      <c r="B143" s="22"/>
      <c r="C143" s="25">
        <f>ROUND(2.69,5)</f>
        <v>2.69</v>
      </c>
      <c r="D143" s="25">
        <f>F143</f>
        <v>303.39444</v>
      </c>
      <c r="E143" s="25">
        <f>F143</f>
        <v>303.39444</v>
      </c>
      <c r="F143" s="25">
        <f>ROUND(303.39444,5)</f>
        <v>303.39444</v>
      </c>
      <c r="G143" s="24"/>
      <c r="H143" s="36"/>
    </row>
    <row r="144" spans="1:8" ht="12.75" customHeight="1">
      <c r="A144" s="22">
        <v>43503</v>
      </c>
      <c r="B144" s="22"/>
      <c r="C144" s="25">
        <f>ROUND(2.69,5)</f>
        <v>2.69</v>
      </c>
      <c r="D144" s="25">
        <f>F144</f>
        <v>309.46646</v>
      </c>
      <c r="E144" s="25">
        <f>F144</f>
        <v>309.46646</v>
      </c>
      <c r="F144" s="25">
        <f>ROUND(309.46646,5)</f>
        <v>309.46646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ROUND(2.94,5)</f>
        <v>2.94</v>
      </c>
      <c r="D146" s="25">
        <f>F146</f>
        <v>229.13808</v>
      </c>
      <c r="E146" s="25">
        <f>F146</f>
        <v>229.13808</v>
      </c>
      <c r="F146" s="25">
        <f>ROUND(229.13808,5)</f>
        <v>229.13808</v>
      </c>
      <c r="G146" s="24"/>
      <c r="H146" s="36"/>
    </row>
    <row r="147" spans="1:8" ht="12.75" customHeight="1">
      <c r="A147" s="22">
        <v>43223</v>
      </c>
      <c r="B147" s="22"/>
      <c r="C147" s="25">
        <f>ROUND(2.94,5)</f>
        <v>2.94</v>
      </c>
      <c r="D147" s="25">
        <f>F147</f>
        <v>233.43142</v>
      </c>
      <c r="E147" s="25">
        <f>F147</f>
        <v>233.43142</v>
      </c>
      <c r="F147" s="25">
        <f>ROUND(233.43142,5)</f>
        <v>233.43142</v>
      </c>
      <c r="G147" s="24"/>
      <c r="H147" s="36"/>
    </row>
    <row r="148" spans="1:8" ht="12.75" customHeight="1">
      <c r="A148" s="22">
        <v>43314</v>
      </c>
      <c r="B148" s="22"/>
      <c r="C148" s="25">
        <f>ROUND(2.94,5)</f>
        <v>2.94</v>
      </c>
      <c r="D148" s="25">
        <f>F148</f>
        <v>234.09099</v>
      </c>
      <c r="E148" s="25">
        <f>F148</f>
        <v>234.09099</v>
      </c>
      <c r="F148" s="25">
        <f>ROUND(234.09099,5)</f>
        <v>234.09099</v>
      </c>
      <c r="G148" s="24"/>
      <c r="H148" s="36"/>
    </row>
    <row r="149" spans="1:8" ht="12.75" customHeight="1">
      <c r="A149" s="22">
        <v>43405</v>
      </c>
      <c r="B149" s="22"/>
      <c r="C149" s="25">
        <f>ROUND(2.94,5)</f>
        <v>2.94</v>
      </c>
      <c r="D149" s="25">
        <f>F149</f>
        <v>238.70485</v>
      </c>
      <c r="E149" s="25">
        <f>F149</f>
        <v>238.70485</v>
      </c>
      <c r="F149" s="25">
        <f>ROUND(238.70485,5)</f>
        <v>238.70485</v>
      </c>
      <c r="G149" s="24"/>
      <c r="H149" s="36"/>
    </row>
    <row r="150" spans="1:8" ht="12.75" customHeight="1">
      <c r="A150" s="22">
        <v>43503</v>
      </c>
      <c r="B150" s="22"/>
      <c r="C150" s="25">
        <f>ROUND(2.94,5)</f>
        <v>2.94</v>
      </c>
      <c r="D150" s="25">
        <f>F150</f>
        <v>243.48334</v>
      </c>
      <c r="E150" s="25">
        <f>F150</f>
        <v>243.48334</v>
      </c>
      <c r="F150" s="25">
        <f>ROUND(243.48334,5)</f>
        <v>243.48334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ROUND(7.55,5)</f>
        <v>7.55</v>
      </c>
      <c r="D154" s="25">
        <f>F154</f>
        <v>7.56675</v>
      </c>
      <c r="E154" s="25">
        <f>F154</f>
        <v>7.56675</v>
      </c>
      <c r="F154" s="25">
        <f>ROUND(7.56675,5)</f>
        <v>7.56675</v>
      </c>
      <c r="G154" s="24"/>
      <c r="H154" s="36"/>
    </row>
    <row r="155" spans="1:8" ht="12.75" customHeight="1">
      <c r="A155" s="22">
        <v>43223</v>
      </c>
      <c r="B155" s="22"/>
      <c r="C155" s="25">
        <f>ROUND(7.55,5)</f>
        <v>7.55</v>
      </c>
      <c r="D155" s="25">
        <f>F155</f>
        <v>7.58082</v>
      </c>
      <c r="E155" s="25">
        <f>F155</f>
        <v>7.58082</v>
      </c>
      <c r="F155" s="25">
        <f>ROUND(7.58082,5)</f>
        <v>7.58082</v>
      </c>
      <c r="G155" s="24"/>
      <c r="H155" s="36"/>
    </row>
    <row r="156" spans="1:8" ht="12.75" customHeight="1">
      <c r="A156" s="22">
        <v>43314</v>
      </c>
      <c r="B156" s="22"/>
      <c r="C156" s="25">
        <f>ROUND(7.55,5)</f>
        <v>7.55</v>
      </c>
      <c r="D156" s="25">
        <f>F156</f>
        <v>7.44903</v>
      </c>
      <c r="E156" s="25">
        <f>F156</f>
        <v>7.44903</v>
      </c>
      <c r="F156" s="25">
        <f>ROUND(7.44903,5)</f>
        <v>7.44903</v>
      </c>
      <c r="G156" s="24"/>
      <c r="H156" s="36"/>
    </row>
    <row r="157" spans="1:8" ht="12.75" customHeight="1">
      <c r="A157" s="22">
        <v>43405</v>
      </c>
      <c r="B157" s="22"/>
      <c r="C157" s="25">
        <f>ROUND(7.55,5)</f>
        <v>7.55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ROUND(7.55,5)</f>
        <v>7.55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ROUND(8.11,5)</f>
        <v>8.11</v>
      </c>
      <c r="D160" s="25">
        <f>F160</f>
        <v>8.16889</v>
      </c>
      <c r="E160" s="25">
        <f>F160</f>
        <v>8.16889</v>
      </c>
      <c r="F160" s="25">
        <f>ROUND(8.16889,5)</f>
        <v>8.16889</v>
      </c>
      <c r="G160" s="24"/>
      <c r="H160" s="36"/>
    </row>
    <row r="161" spans="1:8" ht="12.75" customHeight="1">
      <c r="A161" s="22">
        <v>43223</v>
      </c>
      <c r="B161" s="22"/>
      <c r="C161" s="25">
        <f>ROUND(8.11,5)</f>
        <v>8.11</v>
      </c>
      <c r="D161" s="25">
        <f>F161</f>
        <v>8.27674</v>
      </c>
      <c r="E161" s="25">
        <f>F161</f>
        <v>8.27674</v>
      </c>
      <c r="F161" s="25">
        <f>ROUND(8.27674,5)</f>
        <v>8.27674</v>
      </c>
      <c r="G161" s="24"/>
      <c r="H161" s="36"/>
    </row>
    <row r="162" spans="1:8" ht="12.75" customHeight="1">
      <c r="A162" s="22">
        <v>43314</v>
      </c>
      <c r="B162" s="22"/>
      <c r="C162" s="25">
        <f>ROUND(8.11,5)</f>
        <v>8.11</v>
      </c>
      <c r="D162" s="25">
        <f>F162</f>
        <v>8.39173</v>
      </c>
      <c r="E162" s="25">
        <f>F162</f>
        <v>8.39173</v>
      </c>
      <c r="F162" s="25">
        <f>ROUND(8.39173,5)</f>
        <v>8.39173</v>
      </c>
      <c r="G162" s="24"/>
      <c r="H162" s="36"/>
    </row>
    <row r="163" spans="1:8" ht="12.75" customHeight="1">
      <c r="A163" s="22">
        <v>43405</v>
      </c>
      <c r="B163" s="22"/>
      <c r="C163" s="25">
        <f>ROUND(8.11,5)</f>
        <v>8.11</v>
      </c>
      <c r="D163" s="25">
        <f>F163</f>
        <v>8.50395</v>
      </c>
      <c r="E163" s="25">
        <f>F163</f>
        <v>8.50395</v>
      </c>
      <c r="F163" s="25">
        <f>ROUND(8.50395,5)</f>
        <v>8.50395</v>
      </c>
      <c r="G163" s="24"/>
      <c r="H163" s="36"/>
    </row>
    <row r="164" spans="1:8" ht="12.75" customHeight="1">
      <c r="A164" s="22">
        <v>43503</v>
      </c>
      <c r="B164" s="22"/>
      <c r="C164" s="25">
        <f>ROUND(8.11,5)</f>
        <v>8.11</v>
      </c>
      <c r="D164" s="25">
        <f>F164</f>
        <v>8.78357</v>
      </c>
      <c r="E164" s="25">
        <f>F164</f>
        <v>8.78357</v>
      </c>
      <c r="F164" s="25">
        <f>ROUND(8.78357,5)</f>
        <v>8.78357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ROUND(8.35,5)</f>
        <v>8.35</v>
      </c>
      <c r="D166" s="25">
        <f>F166</f>
        <v>8.40505</v>
      </c>
      <c r="E166" s="25">
        <f>F166</f>
        <v>8.40505</v>
      </c>
      <c r="F166" s="25">
        <f>ROUND(8.40505,5)</f>
        <v>8.40505</v>
      </c>
      <c r="G166" s="24"/>
      <c r="H166" s="36"/>
    </row>
    <row r="167" spans="1:8" ht="12.75" customHeight="1">
      <c r="A167" s="22">
        <v>43223</v>
      </c>
      <c r="B167" s="22"/>
      <c r="C167" s="25">
        <f>ROUND(8.35,5)</f>
        <v>8.35</v>
      </c>
      <c r="D167" s="25">
        <f>F167</f>
        <v>8.48727</v>
      </c>
      <c r="E167" s="25">
        <f>F167</f>
        <v>8.48727</v>
      </c>
      <c r="F167" s="25">
        <f>ROUND(8.48727,5)</f>
        <v>8.48727</v>
      </c>
      <c r="G167" s="24"/>
      <c r="H167" s="36"/>
    </row>
    <row r="168" spans="1:8" ht="12.75" customHeight="1">
      <c r="A168" s="22">
        <v>43314</v>
      </c>
      <c r="B168" s="22"/>
      <c r="C168" s="25">
        <f>ROUND(8.35,5)</f>
        <v>8.35</v>
      </c>
      <c r="D168" s="25">
        <f>F168</f>
        <v>8.56737</v>
      </c>
      <c r="E168" s="25">
        <f>F168</f>
        <v>8.56737</v>
      </c>
      <c r="F168" s="25">
        <f>ROUND(8.56737,5)</f>
        <v>8.56737</v>
      </c>
      <c r="G168" s="24"/>
      <c r="H168" s="36"/>
    </row>
    <row r="169" spans="1:8" ht="12.75" customHeight="1">
      <c r="A169" s="22">
        <v>43405</v>
      </c>
      <c r="B169" s="22"/>
      <c r="C169" s="25">
        <f>ROUND(8.35,5)</f>
        <v>8.35</v>
      </c>
      <c r="D169" s="25">
        <f>F169</f>
        <v>8.65315</v>
      </c>
      <c r="E169" s="25">
        <f>F169</f>
        <v>8.65315</v>
      </c>
      <c r="F169" s="25">
        <f>ROUND(8.65315,5)</f>
        <v>8.65315</v>
      </c>
      <c r="G169" s="24"/>
      <c r="H169" s="36"/>
    </row>
    <row r="170" spans="1:8" ht="12.75" customHeight="1">
      <c r="A170" s="22">
        <v>43503</v>
      </c>
      <c r="B170" s="22"/>
      <c r="C170" s="25">
        <f>ROUND(8.35,5)</f>
        <v>8.35</v>
      </c>
      <c r="D170" s="25">
        <f>F170</f>
        <v>8.80663</v>
      </c>
      <c r="E170" s="25">
        <f>F170</f>
        <v>8.80663</v>
      </c>
      <c r="F170" s="25">
        <f>ROUND(8.80663,5)</f>
        <v>8.80663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ROUND(10.1,5)</f>
        <v>10.1</v>
      </c>
      <c r="D172" s="25">
        <f>F172</f>
        <v>10.1498</v>
      </c>
      <c r="E172" s="25">
        <f>F172</f>
        <v>10.1498</v>
      </c>
      <c r="F172" s="25">
        <f>ROUND(10.1498,5)</f>
        <v>10.1498</v>
      </c>
      <c r="G172" s="24"/>
      <c r="H172" s="36"/>
    </row>
    <row r="173" spans="1:8" ht="12.75" customHeight="1">
      <c r="A173" s="22">
        <v>43223</v>
      </c>
      <c r="B173" s="22"/>
      <c r="C173" s="25">
        <f>ROUND(10.1,5)</f>
        <v>10.1</v>
      </c>
      <c r="D173" s="25">
        <f>F173</f>
        <v>10.22124</v>
      </c>
      <c r="E173" s="25">
        <f>F173</f>
        <v>10.22124</v>
      </c>
      <c r="F173" s="25">
        <f>ROUND(10.22124,5)</f>
        <v>10.22124</v>
      </c>
      <c r="G173" s="24"/>
      <c r="H173" s="36"/>
    </row>
    <row r="174" spans="1:8" ht="12.75" customHeight="1">
      <c r="A174" s="22">
        <v>43314</v>
      </c>
      <c r="B174" s="22"/>
      <c r="C174" s="25">
        <f>ROUND(10.1,5)</f>
        <v>10.1</v>
      </c>
      <c r="D174" s="25">
        <f>F174</f>
        <v>10.29011</v>
      </c>
      <c r="E174" s="25">
        <f>F174</f>
        <v>10.29011</v>
      </c>
      <c r="F174" s="25">
        <f>ROUND(10.29011,5)</f>
        <v>10.29011</v>
      </c>
      <c r="G174" s="24"/>
      <c r="H174" s="36"/>
    </row>
    <row r="175" spans="1:8" ht="12.75" customHeight="1">
      <c r="A175" s="22">
        <v>43405</v>
      </c>
      <c r="B175" s="22"/>
      <c r="C175" s="25">
        <f>ROUND(10.1,5)</f>
        <v>10.1</v>
      </c>
      <c r="D175" s="25">
        <f>F175</f>
        <v>10.35908</v>
      </c>
      <c r="E175" s="25">
        <f>F175</f>
        <v>10.35908</v>
      </c>
      <c r="F175" s="25">
        <f>ROUND(10.35908,5)</f>
        <v>10.35908</v>
      </c>
      <c r="G175" s="24"/>
      <c r="H175" s="36"/>
    </row>
    <row r="176" spans="1:8" ht="12.75" customHeight="1">
      <c r="A176" s="22">
        <v>43503</v>
      </c>
      <c r="B176" s="22"/>
      <c r="C176" s="25">
        <f>ROUND(10.1,5)</f>
        <v>10.1</v>
      </c>
      <c r="D176" s="25">
        <f>F176</f>
        <v>10.44477</v>
      </c>
      <c r="E176" s="25">
        <f>F176</f>
        <v>10.44477</v>
      </c>
      <c r="F176" s="25">
        <f>ROUND(10.44477,5)</f>
        <v>10.44477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ROUND(2.82,5)</f>
        <v>2.82</v>
      </c>
      <c r="D178" s="25">
        <f>F178</f>
        <v>182.46369</v>
      </c>
      <c r="E178" s="25">
        <f>F178</f>
        <v>182.46369</v>
      </c>
      <c r="F178" s="25">
        <f>ROUND(182.46369,5)</f>
        <v>182.46369</v>
      </c>
      <c r="G178" s="24"/>
      <c r="H178" s="36"/>
    </row>
    <row r="179" spans="1:8" ht="12.75" customHeight="1">
      <c r="A179" s="22">
        <v>43223</v>
      </c>
      <c r="B179" s="22"/>
      <c r="C179" s="25">
        <f>ROUND(2.82,5)</f>
        <v>2.82</v>
      </c>
      <c r="D179" s="25">
        <f>F179</f>
        <v>183.45743</v>
      </c>
      <c r="E179" s="25">
        <f>F179</f>
        <v>183.45743</v>
      </c>
      <c r="F179" s="25">
        <f>ROUND(183.45743,5)</f>
        <v>183.45743</v>
      </c>
      <c r="G179" s="24"/>
      <c r="H179" s="36"/>
    </row>
    <row r="180" spans="1:8" ht="12.75" customHeight="1">
      <c r="A180" s="22">
        <v>43314</v>
      </c>
      <c r="B180" s="22"/>
      <c r="C180" s="25">
        <f>ROUND(2.82,5)</f>
        <v>2.82</v>
      </c>
      <c r="D180" s="25">
        <f>F180</f>
        <v>186.98129</v>
      </c>
      <c r="E180" s="25">
        <f>F180</f>
        <v>186.98129</v>
      </c>
      <c r="F180" s="25">
        <f>ROUND(186.98129,5)</f>
        <v>186.98129</v>
      </c>
      <c r="G180" s="24"/>
      <c r="H180" s="36"/>
    </row>
    <row r="181" spans="1:8" ht="12.75" customHeight="1">
      <c r="A181" s="22">
        <v>43405</v>
      </c>
      <c r="B181" s="22"/>
      <c r="C181" s="25">
        <f>ROUND(2.82,5)</f>
        <v>2.82</v>
      </c>
      <c r="D181" s="25">
        <f>F181</f>
        <v>190.66649</v>
      </c>
      <c r="E181" s="25">
        <f>F181</f>
        <v>190.66649</v>
      </c>
      <c r="F181" s="25">
        <f>ROUND(190.66649,5)</f>
        <v>190.66649</v>
      </c>
      <c r="G181" s="24"/>
      <c r="H181" s="36"/>
    </row>
    <row r="182" spans="1:8" ht="12.75" customHeight="1">
      <c r="A182" s="22">
        <v>43503</v>
      </c>
      <c r="B182" s="22"/>
      <c r="C182" s="25">
        <f>ROUND(2.82,5)</f>
        <v>2.82</v>
      </c>
      <c r="D182" s="25">
        <f>F182</f>
        <v>194.48427</v>
      </c>
      <c r="E182" s="25">
        <f>F182</f>
        <v>194.48427</v>
      </c>
      <c r="F182" s="25">
        <f>ROUND(194.48427,5)</f>
        <v>194.48427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149.35524</v>
      </c>
      <c r="E184" s="25">
        <f>F184</f>
        <v>149.35524</v>
      </c>
      <c r="F184" s="25">
        <f>ROUND(149.35524,5)</f>
        <v>149.35524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152.15363</v>
      </c>
      <c r="E185" s="25">
        <f>F185</f>
        <v>152.15363</v>
      </c>
      <c r="F185" s="25">
        <f>ROUND(152.15363,5)</f>
        <v>152.15363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155.00841</v>
      </c>
      <c r="E186" s="25">
        <f>F186</f>
        <v>155.00841</v>
      </c>
      <c r="F186" s="25">
        <f>ROUND(155.00841,5)</f>
        <v>155.00841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158.06341</v>
      </c>
      <c r="E187" s="25">
        <f>F187</f>
        <v>158.06341</v>
      </c>
      <c r="F187" s="25">
        <f>ROUND(158.06341,5)</f>
        <v>158.06341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161.2287</v>
      </c>
      <c r="E188" s="25">
        <f>F188</f>
        <v>161.2287</v>
      </c>
      <c r="F188" s="25">
        <f>ROUND(161.2287,5)</f>
        <v>161.2287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ROUND(9.905,5)</f>
        <v>9.905</v>
      </c>
      <c r="D190" s="25">
        <f>F190</f>
        <v>9.96043</v>
      </c>
      <c r="E190" s="25">
        <f>F190</f>
        <v>9.96043</v>
      </c>
      <c r="F190" s="25">
        <f>ROUND(9.96043,5)</f>
        <v>9.96043</v>
      </c>
      <c r="G190" s="24"/>
      <c r="H190" s="36"/>
    </row>
    <row r="191" spans="1:8" ht="12.75" customHeight="1">
      <c r="A191" s="22">
        <v>43223</v>
      </c>
      <c r="B191" s="22"/>
      <c r="C191" s="25">
        <f>ROUND(9.905,5)</f>
        <v>9.905</v>
      </c>
      <c r="D191" s="25">
        <f>F191</f>
        <v>10.03592</v>
      </c>
      <c r="E191" s="25">
        <f>F191</f>
        <v>10.03592</v>
      </c>
      <c r="F191" s="25">
        <f>ROUND(10.03592,5)</f>
        <v>10.03592</v>
      </c>
      <c r="G191" s="24"/>
      <c r="H191" s="36"/>
    </row>
    <row r="192" spans="1:8" ht="12.75" customHeight="1">
      <c r="A192" s="22">
        <v>43314</v>
      </c>
      <c r="B192" s="22"/>
      <c r="C192" s="25">
        <f>ROUND(9.905,5)</f>
        <v>9.905</v>
      </c>
      <c r="D192" s="25">
        <f>F192</f>
        <v>10.10969</v>
      </c>
      <c r="E192" s="25">
        <f>F192</f>
        <v>10.10969</v>
      </c>
      <c r="F192" s="25">
        <f>ROUND(10.10969,5)</f>
        <v>10.10969</v>
      </c>
      <c r="G192" s="24"/>
      <c r="H192" s="36"/>
    </row>
    <row r="193" spans="1:8" ht="12.75" customHeight="1">
      <c r="A193" s="22">
        <v>43405</v>
      </c>
      <c r="B193" s="22"/>
      <c r="C193" s="25">
        <f>ROUND(9.905,5)</f>
        <v>9.905</v>
      </c>
      <c r="D193" s="25">
        <f>F193</f>
        <v>10.18618</v>
      </c>
      <c r="E193" s="25">
        <f>F193</f>
        <v>10.18618</v>
      </c>
      <c r="F193" s="25">
        <f>ROUND(10.18618,5)</f>
        <v>10.18618</v>
      </c>
      <c r="G193" s="24"/>
      <c r="H193" s="36"/>
    </row>
    <row r="194" spans="1:8" ht="12.75" customHeight="1">
      <c r="A194" s="22">
        <v>43503</v>
      </c>
      <c r="B194" s="22"/>
      <c r="C194" s="25">
        <f>ROUND(9.905,5)</f>
        <v>9.905</v>
      </c>
      <c r="D194" s="25">
        <f>F194</f>
        <v>10.28444</v>
      </c>
      <c r="E194" s="25">
        <f>F194</f>
        <v>10.28444</v>
      </c>
      <c r="F194" s="25">
        <f>ROUND(10.28444,5)</f>
        <v>10.28444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ROUND(10.285,5)</f>
        <v>10.285</v>
      </c>
      <c r="D196" s="25">
        <f>F196</f>
        <v>10.33767</v>
      </c>
      <c r="E196" s="25">
        <f>F196</f>
        <v>10.33767</v>
      </c>
      <c r="F196" s="25">
        <f>ROUND(10.33767,5)</f>
        <v>10.33767</v>
      </c>
      <c r="G196" s="24"/>
      <c r="H196" s="36"/>
    </row>
    <row r="197" spans="1:8" ht="12.75" customHeight="1">
      <c r="A197" s="22">
        <v>43223</v>
      </c>
      <c r="B197" s="22"/>
      <c r="C197" s="25">
        <f>ROUND(10.285,5)</f>
        <v>10.285</v>
      </c>
      <c r="D197" s="25">
        <f>F197</f>
        <v>10.40931</v>
      </c>
      <c r="E197" s="25">
        <f>F197</f>
        <v>10.40931</v>
      </c>
      <c r="F197" s="25">
        <f>ROUND(10.40931,5)</f>
        <v>10.40931</v>
      </c>
      <c r="G197" s="24"/>
      <c r="H197" s="36"/>
    </row>
    <row r="198" spans="1:8" ht="12.75" customHeight="1">
      <c r="A198" s="22">
        <v>43314</v>
      </c>
      <c r="B198" s="22"/>
      <c r="C198" s="25">
        <f>ROUND(10.285,5)</f>
        <v>10.285</v>
      </c>
      <c r="D198" s="25">
        <f>F198</f>
        <v>10.47927</v>
      </c>
      <c r="E198" s="25">
        <f>F198</f>
        <v>10.47927</v>
      </c>
      <c r="F198" s="25">
        <f>ROUND(10.47927,5)</f>
        <v>10.47927</v>
      </c>
      <c r="G198" s="24"/>
      <c r="H198" s="36"/>
    </row>
    <row r="199" spans="1:8" ht="12.75" customHeight="1">
      <c r="A199" s="22">
        <v>43405</v>
      </c>
      <c r="B199" s="22"/>
      <c r="C199" s="25">
        <f>ROUND(10.285,5)</f>
        <v>10.285</v>
      </c>
      <c r="D199" s="25">
        <f>F199</f>
        <v>10.55097</v>
      </c>
      <c r="E199" s="25">
        <f>F199</f>
        <v>10.55097</v>
      </c>
      <c r="F199" s="25">
        <f>ROUND(10.55097,5)</f>
        <v>10.55097</v>
      </c>
      <c r="G199" s="24"/>
      <c r="H199" s="36"/>
    </row>
    <row r="200" spans="1:8" ht="12.75" customHeight="1">
      <c r="A200" s="22">
        <v>43503</v>
      </c>
      <c r="B200" s="22"/>
      <c r="C200" s="25">
        <f>ROUND(10.285,5)</f>
        <v>10.285</v>
      </c>
      <c r="D200" s="25">
        <f>F200</f>
        <v>10.64079</v>
      </c>
      <c r="E200" s="25">
        <f>F200</f>
        <v>10.64079</v>
      </c>
      <c r="F200" s="25">
        <f>ROUND(10.64079,5)</f>
        <v>10.64079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ROUND(10.355,5)</f>
        <v>10.355</v>
      </c>
      <c r="D202" s="25">
        <f>F202</f>
        <v>10.40977</v>
      </c>
      <c r="E202" s="25">
        <f>F202</f>
        <v>10.40977</v>
      </c>
      <c r="F202" s="25">
        <f>ROUND(10.40977,5)</f>
        <v>10.40977</v>
      </c>
      <c r="G202" s="24"/>
      <c r="H202" s="36"/>
    </row>
    <row r="203" spans="1:8" ht="12.75" customHeight="1">
      <c r="A203" s="22">
        <v>43223</v>
      </c>
      <c r="B203" s="22"/>
      <c r="C203" s="25">
        <f>ROUND(10.355,5)</f>
        <v>10.355</v>
      </c>
      <c r="D203" s="25">
        <f>F203</f>
        <v>10.48433</v>
      </c>
      <c r="E203" s="25">
        <f>F203</f>
        <v>10.48433</v>
      </c>
      <c r="F203" s="25">
        <f>ROUND(10.48433,5)</f>
        <v>10.48433</v>
      </c>
      <c r="G203" s="24"/>
      <c r="H203" s="36"/>
    </row>
    <row r="204" spans="1:8" ht="12.75" customHeight="1">
      <c r="A204" s="22">
        <v>43314</v>
      </c>
      <c r="B204" s="22"/>
      <c r="C204" s="25">
        <f>ROUND(10.355,5)</f>
        <v>10.355</v>
      </c>
      <c r="D204" s="25">
        <f>F204</f>
        <v>10.55736</v>
      </c>
      <c r="E204" s="25">
        <f>F204</f>
        <v>10.55736</v>
      </c>
      <c r="F204" s="25">
        <f>ROUND(10.55736,5)</f>
        <v>10.55736</v>
      </c>
      <c r="G204" s="24"/>
      <c r="H204" s="36"/>
    </row>
    <row r="205" spans="1:8" ht="12.75" customHeight="1">
      <c r="A205" s="22">
        <v>43405</v>
      </c>
      <c r="B205" s="22"/>
      <c r="C205" s="25">
        <f>ROUND(10.355,5)</f>
        <v>10.355</v>
      </c>
      <c r="D205" s="25">
        <f>F205</f>
        <v>10.63222</v>
      </c>
      <c r="E205" s="25">
        <f>F205</f>
        <v>10.63222</v>
      </c>
      <c r="F205" s="25">
        <f>ROUND(10.63222,5)</f>
        <v>10.63222</v>
      </c>
      <c r="G205" s="24"/>
      <c r="H205" s="36"/>
    </row>
    <row r="206" spans="1:8" ht="12.75" customHeight="1">
      <c r="A206" s="22">
        <v>43503</v>
      </c>
      <c r="B206" s="22"/>
      <c r="C206" s="25">
        <f>ROUND(10.355,5)</f>
        <v>10.355</v>
      </c>
      <c r="D206" s="25">
        <f>F206</f>
        <v>10.72589</v>
      </c>
      <c r="E206" s="25">
        <f>F206</f>
        <v>10.72589</v>
      </c>
      <c r="F206" s="25">
        <f>ROUND(10.72589,5)</f>
        <v>10.72589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ROUND(10.2984561375,4)</f>
        <v>10.2985</v>
      </c>
      <c r="D208" s="26">
        <f>F208</f>
        <v>10.3356</v>
      </c>
      <c r="E208" s="26">
        <f>F208</f>
        <v>10.3356</v>
      </c>
      <c r="F208" s="26">
        <f>ROUND(10.3356,4)</f>
        <v>10.3356</v>
      </c>
      <c r="G208" s="24"/>
      <c r="H208" s="36"/>
    </row>
    <row r="209" spans="1:8" ht="12.75" customHeight="1">
      <c r="A209" s="22">
        <v>43115</v>
      </c>
      <c r="B209" s="22"/>
      <c r="C209" s="26">
        <f>ROUND(10.2984561375,4)</f>
        <v>10.2985</v>
      </c>
      <c r="D209" s="26">
        <f>F209</f>
        <v>10.3664</v>
      </c>
      <c r="E209" s="26">
        <f>F209</f>
        <v>10.3664</v>
      </c>
      <c r="F209" s="26">
        <f>ROUND(10.3664,4)</f>
        <v>10.3664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43084</v>
      </c>
      <c r="B211" s="22"/>
      <c r="C211" s="26">
        <f>ROUND(16.1688275,4)</f>
        <v>16.1688</v>
      </c>
      <c r="D211" s="26">
        <f>F211</f>
        <v>16.1781</v>
      </c>
      <c r="E211" s="26">
        <f>F211</f>
        <v>16.1781</v>
      </c>
      <c r="F211" s="26">
        <f>ROUND(16.1781,4)</f>
        <v>16.1781</v>
      </c>
      <c r="G211" s="24"/>
      <c r="H211" s="36"/>
    </row>
    <row r="212" spans="1:8" ht="12.75" customHeight="1">
      <c r="A212" s="22">
        <v>43096</v>
      </c>
      <c r="B212" s="22"/>
      <c r="C212" s="26">
        <f>ROUND(16.1688275,4)</f>
        <v>16.1688</v>
      </c>
      <c r="D212" s="26">
        <f>F212</f>
        <v>16.2499</v>
      </c>
      <c r="E212" s="26">
        <f>F212</f>
        <v>16.2499</v>
      </c>
      <c r="F212" s="26">
        <f>ROUND(16.2499,4)</f>
        <v>16.2499</v>
      </c>
      <c r="G212" s="24"/>
      <c r="H212" s="36"/>
    </row>
    <row r="213" spans="1:8" ht="12.75" customHeight="1">
      <c r="A213" s="22">
        <v>43131</v>
      </c>
      <c r="B213" s="22"/>
      <c r="C213" s="26">
        <f>ROUND(16.1688275,4)</f>
        <v>16.1688</v>
      </c>
      <c r="D213" s="26">
        <f>F213</f>
        <v>16.3841</v>
      </c>
      <c r="E213" s="26">
        <f>F213</f>
        <v>16.3841</v>
      </c>
      <c r="F213" s="26">
        <f>ROUND(16.3841,4)</f>
        <v>16.3841</v>
      </c>
      <c r="G213" s="24"/>
      <c r="H213" s="36"/>
    </row>
    <row r="214" spans="1:8" ht="12.75" customHeight="1">
      <c r="A214" s="22">
        <v>43159</v>
      </c>
      <c r="B214" s="22"/>
      <c r="C214" s="26">
        <f>ROUND(16.1688275,4)</f>
        <v>16.1688</v>
      </c>
      <c r="D214" s="26">
        <f>F214</f>
        <v>16.4842</v>
      </c>
      <c r="E214" s="26">
        <f>F214</f>
        <v>16.4842</v>
      </c>
      <c r="F214" s="26">
        <f>ROUND(16.4842,4)</f>
        <v>16.4842</v>
      </c>
      <c r="G214" s="24"/>
      <c r="H214" s="36"/>
    </row>
    <row r="215" spans="1:8" ht="12.75" customHeight="1">
      <c r="A215" s="22">
        <v>43174</v>
      </c>
      <c r="B215" s="22"/>
      <c r="C215" s="26">
        <f>ROUND(16.1688275,4)</f>
        <v>16.1688</v>
      </c>
      <c r="D215" s="26">
        <f>F215</f>
        <v>16.5393</v>
      </c>
      <c r="E215" s="26">
        <f>F215</f>
        <v>16.5393</v>
      </c>
      <c r="F215" s="26">
        <f>ROUND(16.5393,4)</f>
        <v>16.5393</v>
      </c>
      <c r="G215" s="24"/>
      <c r="H215" s="36"/>
    </row>
    <row r="216" spans="1:8" ht="12.75" customHeight="1">
      <c r="A216" s="22">
        <v>43188</v>
      </c>
      <c r="B216" s="22"/>
      <c r="C216" s="26">
        <f>ROUND(16.1688275,4)</f>
        <v>16.1688</v>
      </c>
      <c r="D216" s="26">
        <f>F216</f>
        <v>16.5915</v>
      </c>
      <c r="E216" s="26">
        <f>F216</f>
        <v>16.5915</v>
      </c>
      <c r="F216" s="26">
        <f>ROUND(16.5915,4)</f>
        <v>16.5915</v>
      </c>
      <c r="G216" s="24"/>
      <c r="H216" s="36"/>
    </row>
    <row r="217" spans="1:8" ht="12.75" customHeight="1">
      <c r="A217" s="22" t="s">
        <v>59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43070</v>
      </c>
      <c r="B218" s="22"/>
      <c r="C218" s="26">
        <f>ROUND(18.335450385,4)</f>
        <v>18.3355</v>
      </c>
      <c r="D218" s="26">
        <f>F218</f>
        <v>18.345</v>
      </c>
      <c r="E218" s="26">
        <f>F218</f>
        <v>18.345</v>
      </c>
      <c r="F218" s="26">
        <f>ROUND(18.345,4)</f>
        <v>18.345</v>
      </c>
      <c r="G218" s="24"/>
      <c r="H218" s="36"/>
    </row>
    <row r="219" spans="1:8" ht="12.75" customHeight="1">
      <c r="A219" s="22">
        <v>43084</v>
      </c>
      <c r="B219" s="22"/>
      <c r="C219" s="26">
        <f>ROUND(18.335450385,4)</f>
        <v>18.3355</v>
      </c>
      <c r="D219" s="26">
        <f>F219</f>
        <v>18.3734</v>
      </c>
      <c r="E219" s="26">
        <f>F219</f>
        <v>18.3734</v>
      </c>
      <c r="F219" s="26">
        <f>ROUND(18.3734,4)</f>
        <v>18.3734</v>
      </c>
      <c r="G219" s="24"/>
      <c r="H219" s="36"/>
    </row>
    <row r="220" spans="1:8" ht="12.75" customHeight="1">
      <c r="A220" s="22">
        <v>43131</v>
      </c>
      <c r="B220" s="22"/>
      <c r="C220" s="26">
        <f>ROUND(18.335450385,4)</f>
        <v>18.3355</v>
      </c>
      <c r="D220" s="26">
        <f>F220</f>
        <v>18.5488</v>
      </c>
      <c r="E220" s="26">
        <f>F220</f>
        <v>18.5488</v>
      </c>
      <c r="F220" s="26">
        <f>ROUND(18.5488,4)</f>
        <v>18.5488</v>
      </c>
      <c r="G220" s="24"/>
      <c r="H220" s="36"/>
    </row>
    <row r="221" spans="1:8" ht="12.75" customHeight="1">
      <c r="A221" s="22">
        <v>43160</v>
      </c>
      <c r="B221" s="22"/>
      <c r="C221" s="26">
        <f>ROUND(18.335450385,4)</f>
        <v>18.3355</v>
      </c>
      <c r="D221" s="26">
        <f>F221</f>
        <v>18.6507</v>
      </c>
      <c r="E221" s="26">
        <f>F221</f>
        <v>18.6507</v>
      </c>
      <c r="F221" s="26">
        <f>ROUND(18.6507,4)</f>
        <v>18.6507</v>
      </c>
      <c r="G221" s="24"/>
      <c r="H221" s="36"/>
    </row>
    <row r="222" spans="1:8" ht="12.75" customHeight="1">
      <c r="A222" s="22">
        <v>43174</v>
      </c>
      <c r="B222" s="22"/>
      <c r="C222" s="26">
        <f>ROUND(18.335450385,4)</f>
        <v>18.3355</v>
      </c>
      <c r="D222" s="26">
        <f>F222</f>
        <v>18.7014</v>
      </c>
      <c r="E222" s="26">
        <f>F222</f>
        <v>18.7014</v>
      </c>
      <c r="F222" s="26">
        <f>ROUND(18.7014,4)</f>
        <v>18.7014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43069</v>
      </c>
      <c r="B224" s="22"/>
      <c r="C224" s="26">
        <f>ROUND(13.58725,4)</f>
        <v>13.5873</v>
      </c>
      <c r="D224" s="26">
        <f>F224</f>
        <v>13.5873</v>
      </c>
      <c r="E224" s="26">
        <f>F224</f>
        <v>13.5873</v>
      </c>
      <c r="F224" s="26">
        <f>ROUND(13.5873,4)</f>
        <v>13.5873</v>
      </c>
      <c r="G224" s="24"/>
      <c r="H224" s="36"/>
    </row>
    <row r="225" spans="1:8" ht="12.75" customHeight="1">
      <c r="A225" s="22">
        <v>43073</v>
      </c>
      <c r="B225" s="22"/>
      <c r="C225" s="26">
        <f>ROUND(13.58725,4)</f>
        <v>13.5873</v>
      </c>
      <c r="D225" s="26">
        <f>F225</f>
        <v>13.5934</v>
      </c>
      <c r="E225" s="26">
        <f>F225</f>
        <v>13.5934</v>
      </c>
      <c r="F225" s="26">
        <f>ROUND(13.5934,4)</f>
        <v>13.5934</v>
      </c>
      <c r="G225" s="24"/>
      <c r="H225" s="36"/>
    </row>
    <row r="226" spans="1:8" ht="12.75" customHeight="1">
      <c r="A226" s="22">
        <v>43075</v>
      </c>
      <c r="B226" s="22"/>
      <c r="C226" s="26">
        <f>ROUND(13.58725,4)</f>
        <v>13.5873</v>
      </c>
      <c r="D226" s="26">
        <f>F226</f>
        <v>13.5916</v>
      </c>
      <c r="E226" s="26">
        <f>F226</f>
        <v>13.5916</v>
      </c>
      <c r="F226" s="26">
        <f>ROUND(13.5916,4)</f>
        <v>13.5916</v>
      </c>
      <c r="G226" s="24"/>
      <c r="H226" s="36"/>
    </row>
    <row r="227" spans="1:8" ht="12.75" customHeight="1">
      <c r="A227" s="22">
        <v>43083</v>
      </c>
      <c r="B227" s="22"/>
      <c r="C227" s="26">
        <f>ROUND(13.58725,4)</f>
        <v>13.5873</v>
      </c>
      <c r="D227" s="26">
        <f>F227</f>
        <v>13.6093</v>
      </c>
      <c r="E227" s="26">
        <f>F227</f>
        <v>13.6093</v>
      </c>
      <c r="F227" s="26">
        <f>ROUND(13.6093,4)</f>
        <v>13.6093</v>
      </c>
      <c r="G227" s="24"/>
      <c r="H227" s="36"/>
    </row>
    <row r="228" spans="1:8" ht="12.75" customHeight="1">
      <c r="A228" s="22">
        <v>43084</v>
      </c>
      <c r="B228" s="22"/>
      <c r="C228" s="26">
        <f>ROUND(13.58725,4)</f>
        <v>13.5873</v>
      </c>
      <c r="D228" s="26">
        <f>F228</f>
        <v>13.6115</v>
      </c>
      <c r="E228" s="26">
        <f>F228</f>
        <v>13.6115</v>
      </c>
      <c r="F228" s="26">
        <f>ROUND(13.6115,4)</f>
        <v>13.6115</v>
      </c>
      <c r="G228" s="24"/>
      <c r="H228" s="36"/>
    </row>
    <row r="229" spans="1:8" ht="12.75" customHeight="1">
      <c r="A229" s="22">
        <v>43088</v>
      </c>
      <c r="B229" s="22"/>
      <c r="C229" s="26">
        <f>ROUND(13.58725,4)</f>
        <v>13.5873</v>
      </c>
      <c r="D229" s="26">
        <f>F229</f>
        <v>13.6203</v>
      </c>
      <c r="E229" s="26">
        <f>F229</f>
        <v>13.6203</v>
      </c>
      <c r="F229" s="26">
        <f>ROUND(13.6203,4)</f>
        <v>13.6203</v>
      </c>
      <c r="G229" s="24"/>
      <c r="H229" s="36"/>
    </row>
    <row r="230" spans="1:8" ht="12.75" customHeight="1">
      <c r="A230" s="22">
        <v>43090</v>
      </c>
      <c r="B230" s="22"/>
      <c r="C230" s="26">
        <f>ROUND(13.58725,4)</f>
        <v>13.5873</v>
      </c>
      <c r="D230" s="26">
        <f>F230</f>
        <v>13.6247</v>
      </c>
      <c r="E230" s="26">
        <f>F230</f>
        <v>13.6247</v>
      </c>
      <c r="F230" s="26">
        <f>ROUND(13.6247,4)</f>
        <v>13.6247</v>
      </c>
      <c r="G230" s="24"/>
      <c r="H230" s="36"/>
    </row>
    <row r="231" spans="1:8" ht="12.75" customHeight="1">
      <c r="A231" s="22">
        <v>43091</v>
      </c>
      <c r="B231" s="22"/>
      <c r="C231" s="26">
        <f>ROUND(13.58725,4)</f>
        <v>13.5873</v>
      </c>
      <c r="D231" s="26">
        <f>F231</f>
        <v>13.6269</v>
      </c>
      <c r="E231" s="26">
        <f>F231</f>
        <v>13.6269</v>
      </c>
      <c r="F231" s="26">
        <f>ROUND(13.6269,4)</f>
        <v>13.6269</v>
      </c>
      <c r="G231" s="24"/>
      <c r="H231" s="36"/>
    </row>
    <row r="232" spans="1:8" ht="12.75" customHeight="1">
      <c r="A232" s="22">
        <v>43096</v>
      </c>
      <c r="B232" s="22"/>
      <c r="C232" s="26">
        <f>ROUND(13.58725,4)</f>
        <v>13.5873</v>
      </c>
      <c r="D232" s="26">
        <f>F232</f>
        <v>13.6379</v>
      </c>
      <c r="E232" s="26">
        <f>F232</f>
        <v>13.6379</v>
      </c>
      <c r="F232" s="26">
        <f>ROUND(13.6379,4)</f>
        <v>13.6379</v>
      </c>
      <c r="G232" s="24"/>
      <c r="H232" s="36"/>
    </row>
    <row r="233" spans="1:8" ht="12.75" customHeight="1">
      <c r="A233" s="22">
        <v>43098</v>
      </c>
      <c r="B233" s="22"/>
      <c r="C233" s="26">
        <f>ROUND(13.58725,4)</f>
        <v>13.5873</v>
      </c>
      <c r="D233" s="26">
        <f>F233</f>
        <v>13.6423</v>
      </c>
      <c r="E233" s="26">
        <f>F233</f>
        <v>13.6423</v>
      </c>
      <c r="F233" s="26">
        <f>ROUND(13.6423,4)</f>
        <v>13.6423</v>
      </c>
      <c r="G233" s="24"/>
      <c r="H233" s="36"/>
    </row>
    <row r="234" spans="1:8" ht="12.75" customHeight="1">
      <c r="A234" s="22">
        <v>43102</v>
      </c>
      <c r="B234" s="22"/>
      <c r="C234" s="26">
        <f>ROUND(13.58725,4)</f>
        <v>13.5873</v>
      </c>
      <c r="D234" s="26">
        <f>F234</f>
        <v>13.6511</v>
      </c>
      <c r="E234" s="26">
        <f>F234</f>
        <v>13.6511</v>
      </c>
      <c r="F234" s="26">
        <f>ROUND(13.6511,4)</f>
        <v>13.6511</v>
      </c>
      <c r="G234" s="24"/>
      <c r="H234" s="36"/>
    </row>
    <row r="235" spans="1:8" ht="12.75" customHeight="1">
      <c r="A235" s="22">
        <v>43104</v>
      </c>
      <c r="B235" s="22"/>
      <c r="C235" s="26">
        <f>ROUND(13.58725,4)</f>
        <v>13.5873</v>
      </c>
      <c r="D235" s="26">
        <f>F235</f>
        <v>13.6555</v>
      </c>
      <c r="E235" s="26">
        <f>F235</f>
        <v>13.6555</v>
      </c>
      <c r="F235" s="26">
        <f>ROUND(13.6555,4)</f>
        <v>13.6555</v>
      </c>
      <c r="G235" s="24"/>
      <c r="H235" s="36"/>
    </row>
    <row r="236" spans="1:8" ht="12.75" customHeight="1">
      <c r="A236" s="22">
        <v>43109</v>
      </c>
      <c r="B236" s="22"/>
      <c r="C236" s="26">
        <f>ROUND(13.58725,4)</f>
        <v>13.5873</v>
      </c>
      <c r="D236" s="26">
        <f>F236</f>
        <v>13.6666</v>
      </c>
      <c r="E236" s="26">
        <f>F236</f>
        <v>13.6666</v>
      </c>
      <c r="F236" s="26">
        <f>ROUND(13.6666,4)</f>
        <v>13.6666</v>
      </c>
      <c r="G236" s="24"/>
      <c r="H236" s="36"/>
    </row>
    <row r="237" spans="1:8" ht="12.75" customHeight="1">
      <c r="A237" s="22">
        <v>43110</v>
      </c>
      <c r="B237" s="22"/>
      <c r="C237" s="26">
        <f>ROUND(13.58725,4)</f>
        <v>13.5873</v>
      </c>
      <c r="D237" s="26">
        <f>F237</f>
        <v>13.6688</v>
      </c>
      <c r="E237" s="26">
        <f>F237</f>
        <v>13.6688</v>
      </c>
      <c r="F237" s="26">
        <f>ROUND(13.6688,4)</f>
        <v>13.6688</v>
      </c>
      <c r="G237" s="24"/>
      <c r="H237" s="36"/>
    </row>
    <row r="238" spans="1:8" ht="12.75" customHeight="1">
      <c r="A238" s="22">
        <v>43112</v>
      </c>
      <c r="B238" s="22"/>
      <c r="C238" s="26">
        <f>ROUND(13.58725,4)</f>
        <v>13.5873</v>
      </c>
      <c r="D238" s="26">
        <f>F238</f>
        <v>13.6732</v>
      </c>
      <c r="E238" s="26">
        <f>F238</f>
        <v>13.6732</v>
      </c>
      <c r="F238" s="26">
        <f>ROUND(13.6732,4)</f>
        <v>13.6732</v>
      </c>
      <c r="G238" s="24"/>
      <c r="H238" s="36"/>
    </row>
    <row r="239" spans="1:8" ht="12.75" customHeight="1">
      <c r="A239" s="22">
        <v>43116</v>
      </c>
      <c r="B239" s="22"/>
      <c r="C239" s="26">
        <f>ROUND(13.58725,4)</f>
        <v>13.5873</v>
      </c>
      <c r="D239" s="26">
        <f>F239</f>
        <v>13.6821</v>
      </c>
      <c r="E239" s="26">
        <f>F239</f>
        <v>13.6821</v>
      </c>
      <c r="F239" s="26">
        <f>ROUND(13.6821,4)</f>
        <v>13.6821</v>
      </c>
      <c r="G239" s="24"/>
      <c r="H239" s="36"/>
    </row>
    <row r="240" spans="1:8" ht="12.75" customHeight="1">
      <c r="A240" s="22">
        <v>43118</v>
      </c>
      <c r="B240" s="22"/>
      <c r="C240" s="26">
        <f>ROUND(13.58725,4)</f>
        <v>13.5873</v>
      </c>
      <c r="D240" s="26">
        <f>F240</f>
        <v>13.6865</v>
      </c>
      <c r="E240" s="26">
        <f>F240</f>
        <v>13.6865</v>
      </c>
      <c r="F240" s="26">
        <f>ROUND(13.6865,4)</f>
        <v>13.6865</v>
      </c>
      <c r="G240" s="24"/>
      <c r="H240" s="36"/>
    </row>
    <row r="241" spans="1:8" ht="12.75" customHeight="1">
      <c r="A241" s="22">
        <v>43119</v>
      </c>
      <c r="B241" s="22"/>
      <c r="C241" s="26">
        <f>ROUND(13.58725,4)</f>
        <v>13.5873</v>
      </c>
      <c r="D241" s="26">
        <f>F241</f>
        <v>13.6887</v>
      </c>
      <c r="E241" s="26">
        <f>F241</f>
        <v>13.6887</v>
      </c>
      <c r="F241" s="26">
        <f>ROUND(13.6887,4)</f>
        <v>13.6887</v>
      </c>
      <c r="G241" s="24"/>
      <c r="H241" s="36"/>
    </row>
    <row r="242" spans="1:8" ht="12.75" customHeight="1">
      <c r="A242" s="22">
        <v>43125</v>
      </c>
      <c r="B242" s="22"/>
      <c r="C242" s="26">
        <f>ROUND(13.58725,4)</f>
        <v>13.5873</v>
      </c>
      <c r="D242" s="26">
        <f>F242</f>
        <v>13.702</v>
      </c>
      <c r="E242" s="26">
        <f>F242</f>
        <v>13.702</v>
      </c>
      <c r="F242" s="26">
        <f>ROUND(13.702,4)</f>
        <v>13.702</v>
      </c>
      <c r="G242" s="24"/>
      <c r="H242" s="36"/>
    </row>
    <row r="243" spans="1:8" ht="12.75" customHeight="1">
      <c r="A243" s="22">
        <v>43131</v>
      </c>
      <c r="B243" s="22"/>
      <c r="C243" s="26">
        <f>ROUND(13.58725,4)</f>
        <v>13.5873</v>
      </c>
      <c r="D243" s="26">
        <f>F243</f>
        <v>13.7153</v>
      </c>
      <c r="E243" s="26">
        <f>F243</f>
        <v>13.7153</v>
      </c>
      <c r="F243" s="26">
        <f>ROUND(13.7153,4)</f>
        <v>13.7153</v>
      </c>
      <c r="G243" s="24"/>
      <c r="H243" s="36"/>
    </row>
    <row r="244" spans="1:8" ht="12.75" customHeight="1">
      <c r="A244" s="22">
        <v>43132</v>
      </c>
      <c r="B244" s="22"/>
      <c r="C244" s="26">
        <f>ROUND(13.58725,4)</f>
        <v>13.5873</v>
      </c>
      <c r="D244" s="26">
        <f>F244</f>
        <v>13.7175</v>
      </c>
      <c r="E244" s="26">
        <f>F244</f>
        <v>13.7175</v>
      </c>
      <c r="F244" s="26">
        <f>ROUND(13.7175,4)</f>
        <v>13.7175</v>
      </c>
      <c r="G244" s="24"/>
      <c r="H244" s="36"/>
    </row>
    <row r="245" spans="1:8" ht="12.75" customHeight="1">
      <c r="A245" s="22">
        <v>43137</v>
      </c>
      <c r="B245" s="22"/>
      <c r="C245" s="26">
        <f>ROUND(13.58725,4)</f>
        <v>13.5873</v>
      </c>
      <c r="D245" s="26">
        <f>F245</f>
        <v>13.7286</v>
      </c>
      <c r="E245" s="26">
        <f>F245</f>
        <v>13.7286</v>
      </c>
      <c r="F245" s="26">
        <f>ROUND(13.7286,4)</f>
        <v>13.7286</v>
      </c>
      <c r="G245" s="24"/>
      <c r="H245" s="36"/>
    </row>
    <row r="246" spans="1:8" ht="12.75" customHeight="1">
      <c r="A246" s="22">
        <v>43139</v>
      </c>
      <c r="B246" s="22"/>
      <c r="C246" s="26">
        <f>ROUND(13.58725,4)</f>
        <v>13.5873</v>
      </c>
      <c r="D246" s="26">
        <f>F246</f>
        <v>13.7329</v>
      </c>
      <c r="E246" s="26">
        <f>F246</f>
        <v>13.7329</v>
      </c>
      <c r="F246" s="26">
        <f>ROUND(13.7329,4)</f>
        <v>13.7329</v>
      </c>
      <c r="G246" s="24"/>
      <c r="H246" s="36"/>
    </row>
    <row r="247" spans="1:8" ht="12.75" customHeight="1">
      <c r="A247" s="22">
        <v>43143</v>
      </c>
      <c r="B247" s="22"/>
      <c r="C247" s="26">
        <f>ROUND(13.58725,4)</f>
        <v>13.5873</v>
      </c>
      <c r="D247" s="26">
        <f>F247</f>
        <v>13.7417</v>
      </c>
      <c r="E247" s="26">
        <f>F247</f>
        <v>13.7417</v>
      </c>
      <c r="F247" s="26">
        <f>ROUND(13.7417,4)</f>
        <v>13.7417</v>
      </c>
      <c r="G247" s="24"/>
      <c r="H247" s="36"/>
    </row>
    <row r="248" spans="1:8" ht="12.75" customHeight="1">
      <c r="A248" s="22">
        <v>43144</v>
      </c>
      <c r="B248" s="22"/>
      <c r="C248" s="26">
        <f>ROUND(13.58725,4)</f>
        <v>13.5873</v>
      </c>
      <c r="D248" s="26">
        <f>F248</f>
        <v>13.7438</v>
      </c>
      <c r="E248" s="26">
        <f>F248</f>
        <v>13.7438</v>
      </c>
      <c r="F248" s="26">
        <f>ROUND(13.7438,4)</f>
        <v>13.7438</v>
      </c>
      <c r="G248" s="24"/>
      <c r="H248" s="36"/>
    </row>
    <row r="249" spans="1:8" ht="12.75" customHeight="1">
      <c r="A249" s="22">
        <v>43146</v>
      </c>
      <c r="B249" s="22"/>
      <c r="C249" s="26">
        <f>ROUND(13.58725,4)</f>
        <v>13.5873</v>
      </c>
      <c r="D249" s="26">
        <f>F249</f>
        <v>13.7482</v>
      </c>
      <c r="E249" s="26">
        <f>F249</f>
        <v>13.7482</v>
      </c>
      <c r="F249" s="26">
        <f>ROUND(13.7482,4)</f>
        <v>13.7482</v>
      </c>
      <c r="G249" s="24"/>
      <c r="H249" s="36"/>
    </row>
    <row r="250" spans="1:8" ht="12.75" customHeight="1">
      <c r="A250" s="22">
        <v>43147</v>
      </c>
      <c r="B250" s="22"/>
      <c r="C250" s="26">
        <f>ROUND(13.58725,4)</f>
        <v>13.5873</v>
      </c>
      <c r="D250" s="26">
        <f>F250</f>
        <v>13.7504</v>
      </c>
      <c r="E250" s="26">
        <f>F250</f>
        <v>13.7504</v>
      </c>
      <c r="F250" s="26">
        <f>ROUND(13.7504,4)</f>
        <v>13.7504</v>
      </c>
      <c r="G250" s="24"/>
      <c r="H250" s="36"/>
    </row>
    <row r="251" spans="1:8" ht="12.75" customHeight="1">
      <c r="A251" s="22">
        <v>43159</v>
      </c>
      <c r="B251" s="22"/>
      <c r="C251" s="26">
        <f>ROUND(13.58725,4)</f>
        <v>13.5873</v>
      </c>
      <c r="D251" s="26">
        <f>F251</f>
        <v>13.7765</v>
      </c>
      <c r="E251" s="26">
        <f>F251</f>
        <v>13.7765</v>
      </c>
      <c r="F251" s="26">
        <f>ROUND(13.7765,4)</f>
        <v>13.7765</v>
      </c>
      <c r="G251" s="24"/>
      <c r="H251" s="36"/>
    </row>
    <row r="252" spans="1:8" ht="12.75" customHeight="1">
      <c r="A252" s="22">
        <v>43160</v>
      </c>
      <c r="B252" s="22"/>
      <c r="C252" s="26">
        <f>ROUND(13.58725,4)</f>
        <v>13.5873</v>
      </c>
      <c r="D252" s="26">
        <f>F252</f>
        <v>13.7787</v>
      </c>
      <c r="E252" s="26">
        <f>F252</f>
        <v>13.7787</v>
      </c>
      <c r="F252" s="26">
        <f>ROUND(13.7787,4)</f>
        <v>13.7787</v>
      </c>
      <c r="G252" s="24"/>
      <c r="H252" s="36"/>
    </row>
    <row r="253" spans="1:8" ht="12.75" customHeight="1">
      <c r="A253" s="22">
        <v>43161</v>
      </c>
      <c r="B253" s="22"/>
      <c r="C253" s="26">
        <f>ROUND(13.58725,4)</f>
        <v>13.5873</v>
      </c>
      <c r="D253" s="26">
        <f>F253</f>
        <v>13.7809</v>
      </c>
      <c r="E253" s="26">
        <f>F253</f>
        <v>13.7809</v>
      </c>
      <c r="F253" s="26">
        <f>ROUND(13.7809,4)</f>
        <v>13.7809</v>
      </c>
      <c r="G253" s="24"/>
      <c r="H253" s="36"/>
    </row>
    <row r="254" spans="1:8" ht="12.75" customHeight="1">
      <c r="A254" s="22">
        <v>43174</v>
      </c>
      <c r="B254" s="22"/>
      <c r="C254" s="26">
        <f>ROUND(13.58725,4)</f>
        <v>13.5873</v>
      </c>
      <c r="D254" s="26">
        <f>F254</f>
        <v>13.8094</v>
      </c>
      <c r="E254" s="26">
        <f>F254</f>
        <v>13.8094</v>
      </c>
      <c r="F254" s="26">
        <f>ROUND(13.8094,4)</f>
        <v>13.8094</v>
      </c>
      <c r="G254" s="24"/>
      <c r="H254" s="36"/>
    </row>
    <row r="255" spans="1:8" ht="12.75" customHeight="1">
      <c r="A255" s="22">
        <v>43188</v>
      </c>
      <c r="B255" s="22"/>
      <c r="C255" s="26">
        <f>ROUND(13.58725,4)</f>
        <v>13.5873</v>
      </c>
      <c r="D255" s="26">
        <f>F255</f>
        <v>13.8402</v>
      </c>
      <c r="E255" s="26">
        <f>F255</f>
        <v>13.8402</v>
      </c>
      <c r="F255" s="26">
        <f>ROUND(13.8402,4)</f>
        <v>13.8402</v>
      </c>
      <c r="G255" s="24"/>
      <c r="H255" s="36"/>
    </row>
    <row r="256" spans="1:8" ht="12.75" customHeight="1">
      <c r="A256" s="22">
        <v>43214</v>
      </c>
      <c r="B256" s="22"/>
      <c r="C256" s="26">
        <f>ROUND(13.58725,4)</f>
        <v>13.5873</v>
      </c>
      <c r="D256" s="26">
        <f>F256</f>
        <v>13.8974</v>
      </c>
      <c r="E256" s="26">
        <f>F256</f>
        <v>13.8974</v>
      </c>
      <c r="F256" s="26">
        <f>ROUND(13.8974,4)</f>
        <v>13.8974</v>
      </c>
      <c r="G256" s="24"/>
      <c r="H256" s="36"/>
    </row>
    <row r="257" spans="1:8" ht="12.75" customHeight="1">
      <c r="A257" s="22">
        <v>43215</v>
      </c>
      <c r="B257" s="22"/>
      <c r="C257" s="26">
        <f>ROUND(13.58725,4)</f>
        <v>13.5873</v>
      </c>
      <c r="D257" s="26">
        <f>F257</f>
        <v>13.8996</v>
      </c>
      <c r="E257" s="26">
        <f>F257</f>
        <v>13.8996</v>
      </c>
      <c r="F257" s="26">
        <f>ROUND(13.8996,4)</f>
        <v>13.8996</v>
      </c>
      <c r="G257" s="24"/>
      <c r="H257" s="36"/>
    </row>
    <row r="258" spans="1:8" ht="12.75" customHeight="1">
      <c r="A258" s="22">
        <v>43220</v>
      </c>
      <c r="B258" s="22"/>
      <c r="C258" s="26">
        <f>ROUND(13.58725,4)</f>
        <v>13.5873</v>
      </c>
      <c r="D258" s="26">
        <f>F258</f>
        <v>13.9107</v>
      </c>
      <c r="E258" s="26">
        <f>F258</f>
        <v>13.9107</v>
      </c>
      <c r="F258" s="26">
        <f>ROUND(13.9107,4)</f>
        <v>13.9107</v>
      </c>
      <c r="G258" s="24"/>
      <c r="H258" s="36"/>
    </row>
    <row r="259" spans="1:8" ht="12.75" customHeight="1">
      <c r="A259" s="22">
        <v>43229</v>
      </c>
      <c r="B259" s="22"/>
      <c r="C259" s="26">
        <f>ROUND(13.58725,4)</f>
        <v>13.5873</v>
      </c>
      <c r="D259" s="26">
        <f>F259</f>
        <v>13.9305</v>
      </c>
      <c r="E259" s="26">
        <f>F259</f>
        <v>13.9305</v>
      </c>
      <c r="F259" s="26">
        <f>ROUND(13.9305,4)</f>
        <v>13.9305</v>
      </c>
      <c r="G259" s="24"/>
      <c r="H259" s="36"/>
    </row>
    <row r="260" spans="1:8" ht="12.75" customHeight="1">
      <c r="A260" s="22">
        <v>43231</v>
      </c>
      <c r="B260" s="22"/>
      <c r="C260" s="26">
        <f>ROUND(13.58725,4)</f>
        <v>13.5873</v>
      </c>
      <c r="D260" s="26">
        <f>F260</f>
        <v>13.9349</v>
      </c>
      <c r="E260" s="26">
        <f>F260</f>
        <v>13.9349</v>
      </c>
      <c r="F260" s="26">
        <f>ROUND(13.9349,4)</f>
        <v>13.9349</v>
      </c>
      <c r="G260" s="24"/>
      <c r="H260" s="36"/>
    </row>
    <row r="261" spans="1:8" ht="12.75" customHeight="1">
      <c r="A261" s="22">
        <v>43234</v>
      </c>
      <c r="B261" s="22"/>
      <c r="C261" s="26">
        <f>ROUND(13.58725,4)</f>
        <v>13.5873</v>
      </c>
      <c r="D261" s="26">
        <f>F261</f>
        <v>13.9415</v>
      </c>
      <c r="E261" s="26">
        <f>F261</f>
        <v>13.9415</v>
      </c>
      <c r="F261" s="26">
        <f>ROUND(13.9415,4)</f>
        <v>13.9415</v>
      </c>
      <c r="G261" s="24"/>
      <c r="H261" s="36"/>
    </row>
    <row r="262" spans="1:8" ht="12.75" customHeight="1">
      <c r="A262" s="22">
        <v>43235</v>
      </c>
      <c r="B262" s="22"/>
      <c r="C262" s="26">
        <f>ROUND(13.58725,4)</f>
        <v>13.5873</v>
      </c>
      <c r="D262" s="26">
        <f>F262</f>
        <v>13.9437</v>
      </c>
      <c r="E262" s="26">
        <f>F262</f>
        <v>13.9437</v>
      </c>
      <c r="F262" s="26">
        <f>ROUND(13.9437,4)</f>
        <v>13.9437</v>
      </c>
      <c r="G262" s="24"/>
      <c r="H262" s="36"/>
    </row>
    <row r="263" spans="1:8" ht="12.75" customHeight="1">
      <c r="A263" s="22">
        <v>43251</v>
      </c>
      <c r="B263" s="22"/>
      <c r="C263" s="26">
        <f>ROUND(13.58725,4)</f>
        <v>13.5873</v>
      </c>
      <c r="D263" s="26">
        <f>F263</f>
        <v>13.9789</v>
      </c>
      <c r="E263" s="26">
        <f>F263</f>
        <v>13.9789</v>
      </c>
      <c r="F263" s="26">
        <f>ROUND(13.9789,4)</f>
        <v>13.9789</v>
      </c>
      <c r="G263" s="24"/>
      <c r="H263" s="36"/>
    </row>
    <row r="264" spans="1:8" ht="12.75" customHeight="1">
      <c r="A264" s="22">
        <v>43280</v>
      </c>
      <c r="B264" s="22"/>
      <c r="C264" s="26">
        <f>ROUND(13.58725,4)</f>
        <v>13.5873</v>
      </c>
      <c r="D264" s="26">
        <f>F264</f>
        <v>14.0422</v>
      </c>
      <c r="E264" s="26">
        <f>F264</f>
        <v>14.0422</v>
      </c>
      <c r="F264" s="26">
        <f>ROUND(14.0422,4)</f>
        <v>14.0422</v>
      </c>
      <c r="G264" s="24"/>
      <c r="H264" s="36"/>
    </row>
    <row r="265" spans="1:8" ht="12.75" customHeight="1">
      <c r="A265" s="22">
        <v>43283</v>
      </c>
      <c r="B265" s="22"/>
      <c r="C265" s="26">
        <f>ROUND(13.58725,4)</f>
        <v>13.5873</v>
      </c>
      <c r="D265" s="26">
        <f>F265</f>
        <v>14.0487</v>
      </c>
      <c r="E265" s="26">
        <f>F265</f>
        <v>14.0487</v>
      </c>
      <c r="F265" s="26">
        <f>ROUND(14.0487,4)</f>
        <v>14.0487</v>
      </c>
      <c r="G265" s="24"/>
      <c r="H265" s="36"/>
    </row>
    <row r="266" spans="1:8" ht="12.75" customHeight="1">
      <c r="A266" s="22">
        <v>43301</v>
      </c>
      <c r="B266" s="22"/>
      <c r="C266" s="26">
        <f>ROUND(13.58725,4)</f>
        <v>13.5873</v>
      </c>
      <c r="D266" s="26">
        <f>F266</f>
        <v>14.088</v>
      </c>
      <c r="E266" s="26">
        <f>F266</f>
        <v>14.088</v>
      </c>
      <c r="F266" s="26">
        <f>ROUND(14.088,4)</f>
        <v>14.088</v>
      </c>
      <c r="G266" s="24"/>
      <c r="H266" s="36"/>
    </row>
    <row r="267" spans="1:8" ht="12.75" customHeight="1">
      <c r="A267" s="22">
        <v>43305</v>
      </c>
      <c r="B267" s="22"/>
      <c r="C267" s="26">
        <f>ROUND(13.58725,4)</f>
        <v>13.5873</v>
      </c>
      <c r="D267" s="26">
        <f>F267</f>
        <v>14.0967</v>
      </c>
      <c r="E267" s="26">
        <f>F267</f>
        <v>14.0967</v>
      </c>
      <c r="F267" s="26">
        <f>ROUND(14.0967,4)</f>
        <v>14.0967</v>
      </c>
      <c r="G267" s="24"/>
      <c r="H267" s="36"/>
    </row>
    <row r="268" spans="1:8" ht="12.75" customHeight="1">
      <c r="A268" s="22">
        <v>43306</v>
      </c>
      <c r="B268" s="22"/>
      <c r="C268" s="26">
        <f>ROUND(13.58725,4)</f>
        <v>13.5873</v>
      </c>
      <c r="D268" s="26">
        <f>F268</f>
        <v>14.0989</v>
      </c>
      <c r="E268" s="26">
        <f>F268</f>
        <v>14.0989</v>
      </c>
      <c r="F268" s="26">
        <f>ROUND(14.0989,4)</f>
        <v>14.0989</v>
      </c>
      <c r="G268" s="24"/>
      <c r="H268" s="36"/>
    </row>
    <row r="269" spans="1:8" ht="12.75" customHeight="1">
      <c r="A269" s="22">
        <v>43312</v>
      </c>
      <c r="B269" s="22"/>
      <c r="C269" s="26">
        <f>ROUND(13.58725,4)</f>
        <v>13.5873</v>
      </c>
      <c r="D269" s="26">
        <f>F269</f>
        <v>14.1119</v>
      </c>
      <c r="E269" s="26">
        <f>F269</f>
        <v>14.1119</v>
      </c>
      <c r="F269" s="26">
        <f>ROUND(14.1119,4)</f>
        <v>14.1119</v>
      </c>
      <c r="G269" s="24"/>
      <c r="H269" s="36"/>
    </row>
    <row r="270" spans="1:8" ht="12.75" customHeight="1">
      <c r="A270" s="22">
        <v>43319</v>
      </c>
      <c r="B270" s="22"/>
      <c r="C270" s="26">
        <f>ROUND(13.58725,4)</f>
        <v>13.5873</v>
      </c>
      <c r="D270" s="26">
        <f>F270</f>
        <v>14.1272</v>
      </c>
      <c r="E270" s="26">
        <f>F270</f>
        <v>14.1272</v>
      </c>
      <c r="F270" s="26">
        <f>ROUND(14.1272,4)</f>
        <v>14.1272</v>
      </c>
      <c r="G270" s="24"/>
      <c r="H270" s="36"/>
    </row>
    <row r="271" spans="1:8" ht="12.75" customHeight="1">
      <c r="A271" s="22">
        <v>43325</v>
      </c>
      <c r="B271" s="22"/>
      <c r="C271" s="26">
        <f>ROUND(13.58725,4)</f>
        <v>13.5873</v>
      </c>
      <c r="D271" s="26">
        <f>F271</f>
        <v>14.1403</v>
      </c>
      <c r="E271" s="26">
        <f>F271</f>
        <v>14.1403</v>
      </c>
      <c r="F271" s="26">
        <f>ROUND(14.1403,4)</f>
        <v>14.1403</v>
      </c>
      <c r="G271" s="24"/>
      <c r="H271" s="36"/>
    </row>
    <row r="272" spans="1:8" ht="12.75" customHeight="1">
      <c r="A272" s="22">
        <v>43343</v>
      </c>
      <c r="B272" s="22"/>
      <c r="C272" s="26">
        <f>ROUND(13.58725,4)</f>
        <v>13.5873</v>
      </c>
      <c r="D272" s="26">
        <f>F272</f>
        <v>14.1795</v>
      </c>
      <c r="E272" s="26">
        <f>F272</f>
        <v>14.1795</v>
      </c>
      <c r="F272" s="26">
        <f>ROUND(14.1795,4)</f>
        <v>14.1795</v>
      </c>
      <c r="G272" s="24"/>
      <c r="H272" s="36"/>
    </row>
    <row r="273" spans="1:8" ht="12.75" customHeight="1">
      <c r="A273" s="22">
        <v>43371</v>
      </c>
      <c r="B273" s="22"/>
      <c r="C273" s="26">
        <f>ROUND(13.58725,4)</f>
        <v>13.5873</v>
      </c>
      <c r="D273" s="26">
        <f>F273</f>
        <v>14.2414</v>
      </c>
      <c r="E273" s="26">
        <f>F273</f>
        <v>14.2414</v>
      </c>
      <c r="F273" s="26">
        <f>ROUND(14.2414,4)</f>
        <v>14.2414</v>
      </c>
      <c r="G273" s="24"/>
      <c r="H273" s="36"/>
    </row>
    <row r="274" spans="1:8" ht="12.75" customHeight="1">
      <c r="A274" s="22">
        <v>43398</v>
      </c>
      <c r="B274" s="22"/>
      <c r="C274" s="26">
        <f>ROUND(13.58725,4)</f>
        <v>13.5873</v>
      </c>
      <c r="D274" s="26">
        <f>F274</f>
        <v>14.3012</v>
      </c>
      <c r="E274" s="26">
        <f>F274</f>
        <v>14.3012</v>
      </c>
      <c r="F274" s="26">
        <f>ROUND(14.3012,4)</f>
        <v>14.3012</v>
      </c>
      <c r="G274" s="24"/>
      <c r="H274" s="36"/>
    </row>
    <row r="275" spans="1:8" ht="12.75" customHeight="1">
      <c r="A275" s="22">
        <v>43402</v>
      </c>
      <c r="B275" s="22"/>
      <c r="C275" s="26">
        <f>ROUND(13.58725,4)</f>
        <v>13.5873</v>
      </c>
      <c r="D275" s="26">
        <f>F275</f>
        <v>14.3101</v>
      </c>
      <c r="E275" s="26">
        <f>F275</f>
        <v>14.3101</v>
      </c>
      <c r="F275" s="26">
        <f>ROUND(14.3101,4)</f>
        <v>14.3101</v>
      </c>
      <c r="G275" s="24"/>
      <c r="H275" s="36"/>
    </row>
    <row r="276" spans="1:8" ht="12.75" customHeight="1">
      <c r="A276" s="22">
        <v>43404</v>
      </c>
      <c r="B276" s="22"/>
      <c r="C276" s="26">
        <f>ROUND(13.58725,4)</f>
        <v>13.5873</v>
      </c>
      <c r="D276" s="26">
        <f>F276</f>
        <v>14.3145</v>
      </c>
      <c r="E276" s="26">
        <f>F276</f>
        <v>14.3145</v>
      </c>
      <c r="F276" s="26">
        <f>ROUND(14.3145,4)</f>
        <v>14.3145</v>
      </c>
      <c r="G276" s="24"/>
      <c r="H276" s="36"/>
    </row>
    <row r="277" spans="1:8" ht="12.75" customHeight="1">
      <c r="A277" s="22">
        <v>43409</v>
      </c>
      <c r="B277" s="22"/>
      <c r="C277" s="26">
        <f>ROUND(13.58725,4)</f>
        <v>13.5873</v>
      </c>
      <c r="D277" s="26">
        <f>F277</f>
        <v>14.3256</v>
      </c>
      <c r="E277" s="26">
        <f>F277</f>
        <v>14.3256</v>
      </c>
      <c r="F277" s="26">
        <f>ROUND(14.3256,4)</f>
        <v>14.3256</v>
      </c>
      <c r="G277" s="24"/>
      <c r="H277" s="36"/>
    </row>
    <row r="278" spans="1:8" ht="12.75" customHeight="1">
      <c r="A278" s="22">
        <v>43417</v>
      </c>
      <c r="B278" s="22"/>
      <c r="C278" s="26">
        <f>ROUND(13.58725,4)</f>
        <v>13.5873</v>
      </c>
      <c r="D278" s="26">
        <f>F278</f>
        <v>14.3433</v>
      </c>
      <c r="E278" s="26">
        <f>F278</f>
        <v>14.3433</v>
      </c>
      <c r="F278" s="26">
        <f>ROUND(14.3433,4)</f>
        <v>14.3433</v>
      </c>
      <c r="G278" s="24"/>
      <c r="H278" s="36"/>
    </row>
    <row r="279" spans="1:8" ht="12.75" customHeight="1">
      <c r="A279" s="22">
        <v>43434</v>
      </c>
      <c r="B279" s="22"/>
      <c r="C279" s="26">
        <f>ROUND(13.58725,4)</f>
        <v>13.5873</v>
      </c>
      <c r="D279" s="26">
        <f>F279</f>
        <v>14.381</v>
      </c>
      <c r="E279" s="26">
        <f>F279</f>
        <v>14.381</v>
      </c>
      <c r="F279" s="26">
        <f>ROUND(14.381,4)</f>
        <v>14.381</v>
      </c>
      <c r="G279" s="24"/>
      <c r="H279" s="36"/>
    </row>
    <row r="280" spans="1:8" ht="12.75" customHeight="1">
      <c r="A280" s="22">
        <v>43465</v>
      </c>
      <c r="B280" s="22"/>
      <c r="C280" s="26">
        <f>ROUND(13.58725,4)</f>
        <v>13.5873</v>
      </c>
      <c r="D280" s="26">
        <f>F280</f>
        <v>14.4539</v>
      </c>
      <c r="E280" s="26">
        <f>F280</f>
        <v>14.4539</v>
      </c>
      <c r="F280" s="26">
        <f>ROUND(14.4539,4)</f>
        <v>14.4539</v>
      </c>
      <c r="G280" s="24"/>
      <c r="H280" s="36"/>
    </row>
    <row r="281" spans="1:8" ht="12.75" customHeight="1">
      <c r="A281" s="22">
        <v>43509</v>
      </c>
      <c r="B281" s="22"/>
      <c r="C281" s="26">
        <f>ROUND(13.58725,4)</f>
        <v>13.5873</v>
      </c>
      <c r="D281" s="26">
        <f>F281</f>
        <v>14.5581</v>
      </c>
      <c r="E281" s="26">
        <f>F281</f>
        <v>14.5581</v>
      </c>
      <c r="F281" s="26">
        <f>ROUND(14.5581,4)</f>
        <v>14.5581</v>
      </c>
      <c r="G281" s="24"/>
      <c r="H281" s="36"/>
    </row>
    <row r="282" spans="1:8" ht="12.75" customHeight="1">
      <c r="A282" s="22">
        <v>44040</v>
      </c>
      <c r="B282" s="22"/>
      <c r="C282" s="26">
        <f>ROUND(13.58725,4)</f>
        <v>13.5873</v>
      </c>
      <c r="D282" s="26">
        <f>F282</f>
        <v>15.9078</v>
      </c>
      <c r="E282" s="26">
        <f>F282</f>
        <v>15.9078</v>
      </c>
      <c r="F282" s="26">
        <f>ROUND(15.9078,4)</f>
        <v>15.9078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ROUND(1.19,4)</f>
        <v>1.19</v>
      </c>
      <c r="D284" s="26">
        <f>F284</f>
        <v>1.1909</v>
      </c>
      <c r="E284" s="26">
        <f>F284</f>
        <v>1.1909</v>
      </c>
      <c r="F284" s="26">
        <f>ROUND(1.1909,4)</f>
        <v>1.1909</v>
      </c>
      <c r="G284" s="24"/>
      <c r="H284" s="36"/>
    </row>
    <row r="285" spans="1:8" ht="12.75" customHeight="1">
      <c r="A285" s="22">
        <v>43178</v>
      </c>
      <c r="B285" s="22"/>
      <c r="C285" s="26">
        <f>ROUND(1.19,4)</f>
        <v>1.19</v>
      </c>
      <c r="D285" s="26">
        <f>F285</f>
        <v>1.198</v>
      </c>
      <c r="E285" s="26">
        <f>F285</f>
        <v>1.198</v>
      </c>
      <c r="F285" s="26">
        <f>ROUND(1.198,4)</f>
        <v>1.198</v>
      </c>
      <c r="G285" s="24"/>
      <c r="H285" s="36"/>
    </row>
    <row r="286" spans="1:8" ht="12.75" customHeight="1">
      <c r="A286" s="22">
        <v>43269</v>
      </c>
      <c r="B286" s="22"/>
      <c r="C286" s="26">
        <f>ROUND(1.19,4)</f>
        <v>1.19</v>
      </c>
      <c r="D286" s="26">
        <f>F286</f>
        <v>1.205</v>
      </c>
      <c r="E286" s="26">
        <f>F286</f>
        <v>1.205</v>
      </c>
      <c r="F286" s="26">
        <f>ROUND(1.205,4)</f>
        <v>1.205</v>
      </c>
      <c r="G286" s="24"/>
      <c r="H286" s="36"/>
    </row>
    <row r="287" spans="1:8" ht="12.75" customHeight="1">
      <c r="A287" s="22">
        <v>43360</v>
      </c>
      <c r="B287" s="22"/>
      <c r="C287" s="26">
        <f>ROUND(1.19,4)</f>
        <v>1.19</v>
      </c>
      <c r="D287" s="26">
        <f>F287</f>
        <v>1.2126</v>
      </c>
      <c r="E287" s="26">
        <f>F287</f>
        <v>1.2126</v>
      </c>
      <c r="F287" s="26">
        <f>ROUND(1.2126,4)</f>
        <v>1.2126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ROUND(1.34946,4)</f>
        <v>1.3495</v>
      </c>
      <c r="D289" s="26">
        <f>F289</f>
        <v>1.35</v>
      </c>
      <c r="E289" s="26">
        <f>F289</f>
        <v>1.35</v>
      </c>
      <c r="F289" s="26">
        <f>ROUND(1.35,4)</f>
        <v>1.35</v>
      </c>
      <c r="G289" s="24"/>
      <c r="H289" s="36"/>
    </row>
    <row r="290" spans="1:8" ht="12.75" customHeight="1">
      <c r="A290" s="22">
        <v>43178</v>
      </c>
      <c r="B290" s="22"/>
      <c r="C290" s="26">
        <f>ROUND(1.34946,4)</f>
        <v>1.3495</v>
      </c>
      <c r="D290" s="26">
        <f>F290</f>
        <v>1.3544</v>
      </c>
      <c r="E290" s="26">
        <f>F290</f>
        <v>1.3544</v>
      </c>
      <c r="F290" s="26">
        <f>ROUND(1.3544,4)</f>
        <v>1.3544</v>
      </c>
      <c r="G290" s="24"/>
      <c r="H290" s="36"/>
    </row>
    <row r="291" spans="1:8" ht="12.75" customHeight="1">
      <c r="A291" s="22">
        <v>43269</v>
      </c>
      <c r="B291" s="22"/>
      <c r="C291" s="26">
        <f>ROUND(1.34946,4)</f>
        <v>1.3495</v>
      </c>
      <c r="D291" s="26">
        <f>F291</f>
        <v>1.3586</v>
      </c>
      <c r="E291" s="26">
        <f>F291</f>
        <v>1.3586</v>
      </c>
      <c r="F291" s="26">
        <f>ROUND(1.3586,4)</f>
        <v>1.3586</v>
      </c>
      <c r="G291" s="24"/>
      <c r="H291" s="36"/>
    </row>
    <row r="292" spans="1:8" ht="12.75" customHeight="1">
      <c r="A292" s="22">
        <v>43360</v>
      </c>
      <c r="B292" s="22"/>
      <c r="C292" s="26">
        <f>ROUND(1.34946,4)</f>
        <v>1.3495</v>
      </c>
      <c r="D292" s="26">
        <f>F292</f>
        <v>1.3629</v>
      </c>
      <c r="E292" s="26">
        <f>F292</f>
        <v>1.3629</v>
      </c>
      <c r="F292" s="26">
        <f>ROUND(1.3629,4)</f>
        <v>1.3629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ROUND(10.2984561375,4)</f>
        <v>10.2985</v>
      </c>
      <c r="D294" s="26">
        <f>F294</f>
        <v>10.321</v>
      </c>
      <c r="E294" s="26">
        <f>F294</f>
        <v>10.321</v>
      </c>
      <c r="F294" s="26">
        <f>ROUND(10.321,4)</f>
        <v>10.321</v>
      </c>
      <c r="G294" s="24"/>
      <c r="H294" s="36"/>
    </row>
    <row r="295" spans="1:8" ht="12.75" customHeight="1">
      <c r="A295" s="22">
        <v>43178</v>
      </c>
      <c r="B295" s="22"/>
      <c r="C295" s="26">
        <f>ROUND(10.2984561375,4)</f>
        <v>10.2985</v>
      </c>
      <c r="D295" s="26">
        <f>F295</f>
        <v>10.4679</v>
      </c>
      <c r="E295" s="26">
        <f>F295</f>
        <v>10.4679</v>
      </c>
      <c r="F295" s="26">
        <f>ROUND(10.4679,4)</f>
        <v>10.4679</v>
      </c>
      <c r="G295" s="24"/>
      <c r="H295" s="36"/>
    </row>
    <row r="296" spans="1:8" ht="12.75" customHeight="1">
      <c r="A296" s="22">
        <v>43269</v>
      </c>
      <c r="B296" s="22"/>
      <c r="C296" s="26">
        <f>ROUND(10.2984561375,4)</f>
        <v>10.2985</v>
      </c>
      <c r="D296" s="26">
        <f>F296</f>
        <v>10.6172</v>
      </c>
      <c r="E296" s="26">
        <f>F296</f>
        <v>10.6172</v>
      </c>
      <c r="F296" s="26">
        <f>ROUND(10.6172,4)</f>
        <v>10.6172</v>
      </c>
      <c r="G296" s="24"/>
      <c r="H296" s="36"/>
    </row>
    <row r="297" spans="1:8" ht="12.75" customHeight="1">
      <c r="A297" s="22">
        <v>43360</v>
      </c>
      <c r="B297" s="22"/>
      <c r="C297" s="26">
        <f>ROUND(10.2984561375,4)</f>
        <v>10.2985</v>
      </c>
      <c r="D297" s="26">
        <f>F297</f>
        <v>10.7675</v>
      </c>
      <c r="E297" s="26">
        <f>F297</f>
        <v>10.7675</v>
      </c>
      <c r="F297" s="26">
        <f>ROUND(10.7675,4)</f>
        <v>10.7675</v>
      </c>
      <c r="G297" s="24"/>
      <c r="H297" s="36"/>
    </row>
    <row r="298" spans="1:8" ht="12.75" customHeight="1">
      <c r="A298" s="22">
        <v>43448</v>
      </c>
      <c r="B298" s="22"/>
      <c r="C298" s="26">
        <f>ROUND(10.2984561375,4)</f>
        <v>10.2985</v>
      </c>
      <c r="D298" s="26">
        <f>F298</f>
        <v>10.9151</v>
      </c>
      <c r="E298" s="26">
        <f>F298</f>
        <v>10.9151</v>
      </c>
      <c r="F298" s="26">
        <f>ROUND(10.9151,4)</f>
        <v>10.9151</v>
      </c>
      <c r="G298" s="24"/>
      <c r="H298" s="36"/>
    </row>
    <row r="299" spans="1:8" ht="12.75" customHeight="1">
      <c r="A299" s="22">
        <v>43542</v>
      </c>
      <c r="B299" s="22"/>
      <c r="C299" s="26">
        <f>ROUND(10.2984561375,4)</f>
        <v>10.2985</v>
      </c>
      <c r="D299" s="26">
        <f>F299</f>
        <v>11.0865</v>
      </c>
      <c r="E299" s="26">
        <f>F299</f>
        <v>11.0865</v>
      </c>
      <c r="F299" s="26">
        <f>ROUND(11.0865,4)</f>
        <v>11.0865</v>
      </c>
      <c r="G299" s="24"/>
      <c r="H299" s="36"/>
    </row>
    <row r="300" spans="1:8" ht="12.75" customHeight="1">
      <c r="A300" s="22">
        <v>43630</v>
      </c>
      <c r="B300" s="22"/>
      <c r="C300" s="26">
        <f>ROUND(10.2984561375,4)</f>
        <v>10.2985</v>
      </c>
      <c r="D300" s="26">
        <f>F300</f>
        <v>11.2443</v>
      </c>
      <c r="E300" s="26">
        <f>F300</f>
        <v>11.2443</v>
      </c>
      <c r="F300" s="26">
        <f>ROUND(11.2443,4)</f>
        <v>11.2443</v>
      </c>
      <c r="G300" s="24"/>
      <c r="H300" s="36"/>
    </row>
    <row r="301" spans="1:8" ht="12.75" customHeight="1">
      <c r="A301" s="22">
        <v>43724</v>
      </c>
      <c r="B301" s="22"/>
      <c r="C301" s="26">
        <f>ROUND(10.2984561375,4)</f>
        <v>10.2985</v>
      </c>
      <c r="D301" s="26">
        <f>F301</f>
        <v>11.4112</v>
      </c>
      <c r="E301" s="26">
        <f>F301</f>
        <v>11.4112</v>
      </c>
      <c r="F301" s="26">
        <f>ROUND(11.4112,4)</f>
        <v>11.4112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ROUND(3.69929456864138,4)</f>
        <v>3.6993</v>
      </c>
      <c r="D303" s="26">
        <f>F303</f>
        <v>4.0417</v>
      </c>
      <c r="E303" s="26">
        <f>F303</f>
        <v>4.0417</v>
      </c>
      <c r="F303" s="26">
        <f>ROUND(4.0417,4)</f>
        <v>4.0417</v>
      </c>
      <c r="G303" s="24"/>
      <c r="H303" s="36"/>
    </row>
    <row r="304" spans="1:8" ht="12.75" customHeight="1">
      <c r="A304" s="22">
        <v>43178</v>
      </c>
      <c r="B304" s="22"/>
      <c r="C304" s="26">
        <f>ROUND(3.69929456864138,4)</f>
        <v>3.6993</v>
      </c>
      <c r="D304" s="26">
        <f>F304</f>
        <v>4.1023</v>
      </c>
      <c r="E304" s="26">
        <f>F304</f>
        <v>4.1023</v>
      </c>
      <c r="F304" s="26">
        <f>ROUND(4.1023,4)</f>
        <v>4.1023</v>
      </c>
      <c r="G304" s="24"/>
      <c r="H304" s="36"/>
    </row>
    <row r="305" spans="1:8" ht="12.75" customHeight="1">
      <c r="A305" s="22">
        <v>43269</v>
      </c>
      <c r="B305" s="22"/>
      <c r="C305" s="26">
        <f>ROUND(3.69929456864138,4)</f>
        <v>3.6993</v>
      </c>
      <c r="D305" s="26">
        <f>F305</f>
        <v>4.16</v>
      </c>
      <c r="E305" s="26">
        <f>F305</f>
        <v>4.16</v>
      </c>
      <c r="F305" s="26">
        <f>ROUND(4.16,4)</f>
        <v>4.16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ROUND(1.316604525,4)</f>
        <v>1.3166</v>
      </c>
      <c r="D307" s="26">
        <f>F307</f>
        <v>1.3185</v>
      </c>
      <c r="E307" s="26">
        <f>F307</f>
        <v>1.3185</v>
      </c>
      <c r="F307" s="26">
        <f>ROUND(1.3185,4)</f>
        <v>1.3185</v>
      </c>
      <c r="G307" s="24"/>
      <c r="H307" s="36"/>
    </row>
    <row r="308" spans="1:8" ht="12.75" customHeight="1">
      <c r="A308" s="22">
        <v>43178</v>
      </c>
      <c r="B308" s="22"/>
      <c r="C308" s="26">
        <f>ROUND(1.316604525,4)</f>
        <v>1.3166</v>
      </c>
      <c r="D308" s="26">
        <f>F308</f>
        <v>1.3308</v>
      </c>
      <c r="E308" s="26">
        <f>F308</f>
        <v>1.3308</v>
      </c>
      <c r="F308" s="26">
        <f>ROUND(1.3308,4)</f>
        <v>1.3308</v>
      </c>
      <c r="G308" s="24"/>
      <c r="H308" s="36"/>
    </row>
    <row r="309" spans="1:8" ht="12.75" customHeight="1">
      <c r="A309" s="22">
        <v>43269</v>
      </c>
      <c r="B309" s="22"/>
      <c r="C309" s="26">
        <f>ROUND(1.316604525,4)</f>
        <v>1.3166</v>
      </c>
      <c r="D309" s="26">
        <f>F309</f>
        <v>1.3492</v>
      </c>
      <c r="E309" s="26">
        <f>F309</f>
        <v>1.3492</v>
      </c>
      <c r="F309" s="26">
        <f>ROUND(1.3492,4)</f>
        <v>1.3492</v>
      </c>
      <c r="G309" s="24"/>
      <c r="H309" s="36"/>
    </row>
    <row r="310" spans="1:8" ht="12.75" customHeight="1">
      <c r="A310" s="22">
        <v>43360</v>
      </c>
      <c r="B310" s="22"/>
      <c r="C310" s="26">
        <f>ROUND(1.316604525,4)</f>
        <v>1.3166</v>
      </c>
      <c r="D310" s="26">
        <f>F310</f>
        <v>1.3662</v>
      </c>
      <c r="E310" s="26">
        <f>F310</f>
        <v>1.3662</v>
      </c>
      <c r="F310" s="26">
        <f>ROUND(1.3662,4)</f>
        <v>1.3662</v>
      </c>
      <c r="G310" s="24"/>
      <c r="H310" s="36"/>
    </row>
    <row r="311" spans="1:8" ht="12.75" customHeight="1">
      <c r="A311" s="22">
        <v>43448</v>
      </c>
      <c r="B311" s="22"/>
      <c r="C311" s="26">
        <f>ROUND(1.316604525,4)</f>
        <v>1.3166</v>
      </c>
      <c r="D311" s="26">
        <f>F311</f>
        <v>1.445</v>
      </c>
      <c r="E311" s="26">
        <f>F311</f>
        <v>1.445</v>
      </c>
      <c r="F311" s="26">
        <f>ROUND(1.445,4)</f>
        <v>1.445</v>
      </c>
      <c r="G311" s="24"/>
      <c r="H311" s="36"/>
    </row>
    <row r="312" spans="1:8" ht="12.75" customHeight="1">
      <c r="A312" s="22">
        <v>43542</v>
      </c>
      <c r="B312" s="22"/>
      <c r="C312" s="26">
        <f>ROUND(1.316604525,4)</f>
        <v>1.3166</v>
      </c>
      <c r="D312" s="26">
        <f>F312</f>
        <v>1.4642</v>
      </c>
      <c r="E312" s="26">
        <f>F312</f>
        <v>1.4642</v>
      </c>
      <c r="F312" s="26">
        <f>ROUND(1.4642,4)</f>
        <v>1.4642</v>
      </c>
      <c r="G312" s="24"/>
      <c r="H312" s="36"/>
    </row>
    <row r="313" spans="1:8" ht="12.75" customHeight="1">
      <c r="A313" s="22">
        <v>43630</v>
      </c>
      <c r="B313" s="22"/>
      <c r="C313" s="26">
        <f>ROUND(1.316604525,4)</f>
        <v>1.3166</v>
      </c>
      <c r="D313" s="26">
        <f>F313</f>
        <v>1.4663</v>
      </c>
      <c r="E313" s="26">
        <f>F313</f>
        <v>1.4663</v>
      </c>
      <c r="F313" s="26">
        <f>ROUND(1.4663,4)</f>
        <v>1.4663</v>
      </c>
      <c r="G313" s="24"/>
      <c r="H313" s="36"/>
    </row>
    <row r="314" spans="1:8" ht="12.75" customHeight="1">
      <c r="A314" s="22">
        <v>43724</v>
      </c>
      <c r="B314" s="22"/>
      <c r="C314" s="26">
        <f>ROUND(1.316604525,4)</f>
        <v>1.3166</v>
      </c>
      <c r="D314" s="26">
        <f>F314</f>
        <v>1.4646</v>
      </c>
      <c r="E314" s="26">
        <f>F314</f>
        <v>1.4646</v>
      </c>
      <c r="F314" s="26">
        <f>ROUND(1.4646,4)</f>
        <v>1.4646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ROUND(10.5708973077267,4)</f>
        <v>10.5709</v>
      </c>
      <c r="D316" s="26">
        <f>F316</f>
        <v>10.5967</v>
      </c>
      <c r="E316" s="26">
        <f>F316</f>
        <v>10.5967</v>
      </c>
      <c r="F316" s="26">
        <f>ROUND(10.5967,4)</f>
        <v>10.5967</v>
      </c>
      <c r="G316" s="24"/>
      <c r="H316" s="36"/>
    </row>
    <row r="317" spans="1:8" ht="12.75" customHeight="1">
      <c r="A317" s="22">
        <v>43178</v>
      </c>
      <c r="B317" s="22"/>
      <c r="C317" s="26">
        <f>ROUND(10.5708973077267,4)</f>
        <v>10.5709</v>
      </c>
      <c r="D317" s="26">
        <f>F317</f>
        <v>10.7658</v>
      </c>
      <c r="E317" s="26">
        <f>F317</f>
        <v>10.7658</v>
      </c>
      <c r="F317" s="26">
        <f>ROUND(10.7658,4)</f>
        <v>10.7658</v>
      </c>
      <c r="G317" s="24"/>
      <c r="H317" s="36"/>
    </row>
    <row r="318" spans="1:8" ht="12.75" customHeight="1">
      <c r="A318" s="22">
        <v>43269</v>
      </c>
      <c r="B318" s="22"/>
      <c r="C318" s="26">
        <f>ROUND(10.5708973077267,4)</f>
        <v>10.5709</v>
      </c>
      <c r="D318" s="26">
        <f>F318</f>
        <v>10.9335</v>
      </c>
      <c r="E318" s="26">
        <f>F318</f>
        <v>10.9335</v>
      </c>
      <c r="F318" s="26">
        <f>ROUND(10.9335,4)</f>
        <v>10.9335</v>
      </c>
      <c r="G318" s="24"/>
      <c r="H318" s="36"/>
    </row>
    <row r="319" spans="1:8" ht="12.75" customHeight="1">
      <c r="A319" s="22">
        <v>43360</v>
      </c>
      <c r="B319" s="22"/>
      <c r="C319" s="26">
        <f>ROUND(10.5708973077267,4)</f>
        <v>10.5709</v>
      </c>
      <c r="D319" s="26">
        <f>F319</f>
        <v>10.9453</v>
      </c>
      <c r="E319" s="26">
        <f>F319</f>
        <v>10.9453</v>
      </c>
      <c r="F319" s="26">
        <f>ROUND(10.9453,4)</f>
        <v>10.9453</v>
      </c>
      <c r="G319" s="24"/>
      <c r="H319" s="36"/>
    </row>
    <row r="320" spans="1:8" ht="12.75" customHeight="1">
      <c r="A320" s="22">
        <v>43448</v>
      </c>
      <c r="B320" s="22"/>
      <c r="C320" s="26">
        <f>ROUND(10.5708973077267,4)</f>
        <v>10.5709</v>
      </c>
      <c r="D320" s="26">
        <f>F320</f>
        <v>11.1111</v>
      </c>
      <c r="E320" s="26">
        <f>F320</f>
        <v>11.1111</v>
      </c>
      <c r="F320" s="26">
        <f>ROUND(11.1111,4)</f>
        <v>11.1111</v>
      </c>
      <c r="G320" s="24"/>
      <c r="H320" s="36"/>
    </row>
    <row r="321" spans="1:8" ht="12.75" customHeight="1">
      <c r="A321" s="22">
        <v>43542</v>
      </c>
      <c r="B321" s="22"/>
      <c r="C321" s="26">
        <f>ROUND(10.5708973077267,4)</f>
        <v>10.5709</v>
      </c>
      <c r="D321" s="26">
        <f>F321</f>
        <v>11.275</v>
      </c>
      <c r="E321" s="26">
        <f>F321</f>
        <v>11.275</v>
      </c>
      <c r="F321" s="26">
        <f>ROUND(11.275,4)</f>
        <v>11.275</v>
      </c>
      <c r="G321" s="24"/>
      <c r="H321" s="36"/>
    </row>
    <row r="322" spans="1:8" ht="12.75" customHeight="1">
      <c r="A322" s="22">
        <v>43630</v>
      </c>
      <c r="B322" s="22"/>
      <c r="C322" s="26">
        <f>ROUND(10.5708973077267,4)</f>
        <v>10.5709</v>
      </c>
      <c r="D322" s="26">
        <f>F322</f>
        <v>11.3871</v>
      </c>
      <c r="E322" s="26">
        <f>F322</f>
        <v>11.3871</v>
      </c>
      <c r="F322" s="26">
        <f>ROUND(11.3871,4)</f>
        <v>11.3871</v>
      </c>
      <c r="G322" s="24"/>
      <c r="H322" s="36"/>
    </row>
    <row r="323" spans="1:8" ht="12.75" customHeight="1">
      <c r="A323" s="22">
        <v>43724</v>
      </c>
      <c r="B323" s="22"/>
      <c r="C323" s="26">
        <f>ROUND(10.5708973077267,4)</f>
        <v>10.5709</v>
      </c>
      <c r="D323" s="26">
        <f>F323</f>
        <v>11.5493</v>
      </c>
      <c r="E323" s="26">
        <f>F323</f>
        <v>11.5493</v>
      </c>
      <c r="F323" s="26">
        <f>ROUND(11.5493,4)</f>
        <v>11.5493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ROUND(2.05900896746403,4)</f>
        <v>2.059</v>
      </c>
      <c r="D325" s="26">
        <f>F325</f>
        <v>2.0577</v>
      </c>
      <c r="E325" s="26">
        <f>F325</f>
        <v>2.0577</v>
      </c>
      <c r="F325" s="26">
        <f>ROUND(2.0577,4)</f>
        <v>2.0577</v>
      </c>
      <c r="G325" s="24"/>
      <c r="H325" s="36"/>
    </row>
    <row r="326" spans="1:8" ht="12.75" customHeight="1">
      <c r="A326" s="22">
        <v>43178</v>
      </c>
      <c r="B326" s="22"/>
      <c r="C326" s="26">
        <f>ROUND(2.05900896746403,4)</f>
        <v>2.059</v>
      </c>
      <c r="D326" s="26">
        <f>F326</f>
        <v>2.0728</v>
      </c>
      <c r="E326" s="26">
        <f>F326</f>
        <v>2.0728</v>
      </c>
      <c r="F326" s="26">
        <f>ROUND(2.0728,4)</f>
        <v>2.0728</v>
      </c>
      <c r="G326" s="24"/>
      <c r="H326" s="36"/>
    </row>
    <row r="327" spans="1:8" ht="12.75" customHeight="1">
      <c r="A327" s="22">
        <v>43269</v>
      </c>
      <c r="B327" s="22"/>
      <c r="C327" s="26">
        <f>ROUND(2.05900896746403,4)</f>
        <v>2.059</v>
      </c>
      <c r="D327" s="26">
        <f>F327</f>
        <v>2.0899</v>
      </c>
      <c r="E327" s="26">
        <f>F327</f>
        <v>2.0899</v>
      </c>
      <c r="F327" s="26">
        <f>ROUND(2.0899,4)</f>
        <v>2.0899</v>
      </c>
      <c r="G327" s="24"/>
      <c r="H327" s="36"/>
    </row>
    <row r="328" spans="1:8" ht="12.75" customHeight="1">
      <c r="A328" s="22">
        <v>43360</v>
      </c>
      <c r="B328" s="22"/>
      <c r="C328" s="26">
        <f>ROUND(2.05900896746403,4)</f>
        <v>2.059</v>
      </c>
      <c r="D328" s="26">
        <f>F328</f>
        <v>2.1075</v>
      </c>
      <c r="E328" s="26">
        <f>F328</f>
        <v>2.1075</v>
      </c>
      <c r="F328" s="26">
        <f>ROUND(2.1075,4)</f>
        <v>2.1075</v>
      </c>
      <c r="G328" s="24"/>
      <c r="H328" s="36"/>
    </row>
    <row r="329" spans="1:8" ht="12.75" customHeight="1">
      <c r="A329" s="22">
        <v>43448</v>
      </c>
      <c r="B329" s="22"/>
      <c r="C329" s="26">
        <f>ROUND(2.05900896746403,4)</f>
        <v>2.059</v>
      </c>
      <c r="D329" s="26">
        <f>F329</f>
        <v>2.1258</v>
      </c>
      <c r="E329" s="26">
        <f>F329</f>
        <v>2.1258</v>
      </c>
      <c r="F329" s="26">
        <f>ROUND(2.1258,4)</f>
        <v>2.1258</v>
      </c>
      <c r="G329" s="24"/>
      <c r="H329" s="36"/>
    </row>
    <row r="330" spans="1:8" ht="12.75" customHeight="1">
      <c r="A330" s="22">
        <v>43542</v>
      </c>
      <c r="B330" s="22"/>
      <c r="C330" s="26">
        <f>ROUND(2.05900896746403,4)</f>
        <v>2.059</v>
      </c>
      <c r="D330" s="26">
        <f>F330</f>
        <v>2.1469</v>
      </c>
      <c r="E330" s="26">
        <f>F330</f>
        <v>2.1469</v>
      </c>
      <c r="F330" s="26">
        <f>ROUND(2.1469,4)</f>
        <v>2.1469</v>
      </c>
      <c r="G330" s="24"/>
      <c r="H330" s="36"/>
    </row>
    <row r="331" spans="1:8" ht="12.75" customHeight="1">
      <c r="A331" s="22">
        <v>43630</v>
      </c>
      <c r="B331" s="22"/>
      <c r="C331" s="26">
        <f>ROUND(2.05900896746403,4)</f>
        <v>2.059</v>
      </c>
      <c r="D331" s="26">
        <f>F331</f>
        <v>2.1665</v>
      </c>
      <c r="E331" s="26">
        <f>F331</f>
        <v>2.1665</v>
      </c>
      <c r="F331" s="26">
        <f>ROUND(2.1665,4)</f>
        <v>2.1665</v>
      </c>
      <c r="G331" s="24"/>
      <c r="H331" s="36"/>
    </row>
    <row r="332" spans="1:8" ht="12.75" customHeight="1">
      <c r="A332" s="22">
        <v>43724</v>
      </c>
      <c r="B332" s="22"/>
      <c r="C332" s="26">
        <f>ROUND(2.05900896746403,4)</f>
        <v>2.059</v>
      </c>
      <c r="D332" s="26">
        <f>F332</f>
        <v>2.1873</v>
      </c>
      <c r="E332" s="26">
        <f>F332</f>
        <v>2.1873</v>
      </c>
      <c r="F332" s="26">
        <f>ROUND(2.1873,4)</f>
        <v>2.1873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ROUND(2.17269114836935,4)</f>
        <v>2.1727</v>
      </c>
      <c r="D334" s="26">
        <f>F334</f>
        <v>2.1842</v>
      </c>
      <c r="E334" s="26">
        <f>F334</f>
        <v>2.1842</v>
      </c>
      <c r="F334" s="26">
        <f>ROUND(2.1842,4)</f>
        <v>2.1842</v>
      </c>
      <c r="G334" s="24"/>
      <c r="H334" s="36"/>
    </row>
    <row r="335" spans="1:8" ht="12.75" customHeight="1">
      <c r="A335" s="22">
        <v>43178</v>
      </c>
      <c r="B335" s="22"/>
      <c r="C335" s="26">
        <f>ROUND(2.17269114836935,4)</f>
        <v>2.1727</v>
      </c>
      <c r="D335" s="26">
        <f>F335</f>
        <v>2.2294</v>
      </c>
      <c r="E335" s="26">
        <f>F335</f>
        <v>2.2294</v>
      </c>
      <c r="F335" s="26">
        <f>ROUND(2.2294,4)</f>
        <v>2.2294</v>
      </c>
      <c r="G335" s="24"/>
      <c r="H335" s="36"/>
    </row>
    <row r="336" spans="1:8" ht="12.75" customHeight="1">
      <c r="A336" s="22">
        <v>43269</v>
      </c>
      <c r="B336" s="22"/>
      <c r="C336" s="26">
        <f>ROUND(2.17269114836935,4)</f>
        <v>2.1727</v>
      </c>
      <c r="D336" s="26">
        <f>F336</f>
        <v>2.2762</v>
      </c>
      <c r="E336" s="26">
        <f>F336</f>
        <v>2.2762</v>
      </c>
      <c r="F336" s="26">
        <f>ROUND(2.2762,4)</f>
        <v>2.2762</v>
      </c>
      <c r="G336" s="24"/>
      <c r="H336" s="36"/>
    </row>
    <row r="337" spans="1:8" ht="12.75" customHeight="1">
      <c r="A337" s="22">
        <v>43360</v>
      </c>
      <c r="B337" s="22"/>
      <c r="C337" s="26">
        <f>ROUND(2.17269114836935,4)</f>
        <v>2.1727</v>
      </c>
      <c r="D337" s="26">
        <f>F337</f>
        <v>2.3232</v>
      </c>
      <c r="E337" s="26">
        <f>F337</f>
        <v>2.3232</v>
      </c>
      <c r="F337" s="26">
        <f>ROUND(2.3232,4)</f>
        <v>2.3232</v>
      </c>
      <c r="G337" s="24"/>
      <c r="H337" s="36"/>
    </row>
    <row r="338" spans="1:8" ht="12.75" customHeight="1">
      <c r="A338" s="22">
        <v>43448</v>
      </c>
      <c r="B338" s="22"/>
      <c r="C338" s="26">
        <f>ROUND(2.17269114836935,4)</f>
        <v>2.1727</v>
      </c>
      <c r="D338" s="26">
        <f>F338</f>
        <v>2.4752</v>
      </c>
      <c r="E338" s="26">
        <f>F338</f>
        <v>2.4752</v>
      </c>
      <c r="F338" s="26">
        <f>ROUND(2.4752,4)</f>
        <v>2.4752</v>
      </c>
      <c r="G338" s="24"/>
      <c r="H338" s="36"/>
    </row>
    <row r="339" spans="1:8" ht="12.75" customHeight="1">
      <c r="A339" s="22">
        <v>43542</v>
      </c>
      <c r="B339" s="22"/>
      <c r="C339" s="26">
        <f>ROUND(2.17269114836935,4)</f>
        <v>2.1727</v>
      </c>
      <c r="D339" s="26">
        <f>F339</f>
        <v>2.527</v>
      </c>
      <c r="E339" s="26">
        <f>F339</f>
        <v>2.527</v>
      </c>
      <c r="F339" s="26">
        <f>ROUND(2.527,4)</f>
        <v>2.527</v>
      </c>
      <c r="G339" s="24"/>
      <c r="H339" s="36"/>
    </row>
    <row r="340" spans="1:8" ht="12.75" customHeight="1">
      <c r="A340" s="22">
        <v>43630</v>
      </c>
      <c r="B340" s="22"/>
      <c r="C340" s="26">
        <f>ROUND(2.17269114836935,4)</f>
        <v>2.1727</v>
      </c>
      <c r="D340" s="26">
        <f>F340</f>
        <v>2.5971</v>
      </c>
      <c r="E340" s="26">
        <f>F340</f>
        <v>2.5971</v>
      </c>
      <c r="F340" s="26">
        <f>ROUND(2.5971,4)</f>
        <v>2.5971</v>
      </c>
      <c r="G340" s="24"/>
      <c r="H340" s="36"/>
    </row>
    <row r="341" spans="1:8" ht="12.75" customHeight="1">
      <c r="A341" s="22">
        <v>43724</v>
      </c>
      <c r="B341" s="22"/>
      <c r="C341" s="26">
        <f>ROUND(2.17269114836935,4)</f>
        <v>2.1727</v>
      </c>
      <c r="D341" s="26">
        <f>F341</f>
        <v>2.6678</v>
      </c>
      <c r="E341" s="26">
        <f>F341</f>
        <v>2.6678</v>
      </c>
      <c r="F341" s="26">
        <f>ROUND(2.6678,4)</f>
        <v>2.6678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ROUND(16.1688275,4)</f>
        <v>16.1688</v>
      </c>
      <c r="D343" s="26">
        <f>F343</f>
        <v>16.2174</v>
      </c>
      <c r="E343" s="26">
        <f>F343</f>
        <v>16.2174</v>
      </c>
      <c r="F343" s="26">
        <f>ROUND(16.2174,4)</f>
        <v>16.2174</v>
      </c>
      <c r="G343" s="24"/>
      <c r="H343" s="36"/>
    </row>
    <row r="344" spans="1:8" ht="12.75" customHeight="1">
      <c r="A344" s="22">
        <v>43178</v>
      </c>
      <c r="B344" s="22"/>
      <c r="C344" s="26">
        <f>ROUND(16.1688275,4)</f>
        <v>16.1688</v>
      </c>
      <c r="D344" s="26">
        <f>F344</f>
        <v>16.5542</v>
      </c>
      <c r="E344" s="26">
        <f>F344</f>
        <v>16.5542</v>
      </c>
      <c r="F344" s="26">
        <f>ROUND(16.5542,4)</f>
        <v>16.5542</v>
      </c>
      <c r="G344" s="24"/>
      <c r="H344" s="36"/>
    </row>
    <row r="345" spans="1:8" ht="12.75" customHeight="1">
      <c r="A345" s="22">
        <v>43269</v>
      </c>
      <c r="B345" s="22"/>
      <c r="C345" s="26">
        <f>ROUND(16.1688275,4)</f>
        <v>16.1688</v>
      </c>
      <c r="D345" s="26">
        <f>F345</f>
        <v>16.8925</v>
      </c>
      <c r="E345" s="26">
        <f>F345</f>
        <v>16.8925</v>
      </c>
      <c r="F345" s="26">
        <f>ROUND(16.8925,4)</f>
        <v>16.8925</v>
      </c>
      <c r="G345" s="24"/>
      <c r="H345" s="36"/>
    </row>
    <row r="346" spans="1:8" ht="12.75" customHeight="1">
      <c r="A346" s="22">
        <v>43360</v>
      </c>
      <c r="B346" s="22"/>
      <c r="C346" s="26">
        <f>ROUND(16.1688275,4)</f>
        <v>16.1688</v>
      </c>
      <c r="D346" s="26">
        <f>F346</f>
        <v>17.2394</v>
      </c>
      <c r="E346" s="26">
        <f>F346</f>
        <v>17.2394</v>
      </c>
      <c r="F346" s="26">
        <f>ROUND(17.2394,4)</f>
        <v>17.2394</v>
      </c>
      <c r="G346" s="24"/>
      <c r="H346" s="36"/>
    </row>
    <row r="347" spans="1:8" ht="12.75" customHeight="1">
      <c r="A347" s="22">
        <v>43448</v>
      </c>
      <c r="B347" s="22"/>
      <c r="C347" s="26">
        <f>ROUND(16.1688275,4)</f>
        <v>16.1688</v>
      </c>
      <c r="D347" s="26">
        <f>F347</f>
        <v>17.5814</v>
      </c>
      <c r="E347" s="26">
        <f>F347</f>
        <v>17.5814</v>
      </c>
      <c r="F347" s="26">
        <f>ROUND(17.5814,4)</f>
        <v>17.5814</v>
      </c>
      <c r="G347" s="24"/>
      <c r="H347" s="36"/>
    </row>
    <row r="348" spans="1:8" ht="12.75" customHeight="1">
      <c r="A348" s="22">
        <v>43542</v>
      </c>
      <c r="B348" s="22"/>
      <c r="C348" s="26">
        <f>ROUND(16.1688275,4)</f>
        <v>16.1688</v>
      </c>
      <c r="D348" s="26">
        <f>F348</f>
        <v>17.9342</v>
      </c>
      <c r="E348" s="26">
        <f>F348</f>
        <v>17.9342</v>
      </c>
      <c r="F348" s="26">
        <f>ROUND(17.9342,4)</f>
        <v>17.9342</v>
      </c>
      <c r="G348" s="24"/>
      <c r="H348" s="36"/>
    </row>
    <row r="349" spans="1:8" ht="12.75" customHeight="1">
      <c r="A349" s="22">
        <v>43630</v>
      </c>
      <c r="B349" s="22"/>
      <c r="C349" s="26">
        <f>ROUND(16.1688275,4)</f>
        <v>16.1688</v>
      </c>
      <c r="D349" s="26">
        <f>F349</f>
        <v>18.3624</v>
      </c>
      <c r="E349" s="26">
        <f>F349</f>
        <v>18.3624</v>
      </c>
      <c r="F349" s="26">
        <f>ROUND(18.3624,4)</f>
        <v>18.3624</v>
      </c>
      <c r="G349" s="24"/>
      <c r="H349" s="36"/>
    </row>
    <row r="350" spans="1:8" ht="12.75" customHeight="1">
      <c r="A350" s="22">
        <v>43724</v>
      </c>
      <c r="B350" s="22"/>
      <c r="C350" s="26">
        <f>ROUND(16.1688275,4)</f>
        <v>16.1688</v>
      </c>
      <c r="D350" s="26">
        <f>F350</f>
        <v>18.8252</v>
      </c>
      <c r="E350" s="26">
        <f>F350</f>
        <v>18.8252</v>
      </c>
      <c r="F350" s="26">
        <f>ROUND(18.8252,4)</f>
        <v>18.8252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ROUND(13.8091632534835,4)</f>
        <v>13.8092</v>
      </c>
      <c r="D352" s="26">
        <f>F352</f>
        <v>13.8528</v>
      </c>
      <c r="E352" s="26">
        <f>F352</f>
        <v>13.8528</v>
      </c>
      <c r="F352" s="26">
        <f>ROUND(13.8528,4)</f>
        <v>13.8528</v>
      </c>
      <c r="G352" s="24"/>
      <c r="H352" s="36"/>
    </row>
    <row r="353" spans="1:8" ht="12.75" customHeight="1">
      <c r="A353" s="22">
        <v>43178</v>
      </c>
      <c r="B353" s="22"/>
      <c r="C353" s="26">
        <f>ROUND(13.8091632534835,4)</f>
        <v>13.8092</v>
      </c>
      <c r="D353" s="26">
        <f>F353</f>
        <v>14.1593</v>
      </c>
      <c r="E353" s="26">
        <f>F353</f>
        <v>14.1593</v>
      </c>
      <c r="F353" s="26">
        <f>ROUND(14.1593,4)</f>
        <v>14.1593</v>
      </c>
      <c r="G353" s="24"/>
      <c r="H353" s="36"/>
    </row>
    <row r="354" spans="1:8" ht="12.75" customHeight="1">
      <c r="A354" s="22">
        <v>43269</v>
      </c>
      <c r="B354" s="22"/>
      <c r="C354" s="26">
        <f>ROUND(13.8091632534835,4)</f>
        <v>13.8092</v>
      </c>
      <c r="D354" s="26">
        <f>F354</f>
        <v>14.4647</v>
      </c>
      <c r="E354" s="26">
        <f>F354</f>
        <v>14.4647</v>
      </c>
      <c r="F354" s="26">
        <f>ROUND(14.4647,4)</f>
        <v>14.4647</v>
      </c>
      <c r="G354" s="24"/>
      <c r="H354" s="36"/>
    </row>
    <row r="355" spans="1:8" ht="12.75" customHeight="1">
      <c r="A355" s="22">
        <v>43360</v>
      </c>
      <c r="B355" s="22"/>
      <c r="C355" s="26">
        <f>ROUND(13.8091632534835,4)</f>
        <v>13.8092</v>
      </c>
      <c r="D355" s="26">
        <f>F355</f>
        <v>14.7756</v>
      </c>
      <c r="E355" s="26">
        <f>F355</f>
        <v>14.7756</v>
      </c>
      <c r="F355" s="26">
        <f>ROUND(14.7756,4)</f>
        <v>14.7756</v>
      </c>
      <c r="G355" s="24"/>
      <c r="H355" s="36"/>
    </row>
    <row r="356" spans="1:8" ht="12.75" customHeight="1">
      <c r="A356" s="22">
        <v>43448</v>
      </c>
      <c r="B356" s="22"/>
      <c r="C356" s="26">
        <f>ROUND(13.8091632534835,4)</f>
        <v>13.8092</v>
      </c>
      <c r="D356" s="26">
        <f>F356</f>
        <v>15.0795</v>
      </c>
      <c r="E356" s="26">
        <f>F356</f>
        <v>15.0795</v>
      </c>
      <c r="F356" s="26">
        <f>ROUND(15.0795,4)</f>
        <v>15.0795</v>
      </c>
      <c r="G356" s="24"/>
      <c r="H356" s="36"/>
    </row>
    <row r="357" spans="1:8" ht="12.75" customHeight="1">
      <c r="A357" s="22">
        <v>43542</v>
      </c>
      <c r="B357" s="22"/>
      <c r="C357" s="26">
        <f>ROUND(13.8091632534835,4)</f>
        <v>13.8092</v>
      </c>
      <c r="D357" s="26">
        <f>F357</f>
        <v>15.8257</v>
      </c>
      <c r="E357" s="26">
        <f>F357</f>
        <v>15.8257</v>
      </c>
      <c r="F357" s="26">
        <f>ROUND(15.8257,4)</f>
        <v>15.8257</v>
      </c>
      <c r="G357" s="24"/>
      <c r="H357" s="36"/>
    </row>
    <row r="358" spans="1:8" ht="12.75" customHeight="1">
      <c r="A358" s="22">
        <v>43630</v>
      </c>
      <c r="B358" s="22"/>
      <c r="C358" s="26">
        <f>ROUND(13.8091632534835,4)</f>
        <v>13.8092</v>
      </c>
      <c r="D358" s="26">
        <f>F358</f>
        <v>16.1075</v>
      </c>
      <c r="E358" s="26">
        <f>F358</f>
        <v>16.1075</v>
      </c>
      <c r="F358" s="26">
        <f>ROUND(16.1075,4)</f>
        <v>16.1075</v>
      </c>
      <c r="G358" s="24"/>
      <c r="H358" s="36"/>
    </row>
    <row r="359" spans="1:8" ht="12.75" customHeight="1">
      <c r="A359" s="22">
        <v>43724</v>
      </c>
      <c r="B359" s="22"/>
      <c r="C359" s="26">
        <f>ROUND(13.8091632534835,4)</f>
        <v>13.8092</v>
      </c>
      <c r="D359" s="26">
        <f>F359</f>
        <v>16.4455</v>
      </c>
      <c r="E359" s="26">
        <f>F359</f>
        <v>16.4455</v>
      </c>
      <c r="F359" s="26">
        <f>ROUND(16.4455,4)</f>
        <v>16.4455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ROUND(18.335450385,4)</f>
        <v>18.3355</v>
      </c>
      <c r="D361" s="26">
        <f>F361</f>
        <v>18.384</v>
      </c>
      <c r="E361" s="26">
        <f>F361</f>
        <v>18.384</v>
      </c>
      <c r="F361" s="26">
        <f>ROUND(18.384,4)</f>
        <v>18.384</v>
      </c>
      <c r="G361" s="24"/>
      <c r="H361" s="36"/>
    </row>
    <row r="362" spans="1:8" ht="12.75" customHeight="1">
      <c r="A362" s="22">
        <v>43178</v>
      </c>
      <c r="B362" s="22"/>
      <c r="C362" s="26">
        <f>ROUND(18.335450385,4)</f>
        <v>18.3355</v>
      </c>
      <c r="D362" s="26">
        <f>F362</f>
        <v>18.716</v>
      </c>
      <c r="E362" s="26">
        <f>F362</f>
        <v>18.716</v>
      </c>
      <c r="F362" s="26">
        <f>ROUND(18.716,4)</f>
        <v>18.716</v>
      </c>
      <c r="G362" s="24"/>
      <c r="H362" s="36"/>
    </row>
    <row r="363" spans="1:8" ht="12.75" customHeight="1">
      <c r="A363" s="22">
        <v>43269</v>
      </c>
      <c r="B363" s="22"/>
      <c r="C363" s="26">
        <f>ROUND(18.335450385,4)</f>
        <v>18.3355</v>
      </c>
      <c r="D363" s="26">
        <f>F363</f>
        <v>19.0455</v>
      </c>
      <c r="E363" s="26">
        <f>F363</f>
        <v>19.0455</v>
      </c>
      <c r="F363" s="26">
        <f>ROUND(19.0455,4)</f>
        <v>19.0455</v>
      </c>
      <c r="G363" s="24"/>
      <c r="H363" s="36"/>
    </row>
    <row r="364" spans="1:8" ht="12.75" customHeight="1">
      <c r="A364" s="22">
        <v>43360</v>
      </c>
      <c r="B364" s="22"/>
      <c r="C364" s="26">
        <f>ROUND(18.335450385,4)</f>
        <v>18.3355</v>
      </c>
      <c r="D364" s="26">
        <f>F364</f>
        <v>19.3764</v>
      </c>
      <c r="E364" s="26">
        <f>F364</f>
        <v>19.3764</v>
      </c>
      <c r="F364" s="26">
        <f>ROUND(19.3764,4)</f>
        <v>19.3764</v>
      </c>
      <c r="G364" s="24"/>
      <c r="H364" s="36"/>
    </row>
    <row r="365" spans="1:8" ht="12.75" customHeight="1">
      <c r="A365" s="22">
        <v>43448</v>
      </c>
      <c r="B365" s="22"/>
      <c r="C365" s="26">
        <f>ROUND(18.335450385,4)</f>
        <v>18.3355</v>
      </c>
      <c r="D365" s="26">
        <f>F365</f>
        <v>19.7036</v>
      </c>
      <c r="E365" s="26">
        <f>F365</f>
        <v>19.7036</v>
      </c>
      <c r="F365" s="26">
        <f>ROUND(19.7036,4)</f>
        <v>19.7036</v>
      </c>
      <c r="G365" s="24"/>
      <c r="H365" s="36"/>
    </row>
    <row r="366" spans="1:8" ht="12.75" customHeight="1">
      <c r="A366" s="22">
        <v>43542</v>
      </c>
      <c r="B366" s="22"/>
      <c r="C366" s="26">
        <f>ROUND(18.335450385,4)</f>
        <v>18.3355</v>
      </c>
      <c r="D366" s="26">
        <f>F366</f>
        <v>20.0747</v>
      </c>
      <c r="E366" s="26">
        <f>F366</f>
        <v>20.0747</v>
      </c>
      <c r="F366" s="26">
        <f>ROUND(20.0747,4)</f>
        <v>20.0747</v>
      </c>
      <c r="G366" s="24"/>
      <c r="H366" s="36"/>
    </row>
    <row r="367" spans="1:8" ht="12.75" customHeight="1">
      <c r="A367" s="22">
        <v>43630</v>
      </c>
      <c r="B367" s="22"/>
      <c r="C367" s="26">
        <f>ROUND(18.335450385,4)</f>
        <v>18.3355</v>
      </c>
      <c r="D367" s="26">
        <f>F367</f>
        <v>20.1371</v>
      </c>
      <c r="E367" s="26">
        <f>F367</f>
        <v>20.1371</v>
      </c>
      <c r="F367" s="26">
        <f>ROUND(20.1371,4)</f>
        <v>20.1371</v>
      </c>
      <c r="G367" s="24"/>
      <c r="H367" s="36"/>
    </row>
    <row r="368" spans="1:8" ht="12.75" customHeight="1">
      <c r="A368" s="22">
        <v>43724</v>
      </c>
      <c r="B368" s="22"/>
      <c r="C368" s="26">
        <f>ROUND(18.335450385,4)</f>
        <v>18.3355</v>
      </c>
      <c r="D368" s="26">
        <f>F368</f>
        <v>20.7989</v>
      </c>
      <c r="E368" s="26">
        <f>F368</f>
        <v>20.7989</v>
      </c>
      <c r="F368" s="26">
        <f>ROUND(20.7989,4)</f>
        <v>20.7989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ROUND(1.73988399706247,4)</f>
        <v>1.7399</v>
      </c>
      <c r="D370" s="26">
        <f>F370</f>
        <v>1.7442</v>
      </c>
      <c r="E370" s="26">
        <f>F370</f>
        <v>1.7442</v>
      </c>
      <c r="F370" s="26">
        <f>ROUND(1.7442,4)</f>
        <v>1.7442</v>
      </c>
      <c r="G370" s="24"/>
      <c r="H370" s="36"/>
    </row>
    <row r="371" spans="1:8" ht="12.75" customHeight="1">
      <c r="A371" s="22">
        <v>43178</v>
      </c>
      <c r="B371" s="22"/>
      <c r="C371" s="26">
        <f>ROUND(1.73988399706247,4)</f>
        <v>1.7399</v>
      </c>
      <c r="D371" s="26">
        <f>F371</f>
        <v>1.7719</v>
      </c>
      <c r="E371" s="26">
        <f>F371</f>
        <v>1.7719</v>
      </c>
      <c r="F371" s="26">
        <f>ROUND(1.7719,4)</f>
        <v>1.7719</v>
      </c>
      <c r="G371" s="24"/>
      <c r="H371" s="36"/>
    </row>
    <row r="372" spans="1:8" ht="12.75" customHeight="1">
      <c r="A372" s="22">
        <v>43269</v>
      </c>
      <c r="B372" s="22"/>
      <c r="C372" s="26">
        <f>ROUND(1.73988399706247,4)</f>
        <v>1.7399</v>
      </c>
      <c r="D372" s="26">
        <f>F372</f>
        <v>1.7998</v>
      </c>
      <c r="E372" s="26">
        <f>F372</f>
        <v>1.7998</v>
      </c>
      <c r="F372" s="26">
        <f>ROUND(1.7998,4)</f>
        <v>1.7998</v>
      </c>
      <c r="G372" s="24"/>
      <c r="H372" s="36"/>
    </row>
    <row r="373" spans="1:8" ht="12.75" customHeight="1">
      <c r="A373" s="22">
        <v>43360</v>
      </c>
      <c r="B373" s="22"/>
      <c r="C373" s="26">
        <f>ROUND(1.73988399706247,4)</f>
        <v>1.7399</v>
      </c>
      <c r="D373" s="26">
        <f>F373</f>
        <v>1.8274</v>
      </c>
      <c r="E373" s="26">
        <f>F373</f>
        <v>1.8274</v>
      </c>
      <c r="F373" s="26">
        <f>ROUND(1.8274,4)</f>
        <v>1.8274</v>
      </c>
      <c r="G373" s="24"/>
      <c r="H373" s="36"/>
    </row>
    <row r="374" spans="1:8" ht="12.75" customHeight="1">
      <c r="A374" s="22">
        <v>43448</v>
      </c>
      <c r="B374" s="22"/>
      <c r="C374" s="26">
        <f>ROUND(1.73988399706247,4)</f>
        <v>1.7399</v>
      </c>
      <c r="D374" s="26">
        <f>F374</f>
        <v>1.9386</v>
      </c>
      <c r="E374" s="26">
        <f>F374</f>
        <v>1.9386</v>
      </c>
      <c r="F374" s="26">
        <f>ROUND(1.9386,4)</f>
        <v>1.9386</v>
      </c>
      <c r="G374" s="24"/>
      <c r="H374" s="36"/>
    </row>
    <row r="375" spans="1:8" ht="12.75" customHeight="1">
      <c r="A375" s="22">
        <v>43542</v>
      </c>
      <c r="B375" s="22"/>
      <c r="C375" s="26">
        <f>ROUND(1.73988399706247,4)</f>
        <v>1.7399</v>
      </c>
      <c r="D375" s="26">
        <f>F375</f>
        <v>1.9668</v>
      </c>
      <c r="E375" s="26">
        <f>F375</f>
        <v>1.9668</v>
      </c>
      <c r="F375" s="26">
        <f>ROUND(1.9668,4)</f>
        <v>1.9668</v>
      </c>
      <c r="G375" s="24"/>
      <c r="H375" s="36"/>
    </row>
    <row r="376" spans="1:8" ht="12.75" customHeight="1">
      <c r="A376" s="22">
        <v>43630</v>
      </c>
      <c r="B376" s="22"/>
      <c r="C376" s="26">
        <f>ROUND(1.73988399706247,4)</f>
        <v>1.7399</v>
      </c>
      <c r="D376" s="26">
        <f>F376</f>
        <v>2.0011</v>
      </c>
      <c r="E376" s="26">
        <f>F376</f>
        <v>2.0011</v>
      </c>
      <c r="F376" s="26">
        <f>ROUND(2.0011,4)</f>
        <v>2.0011</v>
      </c>
      <c r="G376" s="24"/>
      <c r="H376" s="36"/>
    </row>
    <row r="377" spans="1:8" ht="12.75" customHeight="1">
      <c r="A377" s="22">
        <v>43724</v>
      </c>
      <c r="B377" s="22"/>
      <c r="C377" s="26">
        <f>ROUND(1.73988399706247,4)</f>
        <v>1.7399</v>
      </c>
      <c r="D377" s="26">
        <f>F377</f>
        <v>2.0334</v>
      </c>
      <c r="E377" s="26">
        <f>F377</f>
        <v>2.0334</v>
      </c>
      <c r="F377" s="26">
        <f>ROUND(2.0334,4)</f>
        <v>2.0334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ROUND(0.121348861510157,6)</f>
        <v>0.121349</v>
      </c>
      <c r="D379" s="28">
        <f>F379</f>
        <v>0.121693</v>
      </c>
      <c r="E379" s="28">
        <f>F379</f>
        <v>0.121693</v>
      </c>
      <c r="F379" s="28">
        <f>ROUND(0.121693,6)</f>
        <v>0.121693</v>
      </c>
      <c r="G379" s="24"/>
      <c r="H379" s="36"/>
    </row>
    <row r="380" spans="1:8" ht="12.75" customHeight="1">
      <c r="A380" s="22">
        <v>43178</v>
      </c>
      <c r="B380" s="22"/>
      <c r="C380" s="28">
        <f>ROUND(0.121348861510157,6)</f>
        <v>0.121349</v>
      </c>
      <c r="D380" s="28">
        <f>F380</f>
        <v>0.12413</v>
      </c>
      <c r="E380" s="28">
        <f>F380</f>
        <v>0.12413</v>
      </c>
      <c r="F380" s="28">
        <f>ROUND(0.12413,6)</f>
        <v>0.12413</v>
      </c>
      <c r="G380" s="24"/>
      <c r="H380" s="36"/>
    </row>
    <row r="381" spans="1:8" ht="12.75" customHeight="1">
      <c r="A381" s="22">
        <v>43269</v>
      </c>
      <c r="B381" s="22"/>
      <c r="C381" s="28">
        <f>ROUND(0.121348861510157,6)</f>
        <v>0.121349</v>
      </c>
      <c r="D381" s="28">
        <f>F381</f>
        <v>0.126606</v>
      </c>
      <c r="E381" s="28">
        <f>F381</f>
        <v>0.126606</v>
      </c>
      <c r="F381" s="28">
        <f>ROUND(0.126606,6)</f>
        <v>0.126606</v>
      </c>
      <c r="G381" s="24"/>
      <c r="H381" s="36"/>
    </row>
    <row r="382" spans="1:8" ht="12.75" customHeight="1">
      <c r="A382" s="22">
        <v>43360</v>
      </c>
      <c r="B382" s="22"/>
      <c r="C382" s="28">
        <f>ROUND(0.121348861510157,6)</f>
        <v>0.121349</v>
      </c>
      <c r="D382" s="28">
        <f>F382</f>
        <v>0.129152</v>
      </c>
      <c r="E382" s="28">
        <f>F382</f>
        <v>0.129152</v>
      </c>
      <c r="F382" s="28">
        <f>ROUND(0.129152,6)</f>
        <v>0.129152</v>
      </c>
      <c r="G382" s="24"/>
      <c r="H382" s="36"/>
    </row>
    <row r="383" spans="1:8" ht="12.75" customHeight="1">
      <c r="A383" s="22">
        <v>43448</v>
      </c>
      <c r="B383" s="22"/>
      <c r="C383" s="28">
        <f>ROUND(0.121348861510157,6)</f>
        <v>0.121349</v>
      </c>
      <c r="D383" s="28">
        <f>F383</f>
        <v>0.131709</v>
      </c>
      <c r="E383" s="28">
        <f>F383</f>
        <v>0.131709</v>
      </c>
      <c r="F383" s="28">
        <f>ROUND(0.131709,6)</f>
        <v>0.131709</v>
      </c>
      <c r="G383" s="24"/>
      <c r="H383" s="36"/>
    </row>
    <row r="384" spans="1:8" ht="12.75" customHeight="1">
      <c r="A384" s="22">
        <v>43542</v>
      </c>
      <c r="B384" s="22"/>
      <c r="C384" s="28">
        <f>ROUND(0.121348861510157,6)</f>
        <v>0.121349</v>
      </c>
      <c r="D384" s="28">
        <f>F384</f>
        <v>0.138626</v>
      </c>
      <c r="E384" s="28">
        <f>F384</f>
        <v>0.138626</v>
      </c>
      <c r="F384" s="28">
        <f>ROUND(0.138626,6)</f>
        <v>0.138626</v>
      </c>
      <c r="G384" s="24"/>
      <c r="H384" s="36"/>
    </row>
    <row r="385" spans="1:8" ht="12.75" customHeight="1">
      <c r="A385" s="22">
        <v>43630</v>
      </c>
      <c r="B385" s="22"/>
      <c r="C385" s="28">
        <f>ROUND(0.121348861510157,6)</f>
        <v>0.121349</v>
      </c>
      <c r="D385" s="28">
        <f>F385</f>
        <v>0.141358</v>
      </c>
      <c r="E385" s="28">
        <f>F385</f>
        <v>0.141358</v>
      </c>
      <c r="F385" s="28">
        <f>ROUND(0.141358,6)</f>
        <v>0.141358</v>
      </c>
      <c r="G385" s="24"/>
      <c r="H385" s="36"/>
    </row>
    <row r="386" spans="1:8" ht="12.75" customHeight="1">
      <c r="A386" s="22">
        <v>43724</v>
      </c>
      <c r="B386" s="22"/>
      <c r="C386" s="28">
        <f>ROUND(0.121348861510157,6)</f>
        <v>0.121349</v>
      </c>
      <c r="D386" s="28">
        <f>F386</f>
        <v>0.143766</v>
      </c>
      <c r="E386" s="28">
        <f>F386</f>
        <v>0.143766</v>
      </c>
      <c r="F386" s="28">
        <f>ROUND(0.143766,6)</f>
        <v>0.143766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ROUND(0.131723218613669,4)</f>
        <v>0.1317</v>
      </c>
      <c r="D388" s="26">
        <f>F388</f>
        <v>0.1317</v>
      </c>
      <c r="E388" s="26">
        <f>F388</f>
        <v>0.1317</v>
      </c>
      <c r="F388" s="26">
        <f>ROUND(0.1317,4)</f>
        <v>0.1317</v>
      </c>
      <c r="G388" s="24"/>
      <c r="H388" s="36"/>
    </row>
    <row r="389" spans="1:8" ht="12.75" customHeight="1">
      <c r="A389" s="22">
        <v>43178</v>
      </c>
      <c r="B389" s="22"/>
      <c r="C389" s="26">
        <f>ROUND(0.131723218613669,4)</f>
        <v>0.1317</v>
      </c>
      <c r="D389" s="26">
        <f>F389</f>
        <v>0.1303</v>
      </c>
      <c r="E389" s="26">
        <f>F389</f>
        <v>0.1303</v>
      </c>
      <c r="F389" s="26">
        <f>ROUND(0.1303,4)</f>
        <v>0.1303</v>
      </c>
      <c r="G389" s="24"/>
      <c r="H389" s="36"/>
    </row>
    <row r="390" spans="1:8" ht="12.75" customHeight="1">
      <c r="A390" s="22">
        <v>43269</v>
      </c>
      <c r="B390" s="22"/>
      <c r="C390" s="26">
        <f>ROUND(0.131723218613669,4)</f>
        <v>0.1317</v>
      </c>
      <c r="D390" s="26">
        <f>F390</f>
        <v>0.1306</v>
      </c>
      <c r="E390" s="26">
        <f>F390</f>
        <v>0.1306</v>
      </c>
      <c r="F390" s="26">
        <f>ROUND(0.1306,4)</f>
        <v>0.1306</v>
      </c>
      <c r="G390" s="24"/>
      <c r="H390" s="36"/>
    </row>
    <row r="391" spans="1:8" ht="12.75" customHeight="1">
      <c r="A391" s="22">
        <v>43360</v>
      </c>
      <c r="B391" s="22"/>
      <c r="C391" s="26">
        <f>ROUND(0.131723218613669,4)</f>
        <v>0.1317</v>
      </c>
      <c r="D391" s="26">
        <f>F391</f>
        <v>0.1308</v>
      </c>
      <c r="E391" s="26">
        <f>F391</f>
        <v>0.1308</v>
      </c>
      <c r="F391" s="26">
        <f>ROUND(0.1308,4)</f>
        <v>0.1308</v>
      </c>
      <c r="G391" s="24"/>
      <c r="H391" s="36"/>
    </row>
    <row r="392" spans="1:8" ht="12.75" customHeight="1">
      <c r="A392" s="22">
        <v>43448</v>
      </c>
      <c r="B392" s="22"/>
      <c r="C392" s="26">
        <f>ROUND(0.131723218613669,4)</f>
        <v>0.1317</v>
      </c>
      <c r="D392" s="26">
        <f>F392</f>
        <v>0.1299</v>
      </c>
      <c r="E392" s="26">
        <f>F392</f>
        <v>0.1299</v>
      </c>
      <c r="F392" s="26">
        <f>ROUND(0.1299,4)</f>
        <v>0.1299</v>
      </c>
      <c r="G392" s="24"/>
      <c r="H392" s="36"/>
    </row>
    <row r="393" spans="1:8" ht="12.75" customHeight="1">
      <c r="A393" s="22">
        <v>43542</v>
      </c>
      <c r="B393" s="22"/>
      <c r="C393" s="26">
        <f>ROUND(0.131723218613669,4)</f>
        <v>0.1317</v>
      </c>
      <c r="D393" s="26">
        <f>F393</f>
        <v>0.1291</v>
      </c>
      <c r="E393" s="26">
        <f>F393</f>
        <v>0.1291</v>
      </c>
      <c r="F393" s="26">
        <f>ROUND(0.1291,4)</f>
        <v>0.1291</v>
      </c>
      <c r="G393" s="24"/>
      <c r="H393" s="36"/>
    </row>
    <row r="394" spans="1:8" ht="12.75" customHeight="1">
      <c r="A394" s="22">
        <v>43630</v>
      </c>
      <c r="B394" s="22"/>
      <c r="C394" s="26">
        <f>ROUND(0.131723218613669,4)</f>
        <v>0.1317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ROUND(0.131723218613669,4)</f>
        <v>0.1317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ROUND(1.64024718542287,4)</f>
        <v>1.6402</v>
      </c>
      <c r="D397" s="26">
        <f>F397</f>
        <v>1.6464</v>
      </c>
      <c r="E397" s="26">
        <f>F397</f>
        <v>1.6464</v>
      </c>
      <c r="F397" s="26">
        <f>ROUND(1.6464,4)</f>
        <v>1.6464</v>
      </c>
      <c r="G397" s="24"/>
      <c r="H397" s="36"/>
    </row>
    <row r="398" spans="1:8" ht="12.75" customHeight="1">
      <c r="A398" s="22">
        <v>43178</v>
      </c>
      <c r="B398" s="22"/>
      <c r="C398" s="26">
        <f>ROUND(1.64024718542287,4)</f>
        <v>1.6402</v>
      </c>
      <c r="D398" s="26">
        <f>F398</f>
        <v>1.6748</v>
      </c>
      <c r="E398" s="26">
        <f>F398</f>
        <v>1.6748</v>
      </c>
      <c r="F398" s="26">
        <f>ROUND(1.6748,4)</f>
        <v>1.6748</v>
      </c>
      <c r="G398" s="24"/>
      <c r="H398" s="36"/>
    </row>
    <row r="399" spans="1:8" ht="12.75" customHeight="1">
      <c r="A399" s="22">
        <v>43269</v>
      </c>
      <c r="B399" s="22"/>
      <c r="C399" s="26">
        <f>ROUND(1.64024718542287,4)</f>
        <v>1.6402</v>
      </c>
      <c r="D399" s="26">
        <f>F399</f>
        <v>1.7041</v>
      </c>
      <c r="E399" s="26">
        <f>F399</f>
        <v>1.7041</v>
      </c>
      <c r="F399" s="26">
        <f>ROUND(1.7041,4)</f>
        <v>1.7041</v>
      </c>
      <c r="G399" s="24"/>
      <c r="H399" s="36"/>
    </row>
    <row r="400" spans="1:8" ht="12.75" customHeight="1">
      <c r="A400" s="22">
        <v>43360</v>
      </c>
      <c r="B400" s="22"/>
      <c r="C400" s="26">
        <f>ROUND(1.64024718542287,4)</f>
        <v>1.6402</v>
      </c>
      <c r="D400" s="26">
        <f>F400</f>
        <v>1.7335</v>
      </c>
      <c r="E400" s="26">
        <f>F400</f>
        <v>1.7335</v>
      </c>
      <c r="F400" s="26">
        <f>ROUND(1.7335,4)</f>
        <v>1.7335</v>
      </c>
      <c r="G400" s="24"/>
      <c r="H400" s="36"/>
    </row>
    <row r="401" spans="1:8" ht="12.75" customHeight="1">
      <c r="A401" s="22">
        <v>43630</v>
      </c>
      <c r="B401" s="22"/>
      <c r="C401" s="26">
        <f>ROUND(1.64024718542287,4)</f>
        <v>1.6402</v>
      </c>
      <c r="D401" s="26">
        <f>F401</f>
        <v>1.8297</v>
      </c>
      <c r="E401" s="26">
        <f>F401</f>
        <v>1.8297</v>
      </c>
      <c r="F401" s="26">
        <v>1.8297</v>
      </c>
      <c r="G401" s="24"/>
      <c r="H401" s="36"/>
    </row>
    <row r="402" spans="1:8" ht="12.75" customHeight="1">
      <c r="A402" s="22">
        <v>43724</v>
      </c>
      <c r="B402" s="22"/>
      <c r="C402" s="26">
        <f>ROUND(1.64024718542287,4)</f>
        <v>1.6402</v>
      </c>
      <c r="D402" s="26">
        <f>F402</f>
        <v>1.8671</v>
      </c>
      <c r="E402" s="26">
        <f>F402</f>
        <v>1.8671</v>
      </c>
      <c r="F402" s="26">
        <f>ROUND(1.8671,4)</f>
        <v>1.8671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ROUND(9.32377475875,4)</f>
        <v>9.3238</v>
      </c>
      <c r="D404" s="26">
        <f>F404</f>
        <v>9.3429</v>
      </c>
      <c r="E404" s="26">
        <f>F404</f>
        <v>9.3429</v>
      </c>
      <c r="F404" s="26">
        <f>ROUND(9.3429,4)</f>
        <v>9.3429</v>
      </c>
      <c r="G404" s="24"/>
      <c r="H404" s="36"/>
    </row>
    <row r="405" spans="1:8" ht="12.75" customHeight="1">
      <c r="A405" s="22">
        <v>43178</v>
      </c>
      <c r="B405" s="22"/>
      <c r="C405" s="26">
        <f>ROUND(9.32377475875,4)</f>
        <v>9.3238</v>
      </c>
      <c r="D405" s="26">
        <f>F405</f>
        <v>9.469</v>
      </c>
      <c r="E405" s="26">
        <f>F405</f>
        <v>9.469</v>
      </c>
      <c r="F405" s="26">
        <f>ROUND(9.469,4)</f>
        <v>9.469</v>
      </c>
      <c r="G405" s="24"/>
      <c r="H405" s="36"/>
    </row>
    <row r="406" spans="1:8" ht="12.75" customHeight="1">
      <c r="A406" s="22">
        <v>43269</v>
      </c>
      <c r="B406" s="22"/>
      <c r="C406" s="26">
        <f>ROUND(9.32377475875,4)</f>
        <v>9.3238</v>
      </c>
      <c r="D406" s="26">
        <f>F406</f>
        <v>9.5979</v>
      </c>
      <c r="E406" s="26">
        <f>F406</f>
        <v>9.5979</v>
      </c>
      <c r="F406" s="26">
        <f>ROUND(9.5979,4)</f>
        <v>9.5979</v>
      </c>
      <c r="G406" s="24"/>
      <c r="H406" s="36"/>
    </row>
    <row r="407" spans="1:8" ht="12.75" customHeight="1">
      <c r="A407" s="22">
        <v>43360</v>
      </c>
      <c r="B407" s="22"/>
      <c r="C407" s="26">
        <f>ROUND(9.32377475875,4)</f>
        <v>9.3238</v>
      </c>
      <c r="D407" s="26">
        <f>F407</f>
        <v>9.7279</v>
      </c>
      <c r="E407" s="26">
        <f>F407</f>
        <v>9.7279</v>
      </c>
      <c r="F407" s="26">
        <f>ROUND(9.7279,4)</f>
        <v>9.7279</v>
      </c>
      <c r="G407" s="24"/>
      <c r="H407" s="36"/>
    </row>
    <row r="408" spans="1:8" ht="12.75" customHeight="1">
      <c r="A408" s="22">
        <v>43448</v>
      </c>
      <c r="B408" s="22"/>
      <c r="C408" s="26">
        <f>ROUND(9.32377475875,4)</f>
        <v>9.3238</v>
      </c>
      <c r="D408" s="26">
        <f>F408</f>
        <v>10.3046</v>
      </c>
      <c r="E408" s="26">
        <f>F408</f>
        <v>10.3046</v>
      </c>
      <c r="F408" s="26">
        <f>ROUND(10.3046,4)</f>
        <v>10.3046</v>
      </c>
      <c r="G408" s="24"/>
      <c r="H408" s="36"/>
    </row>
    <row r="409" spans="1:8" ht="12.75" customHeight="1">
      <c r="A409" s="22">
        <v>43542</v>
      </c>
      <c r="B409" s="22"/>
      <c r="C409" s="26">
        <f>ROUND(9.32377475875,4)</f>
        <v>9.3238</v>
      </c>
      <c r="D409" s="26">
        <f>F409</f>
        <v>10.4433</v>
      </c>
      <c r="E409" s="26">
        <f>F409</f>
        <v>10.4433</v>
      </c>
      <c r="F409" s="26">
        <f>ROUND(10.4433,4)</f>
        <v>10.4433</v>
      </c>
      <c r="G409" s="24"/>
      <c r="H409" s="36"/>
    </row>
    <row r="410" spans="1:8" ht="12.75" customHeight="1">
      <c r="A410" s="22">
        <v>43630</v>
      </c>
      <c r="B410" s="22"/>
      <c r="C410" s="26">
        <f>ROUND(9.32377475875,4)</f>
        <v>9.3238</v>
      </c>
      <c r="D410" s="26">
        <f>F410</f>
        <v>10.6143</v>
      </c>
      <c r="E410" s="26">
        <f>F410</f>
        <v>10.6143</v>
      </c>
      <c r="F410" s="26">
        <f>ROUND(10.6143,4)</f>
        <v>10.6143</v>
      </c>
      <c r="G410" s="24"/>
      <c r="H410" s="36"/>
    </row>
    <row r="411" spans="1:8" ht="12.75" customHeight="1">
      <c r="A411" s="22">
        <v>43724</v>
      </c>
      <c r="B411" s="22"/>
      <c r="C411" s="26">
        <f>ROUND(9.32377475875,4)</f>
        <v>9.3238</v>
      </c>
      <c r="D411" s="26">
        <f>F411</f>
        <v>10.7735</v>
      </c>
      <c r="E411" s="26">
        <f>F411</f>
        <v>10.7735</v>
      </c>
      <c r="F411" s="26">
        <f>ROUND(10.7735,4)</f>
        <v>10.7735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ROUND(10.0835269059794,4)</f>
        <v>10.0835</v>
      </c>
      <c r="D413" s="26">
        <f>F413</f>
        <v>10.1073</v>
      </c>
      <c r="E413" s="26">
        <f>F413</f>
        <v>10.1073</v>
      </c>
      <c r="F413" s="26">
        <f>ROUND(10.1073,4)</f>
        <v>10.1073</v>
      </c>
      <c r="G413" s="24"/>
      <c r="H413" s="36"/>
    </row>
    <row r="414" spans="1:8" ht="12.75" customHeight="1">
      <c r="A414" s="22">
        <v>43178</v>
      </c>
      <c r="B414" s="22"/>
      <c r="C414" s="26">
        <f>ROUND(10.0835269059794,4)</f>
        <v>10.0835</v>
      </c>
      <c r="D414" s="26">
        <f>F414</f>
        <v>10.2662</v>
      </c>
      <c r="E414" s="26">
        <f>F414</f>
        <v>10.2662</v>
      </c>
      <c r="F414" s="26">
        <f>ROUND(10.2662,4)</f>
        <v>10.2662</v>
      </c>
      <c r="G414" s="24"/>
      <c r="H414" s="36"/>
    </row>
    <row r="415" spans="1:8" ht="12.75" customHeight="1">
      <c r="A415" s="22">
        <v>43269</v>
      </c>
      <c r="B415" s="22"/>
      <c r="C415" s="26">
        <f>ROUND(10.0835269059794,4)</f>
        <v>10.0835</v>
      </c>
      <c r="D415" s="26">
        <f>F415</f>
        <v>10.4281</v>
      </c>
      <c r="E415" s="26">
        <f>F415</f>
        <v>10.4281</v>
      </c>
      <c r="F415" s="26">
        <f>ROUND(10.4281,4)</f>
        <v>10.4281</v>
      </c>
      <c r="G415" s="24"/>
      <c r="H415" s="36"/>
    </row>
    <row r="416" spans="1:8" ht="12.75" customHeight="1">
      <c r="A416" s="22">
        <v>43360</v>
      </c>
      <c r="B416" s="22"/>
      <c r="C416" s="26">
        <f>ROUND(10.0835269059794,4)</f>
        <v>10.0835</v>
      </c>
      <c r="D416" s="26">
        <f>F416</f>
        <v>10.5926</v>
      </c>
      <c r="E416" s="26">
        <f>F416</f>
        <v>10.5926</v>
      </c>
      <c r="F416" s="26">
        <f>ROUND(10.5926,4)</f>
        <v>10.5926</v>
      </c>
      <c r="G416" s="24"/>
      <c r="H416" s="36"/>
    </row>
    <row r="417" spans="1:8" ht="12.75" customHeight="1">
      <c r="A417" s="22">
        <v>43448</v>
      </c>
      <c r="B417" s="22"/>
      <c r="C417" s="26">
        <f>ROUND(10.0835269059794,4)</f>
        <v>10.0835</v>
      </c>
      <c r="D417" s="26">
        <f>F417</f>
        <v>11.2427</v>
      </c>
      <c r="E417" s="26">
        <f>F417</f>
        <v>11.2427</v>
      </c>
      <c r="F417" s="26">
        <f>ROUND(11.2427,4)</f>
        <v>11.2427</v>
      </c>
      <c r="G417" s="24"/>
      <c r="H417" s="36"/>
    </row>
    <row r="418" spans="1:8" ht="12.75" customHeight="1">
      <c r="A418" s="22">
        <v>43542</v>
      </c>
      <c r="B418" s="22"/>
      <c r="C418" s="26">
        <f>ROUND(10.0835269059794,4)</f>
        <v>10.0835</v>
      </c>
      <c r="D418" s="26">
        <f>F418</f>
        <v>11.4184</v>
      </c>
      <c r="E418" s="26">
        <f>F418</f>
        <v>11.4184</v>
      </c>
      <c r="F418" s="26">
        <f>ROUND(11.4184,4)</f>
        <v>11.4184</v>
      </c>
      <c r="G418" s="24"/>
      <c r="H418" s="36"/>
    </row>
    <row r="419" spans="1:8" ht="12.75" customHeight="1">
      <c r="A419" s="22">
        <v>43630</v>
      </c>
      <c r="B419" s="22"/>
      <c r="C419" s="26">
        <f>ROUND(10.0835269059794,4)</f>
        <v>10.0835</v>
      </c>
      <c r="D419" s="26">
        <f>F419</f>
        <v>11.6224</v>
      </c>
      <c r="E419" s="26">
        <f>F419</f>
        <v>11.6224</v>
      </c>
      <c r="F419" s="26">
        <f>ROUND(11.6224,4)</f>
        <v>11.6224</v>
      </c>
      <c r="G419" s="24"/>
      <c r="H419" s="36"/>
    </row>
    <row r="420" spans="1:8" ht="12.75" customHeight="1">
      <c r="A420" s="22">
        <v>43724</v>
      </c>
      <c r="B420" s="22"/>
      <c r="C420" s="26">
        <f>ROUND(10.0835269059794,4)</f>
        <v>10.0835</v>
      </c>
      <c r="D420" s="26">
        <f>F420</f>
        <v>11.8309</v>
      </c>
      <c r="E420" s="26">
        <f>F420</f>
        <v>11.8309</v>
      </c>
      <c r="F420" s="26">
        <f>ROUND(11.8309,4)</f>
        <v>11.8309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ROUND(3.46325063435684,4)</f>
        <v>3.4633</v>
      </c>
      <c r="D422" s="26">
        <f>F422</f>
        <v>3.4569</v>
      </c>
      <c r="E422" s="26">
        <f>F422</f>
        <v>3.4569</v>
      </c>
      <c r="F422" s="26">
        <f>ROUND(3.4569,4)</f>
        <v>3.4569</v>
      </c>
      <c r="G422" s="24"/>
      <c r="H422" s="36"/>
    </row>
    <row r="423" spans="1:8" ht="12.75" customHeight="1">
      <c r="A423" s="22">
        <v>43178</v>
      </c>
      <c r="B423" s="22"/>
      <c r="C423" s="26">
        <f>ROUND(3.46325063435684,4)</f>
        <v>3.4633</v>
      </c>
      <c r="D423" s="26">
        <f>F423</f>
        <v>3.4055</v>
      </c>
      <c r="E423" s="26">
        <f>F423</f>
        <v>3.4055</v>
      </c>
      <c r="F423" s="26">
        <f>ROUND(3.4055,4)</f>
        <v>3.4055</v>
      </c>
      <c r="G423" s="24"/>
      <c r="H423" s="36"/>
    </row>
    <row r="424" spans="1:8" ht="12.75" customHeight="1">
      <c r="A424" s="22">
        <v>43269</v>
      </c>
      <c r="B424" s="22"/>
      <c r="C424" s="26">
        <f>ROUND(3.46325063435684,4)</f>
        <v>3.4633</v>
      </c>
      <c r="D424" s="26">
        <f>F424</f>
        <v>3.3512</v>
      </c>
      <c r="E424" s="26">
        <f>F424</f>
        <v>3.3512</v>
      </c>
      <c r="F424" s="26">
        <f>ROUND(3.3512,4)</f>
        <v>3.3512</v>
      </c>
      <c r="G424" s="24"/>
      <c r="H424" s="36"/>
    </row>
    <row r="425" spans="1:8" ht="12.75" customHeight="1">
      <c r="A425" s="22">
        <v>43360</v>
      </c>
      <c r="B425" s="22"/>
      <c r="C425" s="26">
        <f>ROUND(3.46325063435684,4)</f>
        <v>3.4633</v>
      </c>
      <c r="D425" s="26">
        <f>F425</f>
        <v>3.2968</v>
      </c>
      <c r="E425" s="26">
        <f>F425</f>
        <v>3.2968</v>
      </c>
      <c r="F425" s="26">
        <f>ROUND(3.2968,4)</f>
        <v>3.2968</v>
      </c>
      <c r="G425" s="24"/>
      <c r="H425" s="36"/>
    </row>
    <row r="426" spans="1:8" ht="12.75" customHeight="1">
      <c r="A426" s="22">
        <v>43448</v>
      </c>
      <c r="B426" s="22"/>
      <c r="C426" s="26">
        <f>ROUND(3.46325063435684,4)</f>
        <v>3.4633</v>
      </c>
      <c r="D426" s="26">
        <f>F426</f>
        <v>3.3953</v>
      </c>
      <c r="E426" s="26">
        <f>F426</f>
        <v>3.3953</v>
      </c>
      <c r="F426" s="26">
        <f>ROUND(3.3953,4)</f>
        <v>3.3953</v>
      </c>
      <c r="G426" s="24"/>
      <c r="H426" s="36"/>
    </row>
    <row r="427" spans="1:8" ht="12.75" customHeight="1">
      <c r="A427" s="22">
        <v>43542</v>
      </c>
      <c r="B427" s="22"/>
      <c r="C427" s="26">
        <f>ROUND(3.46325063435684,4)</f>
        <v>3.4633</v>
      </c>
      <c r="D427" s="26">
        <f>F427</f>
        <v>3.334</v>
      </c>
      <c r="E427" s="26">
        <f>F427</f>
        <v>3.334</v>
      </c>
      <c r="F427" s="26">
        <f>ROUND(3.334,4)</f>
        <v>3.334</v>
      </c>
      <c r="G427" s="24"/>
      <c r="H427" s="36"/>
    </row>
    <row r="428" spans="1:8" ht="12.75" customHeight="1">
      <c r="A428" s="22">
        <v>43630</v>
      </c>
      <c r="B428" s="22"/>
      <c r="C428" s="26">
        <f>ROUND(3.46325063435684,4)</f>
        <v>3.4633</v>
      </c>
      <c r="D428" s="26">
        <f>F428</f>
        <v>3.2928</v>
      </c>
      <c r="E428" s="26">
        <f>F428</f>
        <v>3.2928</v>
      </c>
      <c r="F428" s="26">
        <f>ROUND(3.2928,4)</f>
        <v>3.2928</v>
      </c>
      <c r="G428" s="24"/>
      <c r="H428" s="36"/>
    </row>
    <row r="429" spans="1:8" ht="12.75" customHeight="1">
      <c r="A429" s="22">
        <v>43724</v>
      </c>
      <c r="B429" s="22"/>
      <c r="C429" s="26">
        <f>ROUND(3.46325063435684,4)</f>
        <v>3.4633</v>
      </c>
      <c r="D429" s="26">
        <f>F429</f>
        <v>3.2444</v>
      </c>
      <c r="E429" s="26">
        <f>F429</f>
        <v>3.2444</v>
      </c>
      <c r="F429" s="26">
        <f>ROUND(3.2444,4)</f>
        <v>3.2444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ROUND(13.58725,4)</f>
        <v>13.5873</v>
      </c>
      <c r="D431" s="26">
        <f>F431</f>
        <v>13.6181</v>
      </c>
      <c r="E431" s="26">
        <f>F431</f>
        <v>13.6181</v>
      </c>
      <c r="F431" s="26">
        <f>ROUND(13.6181,4)</f>
        <v>13.6181</v>
      </c>
      <c r="G431" s="24"/>
      <c r="H431" s="36"/>
    </row>
    <row r="432" spans="1:8" ht="12.75" customHeight="1">
      <c r="A432" s="22">
        <v>43178</v>
      </c>
      <c r="B432" s="22"/>
      <c r="C432" s="26">
        <f>ROUND(13.58725,4)</f>
        <v>13.5873</v>
      </c>
      <c r="D432" s="26">
        <f>F432</f>
        <v>13.8182</v>
      </c>
      <c r="E432" s="26">
        <f>F432</f>
        <v>13.8182</v>
      </c>
      <c r="F432" s="26">
        <f>ROUND(13.8182,4)</f>
        <v>13.8182</v>
      </c>
      <c r="G432" s="24"/>
      <c r="H432" s="36"/>
    </row>
    <row r="433" spans="1:8" ht="12.75" customHeight="1">
      <c r="A433" s="22">
        <v>43269</v>
      </c>
      <c r="B433" s="22"/>
      <c r="C433" s="26">
        <f>ROUND(13.58725,4)</f>
        <v>13.5873</v>
      </c>
      <c r="D433" s="26">
        <f>F433</f>
        <v>14.0182</v>
      </c>
      <c r="E433" s="26">
        <f>F433</f>
        <v>14.0182</v>
      </c>
      <c r="F433" s="26">
        <f>ROUND(14.0182,4)</f>
        <v>14.0182</v>
      </c>
      <c r="G433" s="24"/>
      <c r="H433" s="36"/>
    </row>
    <row r="434" spans="1:8" ht="12.75" customHeight="1">
      <c r="A434" s="22">
        <v>43360</v>
      </c>
      <c r="B434" s="22"/>
      <c r="C434" s="26">
        <f>ROUND(13.58725,4)</f>
        <v>13.5873</v>
      </c>
      <c r="D434" s="26">
        <f>F434</f>
        <v>14.217</v>
      </c>
      <c r="E434" s="26">
        <f>F434</f>
        <v>14.217</v>
      </c>
      <c r="F434" s="26">
        <f>ROUND(14.217,4)</f>
        <v>14.217</v>
      </c>
      <c r="G434" s="24"/>
      <c r="H434" s="36"/>
    </row>
    <row r="435" spans="1:8" ht="12.75" customHeight="1">
      <c r="A435" s="22">
        <v>43630</v>
      </c>
      <c r="B435" s="22"/>
      <c r="C435" s="26">
        <f>ROUND(13.58725,4)</f>
        <v>13.5873</v>
      </c>
      <c r="D435" s="26">
        <f>F435</f>
        <v>14.8448</v>
      </c>
      <c r="E435" s="26">
        <f>F435</f>
        <v>14.8448</v>
      </c>
      <c r="F435" s="26">
        <v>14.8448</v>
      </c>
      <c r="G435" s="24"/>
      <c r="H435" s="36"/>
    </row>
    <row r="436" spans="1:8" ht="12.75" customHeight="1">
      <c r="A436" s="22">
        <v>43724</v>
      </c>
      <c r="B436" s="22"/>
      <c r="C436" s="26">
        <f>ROUND(13.58725,4)</f>
        <v>13.5873</v>
      </c>
      <c r="D436" s="26">
        <f>F436</f>
        <v>15.0676</v>
      </c>
      <c r="E436" s="26">
        <f>F436</f>
        <v>15.0676</v>
      </c>
      <c r="F436" s="26">
        <v>15.0676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ROUND(13.58725,4)</f>
        <v>13.5873</v>
      </c>
      <c r="D438" s="26">
        <f>F438</f>
        <v>13.6181</v>
      </c>
      <c r="E438" s="26">
        <f>F438</f>
        <v>13.6181</v>
      </c>
      <c r="F438" s="26">
        <f>ROUND(13.6181,4)</f>
        <v>13.6181</v>
      </c>
      <c r="G438" s="24"/>
      <c r="H438" s="36"/>
    </row>
    <row r="439" spans="1:8" ht="12.75" customHeight="1">
      <c r="A439" s="22">
        <v>43175</v>
      </c>
      <c r="B439" s="22"/>
      <c r="C439" s="26">
        <f>ROUND(13.58725,4)</f>
        <v>13.5873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ROUND(13.58725,4)</f>
        <v>13.5873</v>
      </c>
      <c r="D440" s="26">
        <f>F440</f>
        <v>13.8182</v>
      </c>
      <c r="E440" s="26">
        <f>F440</f>
        <v>13.8182</v>
      </c>
      <c r="F440" s="26">
        <f>ROUND(13.8182,4)</f>
        <v>13.8182</v>
      </c>
      <c r="G440" s="24"/>
      <c r="H440" s="36"/>
    </row>
    <row r="441" spans="1:8" ht="12.75" customHeight="1">
      <c r="A441" s="22">
        <v>43269</v>
      </c>
      <c r="B441" s="22"/>
      <c r="C441" s="26">
        <f>ROUND(13.58725,4)</f>
        <v>13.5873</v>
      </c>
      <c r="D441" s="26">
        <f>F441</f>
        <v>14.0182</v>
      </c>
      <c r="E441" s="26">
        <f>F441</f>
        <v>14.0182</v>
      </c>
      <c r="F441" s="26">
        <f>ROUND(14.0182,4)</f>
        <v>14.0182</v>
      </c>
      <c r="G441" s="24"/>
      <c r="H441" s="36"/>
    </row>
    <row r="442" spans="1:8" ht="12.75" customHeight="1">
      <c r="A442" s="22">
        <v>43360</v>
      </c>
      <c r="B442" s="22"/>
      <c r="C442" s="26">
        <f>ROUND(13.58725,4)</f>
        <v>13.5873</v>
      </c>
      <c r="D442" s="26">
        <f>F442</f>
        <v>14.217</v>
      </c>
      <c r="E442" s="26">
        <f>F442</f>
        <v>14.217</v>
      </c>
      <c r="F442" s="26">
        <f>ROUND(14.217,4)</f>
        <v>14.217</v>
      </c>
      <c r="G442" s="24"/>
      <c r="H442" s="36"/>
    </row>
    <row r="443" spans="1:8" ht="12.75" customHeight="1">
      <c r="A443" s="22">
        <v>43448</v>
      </c>
      <c r="B443" s="22"/>
      <c r="C443" s="26">
        <f>ROUND(13.58725,4)</f>
        <v>13.5873</v>
      </c>
      <c r="D443" s="26">
        <f>F443</f>
        <v>14.4136</v>
      </c>
      <c r="E443" s="26">
        <f>F443</f>
        <v>14.4136</v>
      </c>
      <c r="F443" s="26">
        <f>ROUND(14.4136,4)</f>
        <v>14.4136</v>
      </c>
      <c r="G443" s="24"/>
      <c r="H443" s="36"/>
    </row>
    <row r="444" spans="1:8" ht="12.75" customHeight="1">
      <c r="A444" s="22">
        <v>43542</v>
      </c>
      <c r="B444" s="22"/>
      <c r="C444" s="26">
        <f>ROUND(13.58725,4)</f>
        <v>13.5873</v>
      </c>
      <c r="D444" s="26">
        <f>F444</f>
        <v>14.6363</v>
      </c>
      <c r="E444" s="26">
        <f>F444</f>
        <v>14.6363</v>
      </c>
      <c r="F444" s="26">
        <f>ROUND(14.6363,4)</f>
        <v>14.6363</v>
      </c>
      <c r="G444" s="24"/>
      <c r="H444" s="36"/>
    </row>
    <row r="445" spans="1:8" ht="12.75" customHeight="1">
      <c r="A445" s="22">
        <v>43630</v>
      </c>
      <c r="B445" s="22"/>
      <c r="C445" s="26">
        <f>ROUND(13.58725,4)</f>
        <v>13.5873</v>
      </c>
      <c r="D445" s="26">
        <f>F445</f>
        <v>14.8448</v>
      </c>
      <c r="E445" s="26">
        <f>F445</f>
        <v>14.8448</v>
      </c>
      <c r="F445" s="26">
        <f>ROUND(14.8448,4)</f>
        <v>14.8448</v>
      </c>
      <c r="G445" s="24"/>
      <c r="H445" s="36"/>
    </row>
    <row r="446" spans="1:8" ht="12.75" customHeight="1">
      <c r="A446" s="22">
        <v>43724</v>
      </c>
      <c r="B446" s="22"/>
      <c r="C446" s="26">
        <f>ROUND(13.58725,4)</f>
        <v>13.5873</v>
      </c>
      <c r="D446" s="26">
        <f>F446</f>
        <v>15.0676</v>
      </c>
      <c r="E446" s="26">
        <f>F446</f>
        <v>15.0676</v>
      </c>
      <c r="F446" s="26">
        <f>ROUND(15.0676,4)</f>
        <v>15.0676</v>
      </c>
      <c r="G446" s="24"/>
      <c r="H446" s="36"/>
    </row>
    <row r="447" spans="1:8" ht="12.75" customHeight="1">
      <c r="A447" s="22">
        <v>43812</v>
      </c>
      <c r="B447" s="22"/>
      <c r="C447" s="26">
        <f>ROUND(13.58725,4)</f>
        <v>13.5873</v>
      </c>
      <c r="D447" s="26">
        <f>F447</f>
        <v>15.2795</v>
      </c>
      <c r="E447" s="26">
        <f>F447</f>
        <v>15.2795</v>
      </c>
      <c r="F447" s="26">
        <f>ROUND(15.2795,4)</f>
        <v>15.2795</v>
      </c>
      <c r="G447" s="24"/>
      <c r="H447" s="36"/>
    </row>
    <row r="448" spans="1:8" ht="12.75" customHeight="1">
      <c r="A448" s="22">
        <v>43906</v>
      </c>
      <c r="B448" s="22"/>
      <c r="C448" s="26">
        <f>ROUND(13.58725,4)</f>
        <v>13.5873</v>
      </c>
      <c r="D448" s="26">
        <f>F448</f>
        <v>15.5385</v>
      </c>
      <c r="E448" s="26">
        <f>F448</f>
        <v>15.5385</v>
      </c>
      <c r="F448" s="26">
        <f>ROUND(15.5385,4)</f>
        <v>15.5385</v>
      </c>
      <c r="G448" s="24"/>
      <c r="H448" s="36"/>
    </row>
    <row r="449" spans="1:8" ht="12.75" customHeight="1">
      <c r="A449" s="22">
        <v>43994</v>
      </c>
      <c r="B449" s="22"/>
      <c r="C449" s="26">
        <f>ROUND(13.58725,4)</f>
        <v>13.5873</v>
      </c>
      <c r="D449" s="26">
        <f>F449</f>
        <v>15.781</v>
      </c>
      <c r="E449" s="26">
        <f>F449</f>
        <v>15.781</v>
      </c>
      <c r="F449" s="26">
        <f>ROUND(15.781,4)</f>
        <v>15.781</v>
      </c>
      <c r="G449" s="24"/>
      <c r="H449" s="36"/>
    </row>
    <row r="450" spans="1:8" ht="12.75" customHeight="1">
      <c r="A450" s="22">
        <v>44088</v>
      </c>
      <c r="B450" s="22"/>
      <c r="C450" s="26">
        <f>ROUND(13.58725,4)</f>
        <v>13.5873</v>
      </c>
      <c r="D450" s="26">
        <f>F450</f>
        <v>16.04</v>
      </c>
      <c r="E450" s="26">
        <f>F450</f>
        <v>16.04</v>
      </c>
      <c r="F450" s="26">
        <f>ROUND(16.04,4)</f>
        <v>16.04</v>
      </c>
      <c r="G450" s="24"/>
      <c r="H450" s="36"/>
    </row>
    <row r="451" spans="1:8" ht="12.75" customHeight="1">
      <c r="A451" s="22">
        <v>44179</v>
      </c>
      <c r="B451" s="22"/>
      <c r="C451" s="26">
        <f>ROUND(13.58725,4)</f>
        <v>13.5873</v>
      </c>
      <c r="D451" s="26">
        <f>F451</f>
        <v>16.2907</v>
      </c>
      <c r="E451" s="26">
        <f>F451</f>
        <v>16.2907</v>
      </c>
      <c r="F451" s="26">
        <f>ROUND(16.2907,4)</f>
        <v>16.2907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ROUND(1.34062654168722,4)</f>
        <v>1.3406</v>
      </c>
      <c r="D453" s="26">
        <f>F453</f>
        <v>1.3365</v>
      </c>
      <c r="E453" s="26">
        <f>F453</f>
        <v>1.3365</v>
      </c>
      <c r="F453" s="26">
        <f>ROUND(1.3365,4)</f>
        <v>1.3365</v>
      </c>
      <c r="G453" s="24"/>
      <c r="H453" s="36"/>
    </row>
    <row r="454" spans="1:8" ht="12.75" customHeight="1">
      <c r="A454" s="22">
        <v>43178</v>
      </c>
      <c r="B454" s="22"/>
      <c r="C454" s="26">
        <f>ROUND(1.34062654168722,4)</f>
        <v>1.3406</v>
      </c>
      <c r="D454" s="26">
        <f>F454</f>
        <v>1.3203</v>
      </c>
      <c r="E454" s="26">
        <f>F454</f>
        <v>1.3203</v>
      </c>
      <c r="F454" s="26">
        <f>ROUND(1.3203,4)</f>
        <v>1.3203</v>
      </c>
      <c r="G454" s="24"/>
      <c r="H454" s="36"/>
    </row>
    <row r="455" spans="1:8" ht="12.75" customHeight="1">
      <c r="A455" s="22">
        <v>43269</v>
      </c>
      <c r="B455" s="22"/>
      <c r="C455" s="26">
        <f>ROUND(1.34062654168722,4)</f>
        <v>1.3406</v>
      </c>
      <c r="D455" s="26">
        <f>F455</f>
        <v>1.2981</v>
      </c>
      <c r="E455" s="26">
        <f>F455</f>
        <v>1.2981</v>
      </c>
      <c r="F455" s="26">
        <f>ROUND(1.2981,4)</f>
        <v>1.2981</v>
      </c>
      <c r="G455" s="24"/>
      <c r="H455" s="36"/>
    </row>
    <row r="456" spans="1:8" ht="12.75" customHeight="1">
      <c r="A456" s="22">
        <v>43360</v>
      </c>
      <c r="B456" s="22"/>
      <c r="C456" s="26">
        <f>ROUND(1.34062654168722,4)</f>
        <v>1.3406</v>
      </c>
      <c r="D456" s="26">
        <f>F456</f>
        <v>1.2802</v>
      </c>
      <c r="E456" s="26">
        <f>F456</f>
        <v>1.2802</v>
      </c>
      <c r="F456" s="26">
        <f>ROUND(1.2802,4)</f>
        <v>1.2802</v>
      </c>
      <c r="G456" s="24"/>
      <c r="H456" s="36"/>
    </row>
    <row r="457" spans="1:8" ht="12.75" customHeight="1">
      <c r="A457" s="22">
        <v>43448</v>
      </c>
      <c r="B457" s="22"/>
      <c r="C457" s="26">
        <f>ROUND(1.34062654168722,4)</f>
        <v>1.3406</v>
      </c>
      <c r="D457" s="26">
        <f>F457</f>
        <v>1.2653</v>
      </c>
      <c r="E457" s="26">
        <f>F457</f>
        <v>1.2653</v>
      </c>
      <c r="F457" s="26">
        <f>ROUND(1.2653,4)</f>
        <v>1.2653</v>
      </c>
      <c r="G457" s="24"/>
      <c r="H457" s="36"/>
    </row>
    <row r="458" spans="1:8" ht="12.75" customHeight="1">
      <c r="A458" s="22">
        <v>43630</v>
      </c>
      <c r="B458" s="22"/>
      <c r="C458" s="26">
        <f>ROUND(1.34062654168722,4)</f>
        <v>1.3406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ROUND(1.34062654168722,4)</f>
        <v>1.3406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ROUND(600.439,3)</f>
        <v>600.439</v>
      </c>
      <c r="D461" s="27">
        <f>F461</f>
        <v>608.097</v>
      </c>
      <c r="E461" s="27">
        <f>F461</f>
        <v>608.097</v>
      </c>
      <c r="F461" s="27">
        <f>ROUND(608.097,3)</f>
        <v>608.097</v>
      </c>
      <c r="G461" s="24"/>
      <c r="H461" s="36"/>
    </row>
    <row r="462" spans="1:8" ht="12.75" customHeight="1">
      <c r="A462" s="22">
        <v>43223</v>
      </c>
      <c r="B462" s="22"/>
      <c r="C462" s="27">
        <f>ROUND(600.439,3)</f>
        <v>600.439</v>
      </c>
      <c r="D462" s="27">
        <f>F462</f>
        <v>619.443</v>
      </c>
      <c r="E462" s="27">
        <f>F462</f>
        <v>619.443</v>
      </c>
      <c r="F462" s="27">
        <f>ROUND(619.443,3)</f>
        <v>619.443</v>
      </c>
      <c r="G462" s="24"/>
      <c r="H462" s="36"/>
    </row>
    <row r="463" spans="1:8" ht="12.75" customHeight="1">
      <c r="A463" s="22">
        <v>43314</v>
      </c>
      <c r="B463" s="22"/>
      <c r="C463" s="27">
        <f>ROUND(600.439,3)</f>
        <v>600.439</v>
      </c>
      <c r="D463" s="27">
        <f>F463</f>
        <v>631.211</v>
      </c>
      <c r="E463" s="27">
        <f>F463</f>
        <v>631.211</v>
      </c>
      <c r="F463" s="27">
        <f>ROUND(631.211,3)</f>
        <v>631.211</v>
      </c>
      <c r="G463" s="24"/>
      <c r="H463" s="36"/>
    </row>
    <row r="464" spans="1:8" ht="12.75" customHeight="1">
      <c r="A464" s="22">
        <v>43405</v>
      </c>
      <c r="B464" s="22"/>
      <c r="C464" s="27">
        <f>ROUND(600.439,3)</f>
        <v>600.439</v>
      </c>
      <c r="D464" s="27">
        <f>F464</f>
        <v>643.386</v>
      </c>
      <c r="E464" s="27">
        <f>F464</f>
        <v>643.386</v>
      </c>
      <c r="F464" s="27">
        <f>ROUND(643.386,3)</f>
        <v>643.386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ROUND(546.133,3)</f>
        <v>546.133</v>
      </c>
      <c r="D466" s="27">
        <f>F466</f>
        <v>553.098</v>
      </c>
      <c r="E466" s="27">
        <f>F466</f>
        <v>553.098</v>
      </c>
      <c r="F466" s="27">
        <f>ROUND(553.098,3)</f>
        <v>553.098</v>
      </c>
      <c r="G466" s="24"/>
      <c r="H466" s="36"/>
    </row>
    <row r="467" spans="1:8" ht="12.75" customHeight="1">
      <c r="A467" s="22">
        <v>43223</v>
      </c>
      <c r="B467" s="22"/>
      <c r="C467" s="27">
        <f>ROUND(546.133,3)</f>
        <v>546.133</v>
      </c>
      <c r="D467" s="27">
        <f>F467</f>
        <v>563.418</v>
      </c>
      <c r="E467" s="27">
        <f>F467</f>
        <v>563.418</v>
      </c>
      <c r="F467" s="27">
        <f>ROUND(563.418,3)</f>
        <v>563.418</v>
      </c>
      <c r="G467" s="24"/>
      <c r="H467" s="36"/>
    </row>
    <row r="468" spans="1:8" ht="12.75" customHeight="1">
      <c r="A468" s="22">
        <v>43314</v>
      </c>
      <c r="B468" s="22"/>
      <c r="C468" s="27">
        <f>ROUND(546.133,3)</f>
        <v>546.133</v>
      </c>
      <c r="D468" s="27">
        <f>F468</f>
        <v>574.122</v>
      </c>
      <c r="E468" s="27">
        <f>F468</f>
        <v>574.122</v>
      </c>
      <c r="F468" s="27">
        <f>ROUND(574.122,3)</f>
        <v>574.122</v>
      </c>
      <c r="G468" s="24"/>
      <c r="H468" s="36"/>
    </row>
    <row r="469" spans="1:8" ht="12.75" customHeight="1">
      <c r="A469" s="22">
        <v>43405</v>
      </c>
      <c r="B469" s="22"/>
      <c r="C469" s="27">
        <f>ROUND(546.133,3)</f>
        <v>546.133</v>
      </c>
      <c r="D469" s="27">
        <f>F469</f>
        <v>585.196</v>
      </c>
      <c r="E469" s="27">
        <f>F469</f>
        <v>585.196</v>
      </c>
      <c r="F469" s="27">
        <f>ROUND(585.196,3)</f>
        <v>585.196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ROUND(619.732,3)</f>
        <v>619.732</v>
      </c>
      <c r="D471" s="27">
        <f>F471</f>
        <v>627.636</v>
      </c>
      <c r="E471" s="27">
        <f>F471</f>
        <v>627.636</v>
      </c>
      <c r="F471" s="27">
        <f>ROUND(627.636,3)</f>
        <v>627.636</v>
      </c>
      <c r="G471" s="24"/>
      <c r="H471" s="36"/>
    </row>
    <row r="472" spans="1:8" ht="12.75" customHeight="1">
      <c r="A472" s="22">
        <v>43223</v>
      </c>
      <c r="B472" s="22"/>
      <c r="C472" s="27">
        <f>ROUND(619.732,3)</f>
        <v>619.732</v>
      </c>
      <c r="D472" s="27">
        <f>F472</f>
        <v>639.347</v>
      </c>
      <c r="E472" s="27">
        <f>F472</f>
        <v>639.347</v>
      </c>
      <c r="F472" s="27">
        <f>ROUND(639.347,3)</f>
        <v>639.347</v>
      </c>
      <c r="G472" s="24"/>
      <c r="H472" s="36"/>
    </row>
    <row r="473" spans="1:8" ht="12.75" customHeight="1">
      <c r="A473" s="22">
        <v>43314</v>
      </c>
      <c r="B473" s="22"/>
      <c r="C473" s="27">
        <f>ROUND(619.732,3)</f>
        <v>619.732</v>
      </c>
      <c r="D473" s="27">
        <f>F473</f>
        <v>651.492</v>
      </c>
      <c r="E473" s="27">
        <f>F473</f>
        <v>651.492</v>
      </c>
      <c r="F473" s="27">
        <f>ROUND(651.492,3)</f>
        <v>651.492</v>
      </c>
      <c r="G473" s="24"/>
      <c r="H473" s="36"/>
    </row>
    <row r="474" spans="1:8" ht="12.75" customHeight="1">
      <c r="A474" s="22">
        <v>43405</v>
      </c>
      <c r="B474" s="22"/>
      <c r="C474" s="27">
        <f>ROUND(619.732,3)</f>
        <v>619.732</v>
      </c>
      <c r="D474" s="27">
        <f>F474</f>
        <v>664.059</v>
      </c>
      <c r="E474" s="27">
        <f>F474</f>
        <v>664.059</v>
      </c>
      <c r="F474" s="27">
        <f>ROUND(664.059,3)</f>
        <v>664.059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ROUND(556.492,3)</f>
        <v>556.492</v>
      </c>
      <c r="D476" s="27">
        <f>F476</f>
        <v>563.589</v>
      </c>
      <c r="E476" s="27">
        <f>F476</f>
        <v>563.589</v>
      </c>
      <c r="F476" s="27">
        <f>ROUND(563.589,3)</f>
        <v>563.589</v>
      </c>
      <c r="G476" s="24"/>
      <c r="H476" s="36"/>
    </row>
    <row r="477" spans="1:8" ht="12.75" customHeight="1">
      <c r="A477" s="22">
        <v>43223</v>
      </c>
      <c r="B477" s="22"/>
      <c r="C477" s="27">
        <f>ROUND(556.492,3)</f>
        <v>556.492</v>
      </c>
      <c r="D477" s="27">
        <f>F477</f>
        <v>574.105</v>
      </c>
      <c r="E477" s="27">
        <f>F477</f>
        <v>574.105</v>
      </c>
      <c r="F477" s="27">
        <f>ROUND(574.105,3)</f>
        <v>574.105</v>
      </c>
      <c r="G477" s="24"/>
      <c r="H477" s="36"/>
    </row>
    <row r="478" spans="1:8" ht="12.75" customHeight="1">
      <c r="A478" s="22">
        <v>43314</v>
      </c>
      <c r="B478" s="22"/>
      <c r="C478" s="27">
        <f>ROUND(556.492,3)</f>
        <v>556.492</v>
      </c>
      <c r="D478" s="27">
        <f>F478</f>
        <v>585.011</v>
      </c>
      <c r="E478" s="27">
        <f>F478</f>
        <v>585.011</v>
      </c>
      <c r="F478" s="27">
        <f>ROUND(585.011,3)</f>
        <v>585.011</v>
      </c>
      <c r="G478" s="24"/>
      <c r="H478" s="36"/>
    </row>
    <row r="479" spans="1:8" ht="12.75" customHeight="1">
      <c r="A479" s="22">
        <v>43405</v>
      </c>
      <c r="B479" s="22"/>
      <c r="C479" s="27">
        <f>ROUND(556.492,3)</f>
        <v>556.492</v>
      </c>
      <c r="D479" s="27">
        <f>F479</f>
        <v>596.296</v>
      </c>
      <c r="E479" s="27">
        <f>F479</f>
        <v>596.296</v>
      </c>
      <c r="F479" s="27">
        <f>ROUND(596.296,3)</f>
        <v>596.296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ROUND(239.623152402356,3)</f>
        <v>239.623</v>
      </c>
      <c r="D481" s="27">
        <f>F481</f>
        <v>242.688</v>
      </c>
      <c r="E481" s="27">
        <f>F481</f>
        <v>242.688</v>
      </c>
      <c r="F481" s="27">
        <f>ROUND(242.688,3)</f>
        <v>242.688</v>
      </c>
      <c r="G481" s="24"/>
      <c r="H481" s="36"/>
    </row>
    <row r="482" spans="1:8" ht="12.75" customHeight="1">
      <c r="A482" s="22">
        <v>43223</v>
      </c>
      <c r="B482" s="22"/>
      <c r="C482" s="27">
        <f>ROUND(239.623152402356,3)</f>
        <v>239.623</v>
      </c>
      <c r="D482" s="27">
        <f>F482</f>
        <v>247.235</v>
      </c>
      <c r="E482" s="27">
        <f>F482</f>
        <v>247.235</v>
      </c>
      <c r="F482" s="27">
        <f>ROUND(247.235,3)</f>
        <v>247.235</v>
      </c>
      <c r="G482" s="24"/>
      <c r="H482" s="36"/>
    </row>
    <row r="483" spans="1:8" ht="12.75" customHeight="1">
      <c r="A483" s="22">
        <v>43314</v>
      </c>
      <c r="B483" s="22"/>
      <c r="C483" s="27">
        <f>ROUND(239.623152402356,3)</f>
        <v>239.623</v>
      </c>
      <c r="D483" s="27">
        <f>F483</f>
        <v>251.984</v>
      </c>
      <c r="E483" s="27">
        <f>F483</f>
        <v>251.984</v>
      </c>
      <c r="F483" s="27">
        <f>ROUND(251.984,3)</f>
        <v>251.984</v>
      </c>
      <c r="G483" s="24"/>
      <c r="H483" s="36"/>
    </row>
    <row r="484" spans="1:8" ht="12.75" customHeight="1">
      <c r="A484" s="22">
        <v>43405</v>
      </c>
      <c r="B484" s="22"/>
      <c r="C484" s="27">
        <f>ROUND(239.623152402356,3)</f>
        <v>239.623</v>
      </c>
      <c r="D484" s="27">
        <f>F484</f>
        <v>256.95</v>
      </c>
      <c r="E484" s="27">
        <f>F484</f>
        <v>256.95</v>
      </c>
      <c r="F484" s="27">
        <f>ROUND(256.95,3)</f>
        <v>256.95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ROUND(24191.0304711509,2)</f>
        <v>24191.03</v>
      </c>
      <c r="D488" s="24">
        <f>F488</f>
        <v>24276.26</v>
      </c>
      <c r="E488" s="24">
        <f>F488</f>
        <v>24276.26</v>
      </c>
      <c r="F488" s="24">
        <f>ROUND(24276.26,2)</f>
        <v>24276.26</v>
      </c>
      <c r="G488" s="24"/>
      <c r="H488" s="36"/>
    </row>
    <row r="489" spans="1:8" ht="12.75" customHeight="1">
      <c r="A489" s="22">
        <v>43178</v>
      </c>
      <c r="B489" s="22"/>
      <c r="C489" s="24">
        <f>ROUND(24191.0304711509,2)</f>
        <v>24191.03</v>
      </c>
      <c r="D489" s="24">
        <f>F489</f>
        <v>24675.33</v>
      </c>
      <c r="E489" s="24">
        <f>F489</f>
        <v>24675.33</v>
      </c>
      <c r="F489" s="24">
        <f>ROUND(24675.33,2)</f>
        <v>24675.33</v>
      </c>
      <c r="G489" s="24"/>
      <c r="H489" s="36"/>
    </row>
    <row r="490" spans="1:8" ht="12.75" customHeight="1">
      <c r="A490" s="22">
        <v>43269</v>
      </c>
      <c r="B490" s="22"/>
      <c r="C490" s="24">
        <f>ROUND(24191.0304711509,2)</f>
        <v>24191.03</v>
      </c>
      <c r="D490" s="24">
        <f>F490</f>
        <v>25081.38</v>
      </c>
      <c r="E490" s="24">
        <f>F490</f>
        <v>25081.38</v>
      </c>
      <c r="F490" s="24">
        <f>ROUND(25081.38,2)</f>
        <v>25081.38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ROUND(7.3,3)</f>
        <v>7.3</v>
      </c>
      <c r="E492" s="27">
        <f>ROUND(7.2,3)</f>
        <v>7.2</v>
      </c>
      <c r="F492" s="27">
        <f>ROUND(7.25,3)</f>
        <v>7.25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ROUND(7.29,3)</f>
        <v>7.29</v>
      </c>
      <c r="E493" s="27">
        <f>ROUND(7.19,3)</f>
        <v>7.19</v>
      </c>
      <c r="F493" s="27">
        <f>ROUND(7.24,3)</f>
        <v>7.24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ROUND(7.22,3)</f>
        <v>7.22</v>
      </c>
      <c r="E494" s="27">
        <f>ROUND(7.12,3)</f>
        <v>7.12</v>
      </c>
      <c r="F494" s="27">
        <f>ROUND(7.17,3)</f>
        <v>7.17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ROUND(7.2,3)</f>
        <v>7.2</v>
      </c>
      <c r="E495" s="27">
        <f>ROUND(7.1,3)</f>
        <v>7.1</v>
      </c>
      <c r="F495" s="27">
        <f>ROUND(7.15,3)</f>
        <v>7.15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ROUND(7.19,3)</f>
        <v>7.19</v>
      </c>
      <c r="E496" s="27">
        <f>ROUND(7.09,3)</f>
        <v>7.09</v>
      </c>
      <c r="F496" s="27">
        <f>ROUND(7.14,3)</f>
        <v>7.14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ROUND(7.12,3)</f>
        <v>7.12</v>
      </c>
      <c r="E498" s="27">
        <f>ROUND(7.02,3)</f>
        <v>7.02</v>
      </c>
      <c r="F498" s="27">
        <f>ROUND(7.07,3)</f>
        <v>7.07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ROUND(7.06,3)</f>
        <v>7.06</v>
      </c>
      <c r="E499" s="27">
        <f>ROUND(6.96,3)</f>
        <v>6.96</v>
      </c>
      <c r="F499" s="27">
        <f>ROUND(7.01,3)</f>
        <v>7.01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ROUND(7.06,3)</f>
        <v>7.06</v>
      </c>
      <c r="E500" s="27">
        <f>ROUND(6.96,3)</f>
        <v>6.96</v>
      </c>
      <c r="F500" s="27">
        <f>ROUND(7.01,3)</f>
        <v>7.01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ROUND(7.08,3)</f>
        <v>7.08</v>
      </c>
      <c r="E501" s="27">
        <f>ROUND(6.98,3)</f>
        <v>6.98</v>
      </c>
      <c r="F501" s="27">
        <f>ROUND(7.03,3)</f>
        <v>7.03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ROUND(7.12,3)</f>
        <v>7.12</v>
      </c>
      <c r="E502" s="27">
        <f>ROUND(7.02,3)</f>
        <v>7.02</v>
      </c>
      <c r="F502" s="27">
        <f>ROUND(7.07,3)</f>
        <v>7.07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ROUND(7.18,3)</f>
        <v>7.18</v>
      </c>
      <c r="E503" s="27">
        <f>ROUND(7.08,3)</f>
        <v>7.08</v>
      </c>
      <c r="F503" s="27">
        <f>ROUND(7.13,3)</f>
        <v>7.13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ROUND(554.721,3)</f>
        <v>554.721</v>
      </c>
      <c r="D505" s="27">
        <f>F505</f>
        <v>561.796</v>
      </c>
      <c r="E505" s="27">
        <f>F505</f>
        <v>561.796</v>
      </c>
      <c r="F505" s="27">
        <f>ROUND(561.796,3)</f>
        <v>561.796</v>
      </c>
      <c r="G505" s="24"/>
      <c r="H505" s="36"/>
    </row>
    <row r="506" spans="1:8" ht="12.75" customHeight="1">
      <c r="A506" s="22">
        <v>43223</v>
      </c>
      <c r="B506" s="22"/>
      <c r="C506" s="27">
        <f>ROUND(554.721,3)</f>
        <v>554.721</v>
      </c>
      <c r="D506" s="27">
        <f>F506</f>
        <v>572.278</v>
      </c>
      <c r="E506" s="27">
        <f>F506</f>
        <v>572.278</v>
      </c>
      <c r="F506" s="27">
        <f>ROUND(572.278,3)</f>
        <v>572.278</v>
      </c>
      <c r="G506" s="24"/>
      <c r="H506" s="36"/>
    </row>
    <row r="507" spans="1:8" ht="12.75" customHeight="1">
      <c r="A507" s="22">
        <v>43314</v>
      </c>
      <c r="B507" s="22"/>
      <c r="C507" s="27">
        <f>ROUND(554.721,3)</f>
        <v>554.721</v>
      </c>
      <c r="D507" s="27">
        <f>F507</f>
        <v>583.15</v>
      </c>
      <c r="E507" s="27">
        <f>F507</f>
        <v>583.15</v>
      </c>
      <c r="F507" s="27">
        <f>ROUND(583.15,3)</f>
        <v>583.15</v>
      </c>
      <c r="G507" s="24"/>
      <c r="H507" s="36"/>
    </row>
    <row r="508" spans="1:8" ht="12.75" customHeight="1">
      <c r="A508" s="22">
        <v>43405</v>
      </c>
      <c r="B508" s="22"/>
      <c r="C508" s="27">
        <f>ROUND(554.721,3)</f>
        <v>554.721</v>
      </c>
      <c r="D508" s="27">
        <f>F508</f>
        <v>594.398</v>
      </c>
      <c r="E508" s="27">
        <f>F508</f>
        <v>594.398</v>
      </c>
      <c r="F508" s="27">
        <f>ROUND(594.398,3)</f>
        <v>594.398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ROUND(100.79900381476,5)</f>
        <v>100.799</v>
      </c>
      <c r="D510" s="25">
        <f>F510</f>
        <v>99.75948</v>
      </c>
      <c r="E510" s="25">
        <f>F510</f>
        <v>99.75948</v>
      </c>
      <c r="F510" s="25">
        <f>ROUND(99.7594818243437,5)</f>
        <v>99.75948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ROUND(100.79900381476,5)</f>
        <v>100.799</v>
      </c>
      <c r="D512" s="25">
        <f>F512</f>
        <v>99.72632</v>
      </c>
      <c r="E512" s="25">
        <f>F512</f>
        <v>99.72632</v>
      </c>
      <c r="F512" s="25">
        <f>ROUND(99.7263154979297,5)</f>
        <v>99.72632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ROUND(100.79900381476,5)</f>
        <v>100.799</v>
      </c>
      <c r="D514" s="25">
        <f>F514</f>
        <v>99.94627</v>
      </c>
      <c r="E514" s="25">
        <f>F514</f>
        <v>99.94627</v>
      </c>
      <c r="F514" s="25">
        <f>ROUND(99.9462713641616,5)</f>
        <v>99.94627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ROUND(100.79900381476,5)</f>
        <v>100.799</v>
      </c>
      <c r="D516" s="25">
        <f>F516</f>
        <v>100.20125</v>
      </c>
      <c r="E516" s="25">
        <f>F516</f>
        <v>100.20125</v>
      </c>
      <c r="F516" s="25">
        <f>ROUND(100.20125165058,5)</f>
        <v>100.20125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ROUND(101.896359265333,5)</f>
        <v>101.89636</v>
      </c>
      <c r="D518" s="25">
        <f>F518</f>
        <v>99.79701</v>
      </c>
      <c r="E518" s="25">
        <f>F518</f>
        <v>99.79701</v>
      </c>
      <c r="F518" s="25">
        <f>ROUND(99.7970055057985,5)</f>
        <v>99.79701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ROUND(101.896359265333,5)</f>
        <v>101.89636</v>
      </c>
      <c r="D520" s="25">
        <f>F520</f>
        <v>99.0083</v>
      </c>
      <c r="E520" s="25">
        <f>F520</f>
        <v>99.0083</v>
      </c>
      <c r="F520" s="25">
        <f>ROUND(99.0082976586459,5)</f>
        <v>99.0083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ROUND(101.896359265333,5)</f>
        <v>101.89636</v>
      </c>
      <c r="D522" s="25">
        <f>F522</f>
        <v>98.63548</v>
      </c>
      <c r="E522" s="25">
        <f>F522</f>
        <v>98.63548</v>
      </c>
      <c r="F522" s="25">
        <f>ROUND(98.6354775413374,5)</f>
        <v>98.63548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ROUND(101.896359265333,5)</f>
        <v>101.89636</v>
      </c>
      <c r="D524" s="25">
        <f>F524</f>
        <v>98.66995</v>
      </c>
      <c r="E524" s="25">
        <f>F524</f>
        <v>98.66995</v>
      </c>
      <c r="F524" s="25">
        <f>ROUND(98.669946971728,5)</f>
        <v>98.66995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ROUND(101.896359265333,2)</f>
        <v>101.9</v>
      </c>
      <c r="D526" s="24">
        <f>F526</f>
        <v>99.18</v>
      </c>
      <c r="E526" s="24">
        <f>F526</f>
        <v>99.18</v>
      </c>
      <c r="F526" s="24">
        <f>ROUND(99.1810246405138,2)</f>
        <v>99.18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ROUND(101.896359265333,5)</f>
        <v>101.89636</v>
      </c>
      <c r="D528" s="25">
        <f>F528</f>
        <v>99.69927</v>
      </c>
      <c r="E528" s="25">
        <f>F528</f>
        <v>99.69927</v>
      </c>
      <c r="F528" s="25">
        <f>ROUND(99.6992662713385,5)</f>
        <v>99.69927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ROUND(101.896359265333,5)</f>
        <v>101.89636</v>
      </c>
      <c r="D530" s="25">
        <f>F530</f>
        <v>100.23521</v>
      </c>
      <c r="E530" s="25">
        <f>F530</f>
        <v>100.23521</v>
      </c>
      <c r="F530" s="25">
        <f>ROUND(100.235208722969,5)</f>
        <v>100.23521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ROUND(101.896359265333,5)</f>
        <v>101.89636</v>
      </c>
      <c r="D532" s="25">
        <f>F532</f>
        <v>100.78818</v>
      </c>
      <c r="E532" s="25">
        <f>F532</f>
        <v>100.78818</v>
      </c>
      <c r="F532" s="25">
        <f>ROUND(100.788181432078,5)</f>
        <v>100.78818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ROUND(104.296897655704,5)</f>
        <v>104.2969</v>
      </c>
      <c r="D534" s="25">
        <f>F534</f>
        <v>97.74222</v>
      </c>
      <c r="E534" s="25">
        <f>F534</f>
        <v>97.74222</v>
      </c>
      <c r="F534" s="25">
        <f>ROUND(97.7422187700078,5)</f>
        <v>97.74222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ROUND(104.296897655704,5)</f>
        <v>104.2969</v>
      </c>
      <c r="D536" s="25">
        <f>F536</f>
        <v>97.12092</v>
      </c>
      <c r="E536" s="25">
        <f>F536</f>
        <v>97.12092</v>
      </c>
      <c r="F536" s="25">
        <f>ROUND(97.1209159772547,5)</f>
        <v>97.12092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ROUND(104.296897655704,5)</f>
        <v>104.2969</v>
      </c>
      <c r="D538" s="25">
        <f>F538</f>
        <v>96.47764</v>
      </c>
      <c r="E538" s="25">
        <f>F538</f>
        <v>96.47764</v>
      </c>
      <c r="F538" s="25">
        <f>ROUND(96.4776364788022,5)</f>
        <v>96.47764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ROUND(104.296897655704,5)</f>
        <v>104.2969</v>
      </c>
      <c r="D540" s="25">
        <f>F540</f>
        <v>96.80747</v>
      </c>
      <c r="E540" s="25">
        <f>F540</f>
        <v>96.80747</v>
      </c>
      <c r="F540" s="25">
        <f>ROUND(96.807470631823,5)</f>
        <v>96.80747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ROUND(104.296897655704,5)</f>
        <v>104.2969</v>
      </c>
      <c r="D542" s="25">
        <f>F542</f>
        <v>99.11659</v>
      </c>
      <c r="E542" s="25">
        <f>F542</f>
        <v>99.11659</v>
      </c>
      <c r="F542" s="25">
        <f>ROUND(99.1165882929488,5)</f>
        <v>99.11659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ROUND(104.296897655704,5)</f>
        <v>104.2969</v>
      </c>
      <c r="D544" s="25">
        <f>F544</f>
        <v>99.37052</v>
      </c>
      <c r="E544" s="25">
        <f>F544</f>
        <v>99.37052</v>
      </c>
      <c r="F544" s="25">
        <f>ROUND(99.3705163795662,5)</f>
        <v>99.37052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ROUND(104.296897655704,5)</f>
        <v>104.2969</v>
      </c>
      <c r="D546" s="25">
        <f>F546</f>
        <v>100.67288</v>
      </c>
      <c r="E546" s="25">
        <f>F546</f>
        <v>100.67288</v>
      </c>
      <c r="F546" s="25">
        <f>ROUND(100.672884418378,5)</f>
        <v>100.67288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ROUND(104.296897655704,5)</f>
        <v>104.2969</v>
      </c>
      <c r="D548" s="25">
        <f>F548</f>
        <v>102.95842</v>
      </c>
      <c r="E548" s="25">
        <f>F548</f>
        <v>102.95842</v>
      </c>
      <c r="F548" s="25">
        <f>ROUND(102.958421216528,5)</f>
        <v>102.95842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ROUND(105.383639873789,5)</f>
        <v>105.38364</v>
      </c>
      <c r="D550" s="25">
        <f>F550</f>
        <v>98.7243</v>
      </c>
      <c r="E550" s="25">
        <f>F550</f>
        <v>98.7243</v>
      </c>
      <c r="F550" s="25">
        <f>ROUND(98.724297541717,5)</f>
        <v>98.7243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ROUND(105.383639873789,5)</f>
        <v>105.38364</v>
      </c>
      <c r="D552" s="25">
        <f>F552</f>
        <v>95.85547</v>
      </c>
      <c r="E552" s="25">
        <f>F552</f>
        <v>95.85547</v>
      </c>
      <c r="F552" s="25">
        <f>ROUND(95.8554713048003,5)</f>
        <v>95.85547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ROUND(105.383639873789,5)</f>
        <v>105.38364</v>
      </c>
      <c r="D554" s="25">
        <f>F554</f>
        <v>94.69354</v>
      </c>
      <c r="E554" s="25">
        <f>F554</f>
        <v>94.69354</v>
      </c>
      <c r="F554" s="25">
        <f>ROUND(94.6935446619502,5)</f>
        <v>94.69354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ROUND(105.383639873789,5)</f>
        <v>105.38364</v>
      </c>
      <c r="D556" s="25">
        <f>F556</f>
        <v>96.86193</v>
      </c>
      <c r="E556" s="25">
        <f>F556</f>
        <v>96.86193</v>
      </c>
      <c r="F556" s="25">
        <f>ROUND(96.8619272866993,5)</f>
        <v>96.86193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ROUND(105.383639873789,5)</f>
        <v>105.38364</v>
      </c>
      <c r="D558" s="25">
        <f>F558</f>
        <v>100.60515</v>
      </c>
      <c r="E558" s="25">
        <f>F558</f>
        <v>100.60515</v>
      </c>
      <c r="F558" s="25">
        <f>ROUND(100.60515174461,5)</f>
        <v>100.60515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ROUND(105.383639873789,5)</f>
        <v>105.38364</v>
      </c>
      <c r="D560" s="25">
        <f>F560</f>
        <v>99.26191</v>
      </c>
      <c r="E560" s="25">
        <f>F560</f>
        <v>99.26191</v>
      </c>
      <c r="F560" s="25">
        <f>ROUND(99.2619112286759,5)</f>
        <v>99.26191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ROUND(105.383639873789,5)</f>
        <v>105.38364</v>
      </c>
      <c r="D562" s="25">
        <f>F562</f>
        <v>101.32543</v>
      </c>
      <c r="E562" s="25">
        <f>F562</f>
        <v>101.32543</v>
      </c>
      <c r="F562" s="25">
        <f>ROUND(101.325432511276,5)</f>
        <v>101.32543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ROUND(105.383639873789,5)</f>
        <v>105.38364</v>
      </c>
      <c r="D564" s="33">
        <f>F564</f>
        <v>104.99277</v>
      </c>
      <c r="E564" s="33">
        <f>F564</f>
        <v>104.99277</v>
      </c>
      <c r="F564" s="33">
        <f>ROUND(104.992772646471,5)</f>
        <v>104.99277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2017-11-30T15:56:55Z</dcterms:modified>
  <cp:category/>
  <cp:version/>
  <cp:contentType/>
  <cp:contentStatus/>
</cp:coreProperties>
</file>