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<sst xmlns="http://schemas.openxmlformats.org/spreadsheetml/2006/main" count="127" uniqueCount="123">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</sst>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571">
      <selection activeCell="M69" sqref="M6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43402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ROUND(100.013526791389,2)</f>
        <v>100.01</v>
      </c>
      <c r="D6" s="28">
        <f>F6</f>
        <v>102.24</v>
      </c>
      <c r="E6" s="28">
        <f>F6</f>
        <v>102.24</v>
      </c>
      <c r="F6" s="28">
        <f>ROUND(102.243147762385,2)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ROUND(100.013526791389,2)</f>
        <v>100.01</v>
      </c>
      <c r="D7" s="28">
        <f>F7</f>
        <v>99.58</v>
      </c>
      <c r="E7" s="28">
        <f>F7</f>
        <v>99.58</v>
      </c>
      <c r="F7" s="28">
        <f>ROUND(99.5829977728141,2)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ROUND(100.013526791389,2)</f>
        <v>100.01</v>
      </c>
      <c r="D8" s="28">
        <f>F8</f>
        <v>102.07</v>
      </c>
      <c r="E8" s="28">
        <f>F8</f>
        <v>102.07</v>
      </c>
      <c r="F8" s="28">
        <f>ROUND(102.069837393839,2)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ROUND(100.013526791389,2)</f>
        <v>100.01</v>
      </c>
      <c r="D9" s="28">
        <f>F9</f>
        <v>100.01</v>
      </c>
      <c r="E9" s="28">
        <f>F9</f>
        <v>100.01</v>
      </c>
      <c r="F9" s="28">
        <f>ROUND(100.013526791389,2)</f>
        <v>100.01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ROUND(100.03362627469,2)</f>
        <v>100.03</v>
      </c>
      <c r="D11" s="28">
        <f>F11</f>
        <v>98.9</v>
      </c>
      <c r="E11" s="28">
        <f>F11</f>
        <v>98.9</v>
      </c>
      <c r="F11" s="28">
        <f>ROUND(98.8993932277052,2)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ROUND(100.03362627469,2)</f>
        <v>100.03</v>
      </c>
      <c r="D12" s="28">
        <f>F12</f>
        <v>99.34</v>
      </c>
      <c r="E12" s="28">
        <f>F12</f>
        <v>99.34</v>
      </c>
      <c r="F12" s="28">
        <f>ROUND(99.3353713918704,2)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ROUND(100.03362627469,2)</f>
        <v>100.03</v>
      </c>
      <c r="D13" s="28">
        <f>F13</f>
        <v>99.8</v>
      </c>
      <c r="E13" s="28">
        <f>F13</f>
        <v>99.8</v>
      </c>
      <c r="F13" s="28">
        <f>ROUND(99.7985144179462,2)</f>
        <v>99.8</v>
      </c>
      <c r="G13" s="28"/>
      <c r="H13" s="42"/>
    </row>
    <row r="14" spans="1:8" ht="12.75" customHeight="1">
      <c r="A14" s="26">
        <v>43728</v>
      </c>
      <c r="B14" s="27"/>
      <c r="C14" s="28">
        <f>ROUND(100.03362627469,2)</f>
        <v>100.03</v>
      </c>
      <c r="D14" s="28">
        <f>F14</f>
        <v>102.01</v>
      </c>
      <c r="E14" s="28">
        <f>F14</f>
        <v>102.01</v>
      </c>
      <c r="F14" s="28">
        <f>ROUND(102.012379794759,2)</f>
        <v>102.01</v>
      </c>
      <c r="G14" s="28"/>
      <c r="H14" s="42"/>
    </row>
    <row r="15" spans="1:8" ht="12.75" customHeight="1">
      <c r="A15" s="26">
        <v>43819</v>
      </c>
      <c r="B15" s="27"/>
      <c r="C15" s="28">
        <f>ROUND(100.03362627469,2)</f>
        <v>100.03</v>
      </c>
      <c r="D15" s="28">
        <f>F15</f>
        <v>103.08</v>
      </c>
      <c r="E15" s="28">
        <f>F15</f>
        <v>103.08</v>
      </c>
      <c r="F15" s="28">
        <f>ROUND(103.075668547348,2)</f>
        <v>103.08</v>
      </c>
      <c r="G15" s="28"/>
      <c r="H15" s="42"/>
    </row>
    <row r="16" spans="1:8" ht="12.75" customHeight="1">
      <c r="A16" s="26">
        <v>43913</v>
      </c>
      <c r="B16" s="27"/>
      <c r="C16" s="28">
        <f>ROUND(100.03362627469,2)</f>
        <v>100.03</v>
      </c>
      <c r="D16" s="28">
        <f>F16</f>
        <v>99.2</v>
      </c>
      <c r="E16" s="28">
        <f>F16</f>
        <v>99.2</v>
      </c>
      <c r="F16" s="28">
        <f>ROUND(99.2022239074015,2)</f>
        <v>99.2</v>
      </c>
      <c r="G16" s="28"/>
      <c r="H16" s="42"/>
    </row>
    <row r="17" spans="1:8" ht="12.75" customHeight="1">
      <c r="A17" s="26">
        <v>44004</v>
      </c>
      <c r="B17" s="27"/>
      <c r="C17" s="28">
        <f>ROUND(100.03362627469,2)</f>
        <v>100.03</v>
      </c>
      <c r="D17" s="28">
        <f>F17</f>
        <v>102.9</v>
      </c>
      <c r="E17" s="28">
        <f>F17</f>
        <v>102.9</v>
      </c>
      <c r="F17" s="28">
        <f>ROUND(102.90123333393,2)</f>
        <v>102.9</v>
      </c>
      <c r="G17" s="28"/>
      <c r="H17" s="42"/>
    </row>
    <row r="18" spans="1:8" ht="12.75" customHeight="1">
      <c r="A18" s="26">
        <v>44095</v>
      </c>
      <c r="B18" s="27"/>
      <c r="C18" s="28">
        <f>ROUND(100.03362627469,2)</f>
        <v>100.03</v>
      </c>
      <c r="D18" s="28">
        <f>F18</f>
        <v>100.03</v>
      </c>
      <c r="E18" s="28">
        <f>F18</f>
        <v>100.03</v>
      </c>
      <c r="F18" s="28">
        <f>ROUND(100.03362627469,2)</f>
        <v>100.03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ROUND(100.06456403748,2)</f>
        <v>100.06</v>
      </c>
      <c r="D20" s="28">
        <f>F20</f>
        <v>96.97</v>
      </c>
      <c r="E20" s="28">
        <f>F20</f>
        <v>96.97</v>
      </c>
      <c r="F20" s="28">
        <f>ROUND(96.965875288756,2)</f>
        <v>96.97</v>
      </c>
      <c r="G20" s="28"/>
      <c r="H20" s="42"/>
    </row>
    <row r="21" spans="1:8" ht="12.75" customHeight="1">
      <c r="A21" s="26">
        <v>44271</v>
      </c>
      <c r="B21" s="27"/>
      <c r="C21" s="28">
        <f>ROUND(100.06456403748,2)</f>
        <v>100.06</v>
      </c>
      <c r="D21" s="28">
        <f>F21</f>
        <v>96.27</v>
      </c>
      <c r="E21" s="28">
        <f>F21</f>
        <v>96.27</v>
      </c>
      <c r="F21" s="28">
        <f>ROUND(96.2735518850941,2)</f>
        <v>96.27</v>
      </c>
      <c r="G21" s="28"/>
      <c r="H21" s="42"/>
    </row>
    <row r="22" spans="1:8" ht="12.75" customHeight="1">
      <c r="A22" s="26">
        <v>44362</v>
      </c>
      <c r="B22" s="27"/>
      <c r="C22" s="28">
        <f>ROUND(100.06456403748,2)</f>
        <v>100.06</v>
      </c>
      <c r="D22" s="28">
        <f>F22</f>
        <v>95.54</v>
      </c>
      <c r="E22" s="28">
        <f>F22</f>
        <v>95.54</v>
      </c>
      <c r="F22" s="28">
        <f>ROUND(95.54491660141,2)</f>
        <v>95.54</v>
      </c>
      <c r="G22" s="28"/>
      <c r="H22" s="42"/>
    </row>
    <row r="23" spans="1:8" ht="12.75" customHeight="1">
      <c r="A23" s="26">
        <v>44460</v>
      </c>
      <c r="B23" s="27"/>
      <c r="C23" s="28">
        <f>ROUND(100.06456403748,2)</f>
        <v>100.06</v>
      </c>
      <c r="D23" s="28">
        <f>F23</f>
        <v>95.8</v>
      </c>
      <c r="E23" s="28">
        <f>F23</f>
        <v>95.8</v>
      </c>
      <c r="F23" s="28">
        <f>ROUND(95.8024761844316,2)</f>
        <v>95.8</v>
      </c>
      <c r="G23" s="28"/>
      <c r="H23" s="42"/>
    </row>
    <row r="24" spans="1:8" ht="12.75" customHeight="1">
      <c r="A24" s="26">
        <v>44551</v>
      </c>
      <c r="B24" s="27"/>
      <c r="C24" s="28">
        <f>ROUND(100.06456403748,2)</f>
        <v>100.06</v>
      </c>
      <c r="D24" s="28">
        <f>F24</f>
        <v>98.07</v>
      </c>
      <c r="E24" s="28">
        <f>F24</f>
        <v>98.07</v>
      </c>
      <c r="F24" s="28">
        <f>ROUND(98.0724751838599,2)</f>
        <v>98.07</v>
      </c>
      <c r="G24" s="28"/>
      <c r="H24" s="42"/>
    </row>
    <row r="25" spans="1:8" ht="12.75" customHeight="1">
      <c r="A25" s="26">
        <v>44635</v>
      </c>
      <c r="B25" s="27"/>
      <c r="C25" s="28">
        <f>ROUND(100.06456403748,2)</f>
        <v>100.06</v>
      </c>
      <c r="D25" s="28">
        <f>F25</f>
        <v>98.28</v>
      </c>
      <c r="E25" s="28">
        <f>F25</f>
        <v>98.28</v>
      </c>
      <c r="F25" s="28">
        <f>ROUND(98.2804984436951,2)</f>
        <v>98.28</v>
      </c>
      <c r="G25" s="28"/>
      <c r="H25" s="42"/>
    </row>
    <row r="26" spans="1:8" ht="12.75" customHeight="1">
      <c r="A26" s="26">
        <v>44733</v>
      </c>
      <c r="B26" s="27"/>
      <c r="C26" s="28">
        <f>ROUND(100.06456403748,2)</f>
        <v>100.06</v>
      </c>
      <c r="D26" s="28">
        <f>F26</f>
        <v>99.55</v>
      </c>
      <c r="E26" s="28">
        <f>F26</f>
        <v>99.55</v>
      </c>
      <c r="F26" s="28">
        <f>ROUND(99.5518235790963,2)</f>
        <v>99.55</v>
      </c>
      <c r="G26" s="28"/>
      <c r="H26" s="42"/>
    </row>
    <row r="27" spans="1:8" ht="12.75" customHeight="1">
      <c r="A27" s="26">
        <v>44824</v>
      </c>
      <c r="B27" s="27"/>
      <c r="C27" s="28">
        <f>ROUND(100.06456403748,2)</f>
        <v>100.06</v>
      </c>
      <c r="D27" s="28">
        <f>F27</f>
        <v>103.55</v>
      </c>
      <c r="E27" s="28">
        <f>F27</f>
        <v>103.55</v>
      </c>
      <c r="F27" s="28">
        <f>ROUND(103.545001050149,2)</f>
        <v>103.55</v>
      </c>
      <c r="G27" s="28"/>
      <c r="H27" s="42"/>
    </row>
    <row r="28" spans="1:8" ht="12.75" customHeight="1">
      <c r="A28" s="26">
        <v>44915</v>
      </c>
      <c r="B28" s="27"/>
      <c r="C28" s="28">
        <f>ROUND(100.06456403748,2)</f>
        <v>100.06</v>
      </c>
      <c r="D28" s="28">
        <f>F28</f>
        <v>104.87</v>
      </c>
      <c r="E28" s="28">
        <f>F28</f>
        <v>104.87</v>
      </c>
      <c r="F28" s="28">
        <f>ROUND(104.868713214675,2)</f>
        <v>104.87</v>
      </c>
      <c r="G28" s="28"/>
      <c r="H28" s="42"/>
    </row>
    <row r="29" spans="1:8" ht="12.75" customHeight="1">
      <c r="A29" s="26">
        <v>45007</v>
      </c>
      <c r="B29" s="27"/>
      <c r="C29" s="28">
        <f>ROUND(100.06456403748,2)</f>
        <v>100.06</v>
      </c>
      <c r="D29" s="28">
        <f>F29</f>
        <v>98.36</v>
      </c>
      <c r="E29" s="28">
        <f>F29</f>
        <v>98.36</v>
      </c>
      <c r="F29" s="28">
        <f>ROUND(98.3577012357868,2)</f>
        <v>98.36</v>
      </c>
      <c r="G29" s="28"/>
      <c r="H29" s="42"/>
    </row>
    <row r="30" spans="1:8" ht="12.75" customHeight="1">
      <c r="A30" s="26">
        <v>45097</v>
      </c>
      <c r="B30" s="27"/>
      <c r="C30" s="28">
        <f>ROUND(100.06456403748,2)</f>
        <v>100.06</v>
      </c>
      <c r="D30" s="28">
        <f>F30</f>
        <v>104.46</v>
      </c>
      <c r="E30" s="28">
        <f>F30</f>
        <v>104.46</v>
      </c>
      <c r="F30" s="28">
        <f>ROUND(104.456987175427,2)</f>
        <v>104.46</v>
      </c>
      <c r="G30" s="28"/>
      <c r="H30" s="42"/>
    </row>
    <row r="31" spans="1:8" ht="12.75" customHeight="1">
      <c r="A31" s="26">
        <v>45188</v>
      </c>
      <c r="B31" s="27"/>
      <c r="C31" s="28">
        <f>ROUND(100.06456403748,2)</f>
        <v>100.06</v>
      </c>
      <c r="D31" s="28">
        <f>F31</f>
        <v>100.06</v>
      </c>
      <c r="E31" s="28">
        <f>F31</f>
        <v>100.06</v>
      </c>
      <c r="F31" s="28">
        <f>ROUND(100.06456403748,2)</f>
        <v>100.06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ROUND(100.424930839506,2)</f>
        <v>100.42</v>
      </c>
      <c r="D33" s="28">
        <f>F33</f>
        <v>97.44</v>
      </c>
      <c r="E33" s="28">
        <f>F33</f>
        <v>97.44</v>
      </c>
      <c r="F33" s="28">
        <f>ROUND(97.4362690628486,2)</f>
        <v>97.44</v>
      </c>
      <c r="G33" s="28"/>
      <c r="H33" s="42"/>
    </row>
    <row r="34" spans="1:8" ht="12.75" customHeight="1">
      <c r="A34" s="26">
        <v>46097</v>
      </c>
      <c r="B34" s="27"/>
      <c r="C34" s="28">
        <f>ROUND(100.424930839506,2)</f>
        <v>100.42</v>
      </c>
      <c r="D34" s="28">
        <f>F34</f>
        <v>94.54</v>
      </c>
      <c r="E34" s="28">
        <f>F34</f>
        <v>94.54</v>
      </c>
      <c r="F34" s="28">
        <f>ROUND(94.543414964881,2)</f>
        <v>94.54</v>
      </c>
      <c r="G34" s="28"/>
      <c r="H34" s="42"/>
    </row>
    <row r="35" spans="1:8" ht="12.75" customHeight="1">
      <c r="A35" s="26">
        <v>46188</v>
      </c>
      <c r="B35" s="27"/>
      <c r="C35" s="28">
        <f>ROUND(100.424930839506,2)</f>
        <v>100.42</v>
      </c>
      <c r="D35" s="28">
        <f>F35</f>
        <v>93.38</v>
      </c>
      <c r="E35" s="28">
        <f>F35</f>
        <v>93.38</v>
      </c>
      <c r="F35" s="28">
        <f>ROUND(93.3758308922148,2)</f>
        <v>93.38</v>
      </c>
      <c r="G35" s="28"/>
      <c r="H35" s="42"/>
    </row>
    <row r="36" spans="1:8" ht="12.75" customHeight="1">
      <c r="A36" s="26">
        <v>46286</v>
      </c>
      <c r="B36" s="27"/>
      <c r="C36" s="28">
        <f>ROUND(100.424930839506,2)</f>
        <v>100.42</v>
      </c>
      <c r="D36" s="28">
        <f>F36</f>
        <v>95.59</v>
      </c>
      <c r="E36" s="28">
        <f>F36</f>
        <v>95.59</v>
      </c>
      <c r="F36" s="28">
        <f>ROUND(95.5920165285622,2)</f>
        <v>95.59</v>
      </c>
      <c r="G36" s="28"/>
      <c r="H36" s="42"/>
    </row>
    <row r="37" spans="1:8" ht="12.75" customHeight="1">
      <c r="A37" s="26">
        <v>46377</v>
      </c>
      <c r="B37" s="27"/>
      <c r="C37" s="28">
        <f>ROUND(100.424930839506,2)</f>
        <v>100.42</v>
      </c>
      <c r="D37" s="28">
        <f>F37</f>
        <v>99.4</v>
      </c>
      <c r="E37" s="28">
        <f>F37</f>
        <v>99.4</v>
      </c>
      <c r="F37" s="28">
        <f>ROUND(99.4006081753056,2)</f>
        <v>99.4</v>
      </c>
      <c r="G37" s="28"/>
      <c r="H37" s="42"/>
    </row>
    <row r="38" spans="1:8" ht="12.75" customHeight="1">
      <c r="A38" s="26">
        <v>46461</v>
      </c>
      <c r="B38" s="27"/>
      <c r="C38" s="28">
        <f>ROUND(100.424930839506,2)</f>
        <v>100.42</v>
      </c>
      <c r="D38" s="28">
        <f>F38</f>
        <v>98.05</v>
      </c>
      <c r="E38" s="28">
        <f>F38</f>
        <v>98.05</v>
      </c>
      <c r="F38" s="28">
        <f>ROUND(98.0468539590293,2)</f>
        <v>98.05</v>
      </c>
      <c r="G38" s="28"/>
      <c r="H38" s="42"/>
    </row>
    <row r="39" spans="1:8" ht="12.75" customHeight="1">
      <c r="A39" s="26">
        <v>46559</v>
      </c>
      <c r="B39" s="27"/>
      <c r="C39" s="28">
        <f>ROUND(100.424930839506,2)</f>
        <v>100.42</v>
      </c>
      <c r="D39" s="28">
        <f>F39</f>
        <v>100.15</v>
      </c>
      <c r="E39" s="28">
        <f>F39</f>
        <v>100.15</v>
      </c>
      <c r="F39" s="28">
        <f>ROUND(100.153284383411,2)</f>
        <v>100.15</v>
      </c>
      <c r="G39" s="28"/>
      <c r="H39" s="42"/>
    </row>
    <row r="40" spans="1:8" ht="12.75" customHeight="1">
      <c r="A40" s="26">
        <v>46650</v>
      </c>
      <c r="B40" s="27"/>
      <c r="C40" s="28">
        <f>ROUND(100.424930839506,2)</f>
        <v>100.42</v>
      </c>
      <c r="D40" s="28">
        <f>F40</f>
        <v>105.6</v>
      </c>
      <c r="E40" s="28">
        <f>F40</f>
        <v>105.6</v>
      </c>
      <c r="F40" s="28">
        <f>ROUND(105.600617862258,2)</f>
        <v>105.6</v>
      </c>
      <c r="G40" s="28"/>
      <c r="H40" s="42"/>
    </row>
    <row r="41" spans="1:8" ht="12.75" customHeight="1">
      <c r="A41" s="26">
        <v>46741</v>
      </c>
      <c r="B41" s="27"/>
      <c r="C41" s="28">
        <f>ROUND(100.424930839506,2)</f>
        <v>100.42</v>
      </c>
      <c r="D41" s="28">
        <f>F41</f>
        <v>105.99</v>
      </c>
      <c r="E41" s="28">
        <f>F41</f>
        <v>105.99</v>
      </c>
      <c r="F41" s="28">
        <f>ROUND(105.992677746219,2)</f>
        <v>105.99</v>
      </c>
      <c r="G41" s="28"/>
      <c r="H41" s="42"/>
    </row>
    <row r="42" spans="1:8" ht="12.75" customHeight="1">
      <c r="A42" s="26">
        <v>46834</v>
      </c>
      <c r="B42" s="27"/>
      <c r="C42" s="28">
        <f>ROUND(100.424930839506,2)</f>
        <v>100.42</v>
      </c>
      <c r="D42" s="28">
        <f>F42</f>
        <v>99.62</v>
      </c>
      <c r="E42" s="28">
        <f>F42</f>
        <v>99.62</v>
      </c>
      <c r="F42" s="28">
        <f>ROUND(99.6194646875729,2)</f>
        <v>99.62</v>
      </c>
      <c r="G42" s="28"/>
      <c r="H42" s="42"/>
    </row>
    <row r="43" spans="1:8" ht="12.75" customHeight="1">
      <c r="A43" s="26">
        <v>46924</v>
      </c>
      <c r="B43" s="27"/>
      <c r="C43" s="28">
        <f>ROUND(100.424930839506,2)</f>
        <v>100.42</v>
      </c>
      <c r="D43" s="28">
        <f>F43</f>
        <v>106.74</v>
      </c>
      <c r="E43" s="28">
        <f>F43</f>
        <v>106.74</v>
      </c>
      <c r="F43" s="28">
        <f>ROUND(106.737797883838,2)</f>
        <v>106.74</v>
      </c>
      <c r="G43" s="28"/>
      <c r="H43" s="42"/>
    </row>
    <row r="44" spans="1:8" ht="12.75" customHeight="1">
      <c r="A44" s="26">
        <v>47015</v>
      </c>
      <c r="B44" s="27"/>
      <c r="C44" s="28">
        <f>ROUND(100.424930839506,2)</f>
        <v>100.42</v>
      </c>
      <c r="D44" s="28">
        <f>F44</f>
        <v>100.42</v>
      </c>
      <c r="E44" s="28">
        <f>F44</f>
        <v>100.42</v>
      </c>
      <c r="F44" s="28">
        <f>ROUND(100.424930839506,2)</f>
        <v>100.42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ROUND(3.07,5)</f>
        <v>3.07</v>
      </c>
      <c r="D46" s="30">
        <f>F46</f>
        <v>3.07</v>
      </c>
      <c r="E46" s="30">
        <f>F46</f>
        <v>3.07</v>
      </c>
      <c r="F46" s="30">
        <f>ROUND(3.07,5)</f>
        <v>3.07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ROUND(3.14,5)</f>
        <v>3.14</v>
      </c>
      <c r="D48" s="30">
        <f>F48</f>
        <v>3.14</v>
      </c>
      <c r="E48" s="30">
        <f>F48</f>
        <v>3.14</v>
      </c>
      <c r="F48" s="30">
        <f>ROUND(3.14,5)</f>
        <v>3.14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ROUND(3.19,5)</f>
        <v>3.19</v>
      </c>
      <c r="D50" s="30">
        <f>F50</f>
        <v>3.19</v>
      </c>
      <c r="E50" s="30">
        <f>F50</f>
        <v>3.19</v>
      </c>
      <c r="F50" s="30">
        <f>ROUND(3.19,5)</f>
        <v>3.19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ROUND(11.235,5)</f>
        <v>11.235</v>
      </c>
      <c r="D54" s="30">
        <f>F54</f>
        <v>11.235</v>
      </c>
      <c r="E54" s="30">
        <f>F54</f>
        <v>11.235</v>
      </c>
      <c r="F54" s="30">
        <f>ROUND(11.235,5)</f>
        <v>11.235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ROUND(8.475,5)</f>
        <v>8.475</v>
      </c>
      <c r="D56" s="30">
        <f>F56</f>
        <v>8.475</v>
      </c>
      <c r="E56" s="30">
        <f>F56</f>
        <v>8.475</v>
      </c>
      <c r="F56" s="30">
        <f>ROUND(8.475,5)</f>
        <v>8.475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ROUND(9.23,3)</f>
        <v>9.23</v>
      </c>
      <c r="D58" s="31">
        <f>F58</f>
        <v>9.23</v>
      </c>
      <c r="E58" s="31">
        <f>F58</f>
        <v>9.23</v>
      </c>
      <c r="F58" s="31">
        <f>ROUND(9.23,3)</f>
        <v>9.23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ROUND(3.12,3)</f>
        <v>3.12</v>
      </c>
      <c r="D62" s="31">
        <f>F62</f>
        <v>3.12</v>
      </c>
      <c r="E62" s="31">
        <f>F62</f>
        <v>3.12</v>
      </c>
      <c r="F62" s="31">
        <f>ROUND(3.12,3)</f>
        <v>3.12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ROUND(6.105,3)</f>
        <v>6.105</v>
      </c>
      <c r="D64" s="31">
        <f>F64</f>
        <v>6.105</v>
      </c>
      <c r="E64" s="31">
        <f>F64</f>
        <v>6.105</v>
      </c>
      <c r="F64" s="31">
        <f>ROUND(6.105,3)</f>
        <v>6.105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ROUND(6.465,3)</f>
        <v>6.465</v>
      </c>
      <c r="D66" s="31">
        <f>F66</f>
        <v>6.465</v>
      </c>
      <c r="E66" s="31">
        <f>F66</f>
        <v>6.465</v>
      </c>
      <c r="F66" s="31">
        <f>ROUND(6.465,3)</f>
        <v>6.465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ROUND(7.695,3)</f>
        <v>7.695</v>
      </c>
      <c r="D68" s="31">
        <f>F68</f>
        <v>7.695</v>
      </c>
      <c r="E68" s="31">
        <f>F68</f>
        <v>7.695</v>
      </c>
      <c r="F68" s="31">
        <f>ROUND(7.695,3)</f>
        <v>7.695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ROUND(9.925,3)</f>
        <v>9.925</v>
      </c>
      <c r="D70" s="31">
        <f>F70</f>
        <v>9.925</v>
      </c>
      <c r="E70" s="31">
        <f>F70</f>
        <v>9.925</v>
      </c>
      <c r="F70" s="31">
        <f>ROUND(9.925,3)</f>
        <v>9.925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ROUND(2.89,3)</f>
        <v>2.89</v>
      </c>
      <c r="D74" s="31">
        <f>F74</f>
        <v>2.89</v>
      </c>
      <c r="E74" s="31">
        <f>F74</f>
        <v>2.89</v>
      </c>
      <c r="F74" s="31">
        <f>ROUND(2.89,3)</f>
        <v>2.89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ROUND(9.76,3)</f>
        <v>9.76</v>
      </c>
      <c r="D76" s="31">
        <f>F76</f>
        <v>9.76</v>
      </c>
      <c r="E76" s="31">
        <f>F76</f>
        <v>9.76</v>
      </c>
      <c r="F76" s="31">
        <f>ROUND(9.76,3)</f>
        <v>9.76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ROUND(3.07,5)</f>
        <v>3.07</v>
      </c>
      <c r="D78" s="30">
        <f>F78</f>
        <v>132.15863</v>
      </c>
      <c r="E78" s="30">
        <f>F78</f>
        <v>132.15863</v>
      </c>
      <c r="F78" s="30">
        <f>ROUND(132.15863,5)</f>
        <v>132.15863</v>
      </c>
      <c r="G78" s="28"/>
      <c r="H78" s="42"/>
    </row>
    <row r="79" spans="1:8" ht="12.75" customHeight="1">
      <c r="A79" s="26">
        <v>43503</v>
      </c>
      <c r="B79" s="27"/>
      <c r="C79" s="30">
        <f>ROUND(3.07,5)</f>
        <v>3.07</v>
      </c>
      <c r="D79" s="30">
        <f>F79</f>
        <v>133.43897</v>
      </c>
      <c r="E79" s="30">
        <f>F79</f>
        <v>133.43897</v>
      </c>
      <c r="F79" s="30">
        <f>ROUND(133.43897,5)</f>
        <v>133.43897</v>
      </c>
      <c r="G79" s="28"/>
      <c r="H79" s="42"/>
    </row>
    <row r="80" spans="1:8" ht="12.75" customHeight="1">
      <c r="A80" s="26">
        <v>43587</v>
      </c>
      <c r="B80" s="27"/>
      <c r="C80" s="30">
        <f>ROUND(3.07,5)</f>
        <v>3.07</v>
      </c>
      <c r="D80" s="30">
        <f>F80</f>
        <v>135.83896</v>
      </c>
      <c r="E80" s="30">
        <f>F80</f>
        <v>135.83896</v>
      </c>
      <c r="F80" s="30">
        <f>ROUND(135.83896,5)</f>
        <v>135.83896</v>
      </c>
      <c r="G80" s="28"/>
      <c r="H80" s="42"/>
    </row>
    <row r="81" spans="1:8" ht="12.75" customHeight="1">
      <c r="A81" s="26">
        <v>43678</v>
      </c>
      <c r="B81" s="27"/>
      <c r="C81" s="30">
        <f>ROUND(3.07,5)</f>
        <v>3.07</v>
      </c>
      <c r="D81" s="30">
        <f>F81</f>
        <v>138.57399</v>
      </c>
      <c r="E81" s="30">
        <f>F81</f>
        <v>138.57399</v>
      </c>
      <c r="F81" s="30">
        <f>ROUND(138.57399,5)</f>
        <v>138.57399</v>
      </c>
      <c r="G81" s="28"/>
      <c r="H81" s="42"/>
    </row>
    <row r="82" spans="1:8" ht="12.75" customHeight="1">
      <c r="A82" s="26">
        <v>43776</v>
      </c>
      <c r="B82" s="27"/>
      <c r="C82" s="30">
        <f>ROUND(3.07,5)</f>
        <v>3.07</v>
      </c>
      <c r="D82" s="30">
        <f>F82</f>
        <v>141.70086</v>
      </c>
      <c r="E82" s="30">
        <f>F82</f>
        <v>141.70086</v>
      </c>
      <c r="F82" s="30">
        <f>ROUND(141.70086,5)</f>
        <v>141.70086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ROUND(100.04449,5)</f>
        <v>100.04449</v>
      </c>
      <c r="D84" s="30">
        <f>F84</f>
        <v>100.14211</v>
      </c>
      <c r="E84" s="30">
        <f>F84</f>
        <v>100.14211</v>
      </c>
      <c r="F84" s="30">
        <f>ROUND(100.14211,5)</f>
        <v>100.14211</v>
      </c>
      <c r="G84" s="28"/>
      <c r="H84" s="42"/>
    </row>
    <row r="85" spans="1:8" ht="12.75" customHeight="1">
      <c r="A85" s="26">
        <v>43503</v>
      </c>
      <c r="B85" s="27"/>
      <c r="C85" s="30">
        <f>ROUND(100.04449,5)</f>
        <v>100.04449</v>
      </c>
      <c r="D85" s="30">
        <f>F85</f>
        <v>102.18418</v>
      </c>
      <c r="E85" s="30">
        <f>F85</f>
        <v>102.18418</v>
      </c>
      <c r="F85" s="30">
        <f>ROUND(102.18418,5)</f>
        <v>102.18418</v>
      </c>
      <c r="G85" s="28"/>
      <c r="H85" s="42"/>
    </row>
    <row r="86" spans="1:8" ht="12.75" customHeight="1">
      <c r="A86" s="26">
        <v>43587</v>
      </c>
      <c r="B86" s="27"/>
      <c r="C86" s="30">
        <f>ROUND(100.04449,5)</f>
        <v>100.04449</v>
      </c>
      <c r="D86" s="30">
        <f>F86</f>
        <v>102.94887</v>
      </c>
      <c r="E86" s="30">
        <f>F86</f>
        <v>102.94887</v>
      </c>
      <c r="F86" s="30">
        <f>ROUND(102.94887,5)</f>
        <v>102.94887</v>
      </c>
      <c r="G86" s="28"/>
      <c r="H86" s="42"/>
    </row>
    <row r="87" spans="1:8" ht="12.75" customHeight="1">
      <c r="A87" s="26">
        <v>43678</v>
      </c>
      <c r="B87" s="27"/>
      <c r="C87" s="30">
        <f>ROUND(100.04449,5)</f>
        <v>100.04449</v>
      </c>
      <c r="D87" s="30">
        <f>F87</f>
        <v>105.05718</v>
      </c>
      <c r="E87" s="30">
        <f>F87</f>
        <v>105.05718</v>
      </c>
      <c r="F87" s="30">
        <f>ROUND(105.05718,5)</f>
        <v>105.05718</v>
      </c>
      <c r="G87" s="28"/>
      <c r="H87" s="42"/>
    </row>
    <row r="88" spans="1:8" ht="12.75" customHeight="1">
      <c r="A88" s="26">
        <v>43776</v>
      </c>
      <c r="B88" s="27"/>
      <c r="C88" s="30">
        <f>ROUND(100.04449,5)</f>
        <v>100.04449</v>
      </c>
      <c r="D88" s="30">
        <f>F88</f>
        <v>107.42784</v>
      </c>
      <c r="E88" s="30">
        <f>F88</f>
        <v>107.42784</v>
      </c>
      <c r="F88" s="30">
        <f>ROUND(107.42784,5)</f>
        <v>107.42784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ROUND(9.665,5)</f>
        <v>9.665</v>
      </c>
      <c r="D90" s="30">
        <f>F90</f>
        <v>9.66967</v>
      </c>
      <c r="E90" s="30">
        <f>F90</f>
        <v>9.66967</v>
      </c>
      <c r="F90" s="30">
        <f>ROUND(9.66967,5)</f>
        <v>9.66967</v>
      </c>
      <c r="G90" s="28"/>
      <c r="H90" s="42"/>
    </row>
    <row r="91" spans="1:8" ht="12.75" customHeight="1">
      <c r="A91" s="26">
        <v>43503</v>
      </c>
      <c r="B91" s="27"/>
      <c r="C91" s="30">
        <f>ROUND(9.665,5)</f>
        <v>9.665</v>
      </c>
      <c r="D91" s="30">
        <f>F91</f>
        <v>9.74906</v>
      </c>
      <c r="E91" s="30">
        <f>F91</f>
        <v>9.74906</v>
      </c>
      <c r="F91" s="30">
        <f>ROUND(9.74906,5)</f>
        <v>9.74906</v>
      </c>
      <c r="G91" s="28"/>
      <c r="H91" s="42"/>
    </row>
    <row r="92" spans="1:8" ht="12.75" customHeight="1">
      <c r="A92" s="26">
        <v>43587</v>
      </c>
      <c r="B92" s="27"/>
      <c r="C92" s="30">
        <f>ROUND(9.665,5)</f>
        <v>9.665</v>
      </c>
      <c r="D92" s="30">
        <f>F92</f>
        <v>9.81612</v>
      </c>
      <c r="E92" s="30">
        <f>F92</f>
        <v>9.81612</v>
      </c>
      <c r="F92" s="30">
        <f>ROUND(9.81612,5)</f>
        <v>9.81612</v>
      </c>
      <c r="G92" s="28"/>
      <c r="H92" s="42"/>
    </row>
    <row r="93" spans="1:8" ht="12.75" customHeight="1">
      <c r="A93" s="26">
        <v>43678</v>
      </c>
      <c r="B93" s="27"/>
      <c r="C93" s="30">
        <f>ROUND(9.665,5)</f>
        <v>9.665</v>
      </c>
      <c r="D93" s="30">
        <f>F93</f>
        <v>9.87838</v>
      </c>
      <c r="E93" s="30">
        <f>F93</f>
        <v>9.87838</v>
      </c>
      <c r="F93" s="30">
        <f>ROUND(9.87838,5)</f>
        <v>9.87838</v>
      </c>
      <c r="G93" s="28"/>
      <c r="H93" s="42"/>
    </row>
    <row r="94" spans="1:8" ht="12.75" customHeight="1">
      <c r="A94" s="26">
        <v>43776</v>
      </c>
      <c r="B94" s="27"/>
      <c r="C94" s="30">
        <f>ROUND(9.665,5)</f>
        <v>9.665</v>
      </c>
      <c r="D94" s="30">
        <f>F94</f>
        <v>9.93373</v>
      </c>
      <c r="E94" s="30">
        <f>F94</f>
        <v>9.93373</v>
      </c>
      <c r="F94" s="30">
        <f>ROUND(9.93373,5)</f>
        <v>9.93373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ROUND(9.865,5)</f>
        <v>9.865</v>
      </c>
      <c r="D96" s="30">
        <f>F96</f>
        <v>9.86978</v>
      </c>
      <c r="E96" s="30">
        <f>F96</f>
        <v>9.86978</v>
      </c>
      <c r="F96" s="30">
        <f>ROUND(9.86978,5)</f>
        <v>9.86978</v>
      </c>
      <c r="G96" s="28"/>
      <c r="H96" s="42"/>
    </row>
    <row r="97" spans="1:8" ht="12.75" customHeight="1">
      <c r="A97" s="26">
        <v>43503</v>
      </c>
      <c r="B97" s="27"/>
      <c r="C97" s="30">
        <f>ROUND(9.865,5)</f>
        <v>9.865</v>
      </c>
      <c r="D97" s="30">
        <f>F97</f>
        <v>9.9523</v>
      </c>
      <c r="E97" s="30">
        <f>F97</f>
        <v>9.9523</v>
      </c>
      <c r="F97" s="30">
        <f>ROUND(9.9523,5)</f>
        <v>9.9523</v>
      </c>
      <c r="G97" s="28"/>
      <c r="H97" s="42"/>
    </row>
    <row r="98" spans="1:8" ht="12.75" customHeight="1">
      <c r="A98" s="26">
        <v>43587</v>
      </c>
      <c r="B98" s="27"/>
      <c r="C98" s="30">
        <f>ROUND(9.865,5)</f>
        <v>9.865</v>
      </c>
      <c r="D98" s="30">
        <f>F98</f>
        <v>10.01832</v>
      </c>
      <c r="E98" s="30">
        <f>F98</f>
        <v>10.01832</v>
      </c>
      <c r="F98" s="30">
        <f>ROUND(10.01832,5)</f>
        <v>10.01832</v>
      </c>
      <c r="G98" s="28"/>
      <c r="H98" s="42"/>
    </row>
    <row r="99" spans="1:8" ht="12.75" customHeight="1">
      <c r="A99" s="26">
        <v>43678</v>
      </c>
      <c r="B99" s="27"/>
      <c r="C99" s="30">
        <f>ROUND(9.865,5)</f>
        <v>9.865</v>
      </c>
      <c r="D99" s="30">
        <f>F99</f>
        <v>10.07778</v>
      </c>
      <c r="E99" s="30">
        <f>F99</f>
        <v>10.07778</v>
      </c>
      <c r="F99" s="30">
        <f>ROUND(10.07778,5)</f>
        <v>10.07778</v>
      </c>
      <c r="G99" s="28"/>
      <c r="H99" s="42"/>
    </row>
    <row r="100" spans="1:8" ht="12.75" customHeight="1">
      <c r="A100" s="26">
        <v>43776</v>
      </c>
      <c r="B100" s="27"/>
      <c r="C100" s="30">
        <f>ROUND(9.865,5)</f>
        <v>9.865</v>
      </c>
      <c r="D100" s="30">
        <f>F100</f>
        <v>10.13809</v>
      </c>
      <c r="E100" s="30">
        <f>F100</f>
        <v>10.13809</v>
      </c>
      <c r="F100" s="30">
        <f>ROUND(10.13809,5)</f>
        <v>10.13809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ROUND(102.6235,5)</f>
        <v>102.6235</v>
      </c>
      <c r="D102" s="30">
        <f>F102</f>
        <v>102.72371</v>
      </c>
      <c r="E102" s="30">
        <f>F102</f>
        <v>102.72371</v>
      </c>
      <c r="F102" s="30">
        <f>ROUND(102.72371,5)</f>
        <v>102.72371</v>
      </c>
      <c r="G102" s="28"/>
      <c r="H102" s="42"/>
    </row>
    <row r="103" spans="1:8" ht="12.75" customHeight="1">
      <c r="A103" s="26">
        <v>43503</v>
      </c>
      <c r="B103" s="27"/>
      <c r="C103" s="30">
        <f>ROUND(102.6235,5)</f>
        <v>102.6235</v>
      </c>
      <c r="D103" s="30">
        <f>F103</f>
        <v>104.81835</v>
      </c>
      <c r="E103" s="30">
        <f>F103</f>
        <v>104.81835</v>
      </c>
      <c r="F103" s="30">
        <f>ROUND(104.81835,5)</f>
        <v>104.81835</v>
      </c>
      <c r="G103" s="28"/>
      <c r="H103" s="42"/>
    </row>
    <row r="104" spans="1:8" ht="12.75" customHeight="1">
      <c r="A104" s="26">
        <v>43587</v>
      </c>
      <c r="B104" s="27"/>
      <c r="C104" s="30">
        <f>ROUND(102.6235,5)</f>
        <v>102.6235</v>
      </c>
      <c r="D104" s="30">
        <f>F104</f>
        <v>105.55794</v>
      </c>
      <c r="E104" s="30">
        <f>F104</f>
        <v>105.55794</v>
      </c>
      <c r="F104" s="30">
        <f>ROUND(105.55794,5)</f>
        <v>105.55794</v>
      </c>
      <c r="G104" s="28"/>
      <c r="H104" s="42"/>
    </row>
    <row r="105" spans="1:8" ht="12.75" customHeight="1">
      <c r="A105" s="26">
        <v>43678</v>
      </c>
      <c r="B105" s="27"/>
      <c r="C105" s="30">
        <f>ROUND(102.6235,5)</f>
        <v>102.6235</v>
      </c>
      <c r="D105" s="30">
        <f>F105</f>
        <v>107.71957</v>
      </c>
      <c r="E105" s="30">
        <f>F105</f>
        <v>107.71957</v>
      </c>
      <c r="F105" s="30">
        <f>ROUND(107.71957,5)</f>
        <v>107.71957</v>
      </c>
      <c r="G105" s="28"/>
      <c r="H105" s="42"/>
    </row>
    <row r="106" spans="1:8" ht="12.75" customHeight="1">
      <c r="A106" s="26">
        <v>43776</v>
      </c>
      <c r="B106" s="27"/>
      <c r="C106" s="30">
        <f>ROUND(102.6235,5)</f>
        <v>102.6235</v>
      </c>
      <c r="D106" s="30">
        <f>F106</f>
        <v>110.15026</v>
      </c>
      <c r="E106" s="30">
        <f>F106</f>
        <v>110.15026</v>
      </c>
      <c r="F106" s="30">
        <f>ROUND(110.15026,5)</f>
        <v>110.15026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ROUND(10.04,5)</f>
        <v>10.04</v>
      </c>
      <c r="D108" s="30">
        <f>F108</f>
        <v>10.04442</v>
      </c>
      <c r="E108" s="30">
        <f>F108</f>
        <v>10.04442</v>
      </c>
      <c r="F108" s="30">
        <f>ROUND(10.04442,5)</f>
        <v>10.04442</v>
      </c>
      <c r="G108" s="28"/>
      <c r="H108" s="42"/>
    </row>
    <row r="109" spans="1:8" ht="12.75" customHeight="1">
      <c r="A109" s="26">
        <v>43503</v>
      </c>
      <c r="B109" s="27"/>
      <c r="C109" s="30">
        <f>ROUND(10.04,5)</f>
        <v>10.04</v>
      </c>
      <c r="D109" s="30">
        <f>F109</f>
        <v>10.12107</v>
      </c>
      <c r="E109" s="30">
        <f>F109</f>
        <v>10.12107</v>
      </c>
      <c r="F109" s="30">
        <f>ROUND(10.12107,5)</f>
        <v>10.12107</v>
      </c>
      <c r="G109" s="28"/>
      <c r="H109" s="42"/>
    </row>
    <row r="110" spans="1:8" ht="12.75" customHeight="1">
      <c r="A110" s="26">
        <v>43587</v>
      </c>
      <c r="B110" s="27"/>
      <c r="C110" s="30">
        <f>ROUND(10.04,5)</f>
        <v>10.04</v>
      </c>
      <c r="D110" s="30">
        <f>F110</f>
        <v>10.18548</v>
      </c>
      <c r="E110" s="30">
        <f>F110</f>
        <v>10.18548</v>
      </c>
      <c r="F110" s="30">
        <f>ROUND(10.18548,5)</f>
        <v>10.18548</v>
      </c>
      <c r="G110" s="28"/>
      <c r="H110" s="42"/>
    </row>
    <row r="111" spans="1:8" ht="12.75" customHeight="1">
      <c r="A111" s="26">
        <v>43678</v>
      </c>
      <c r="B111" s="27"/>
      <c r="C111" s="30">
        <f>ROUND(10.04,5)</f>
        <v>10.04</v>
      </c>
      <c r="D111" s="30">
        <f>F111</f>
        <v>10.24674</v>
      </c>
      <c r="E111" s="30">
        <f>F111</f>
        <v>10.24674</v>
      </c>
      <c r="F111" s="30">
        <f>ROUND(10.24674,5)</f>
        <v>10.24674</v>
      </c>
      <c r="G111" s="28"/>
      <c r="H111" s="42"/>
    </row>
    <row r="112" spans="1:8" ht="12.75" customHeight="1">
      <c r="A112" s="26">
        <v>43776</v>
      </c>
      <c r="B112" s="27"/>
      <c r="C112" s="30">
        <f>ROUND(10.04,5)</f>
        <v>10.04</v>
      </c>
      <c r="D112" s="30">
        <f>F112</f>
        <v>10.30248</v>
      </c>
      <c r="E112" s="30">
        <f>F112</f>
        <v>10.30248</v>
      </c>
      <c r="F112" s="30">
        <f>ROUND(10.30248,5)</f>
        <v>10.30248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ROUND(3.14,5)</f>
        <v>3.14</v>
      </c>
      <c r="D114" s="30">
        <f>F114</f>
        <v>122.81329</v>
      </c>
      <c r="E114" s="30">
        <f>F114</f>
        <v>122.81329</v>
      </c>
      <c r="F114" s="30">
        <f>ROUND(122.81329,5)</f>
        <v>122.81329</v>
      </c>
      <c r="G114" s="28"/>
      <c r="H114" s="42"/>
    </row>
    <row r="115" spans="1:8" ht="12.75" customHeight="1">
      <c r="A115" s="26">
        <v>43503</v>
      </c>
      <c r="B115" s="27"/>
      <c r="C115" s="30">
        <f>ROUND(3.14,5)</f>
        <v>3.14</v>
      </c>
      <c r="D115" s="30">
        <f>F115</f>
        <v>123.7263</v>
      </c>
      <c r="E115" s="30">
        <f>F115</f>
        <v>123.7263</v>
      </c>
      <c r="F115" s="30">
        <f>ROUND(123.7263,5)</f>
        <v>123.7263</v>
      </c>
      <c r="G115" s="28"/>
      <c r="H115" s="42"/>
    </row>
    <row r="116" spans="1:8" ht="12.75" customHeight="1">
      <c r="A116" s="26">
        <v>43587</v>
      </c>
      <c r="B116" s="27"/>
      <c r="C116" s="30">
        <f>ROUND(3.14,5)</f>
        <v>3.14</v>
      </c>
      <c r="D116" s="30">
        <f>F116</f>
        <v>125.95167</v>
      </c>
      <c r="E116" s="30">
        <f>F116</f>
        <v>125.95167</v>
      </c>
      <c r="F116" s="30">
        <f>ROUND(125.95167,5)</f>
        <v>125.95167</v>
      </c>
      <c r="G116" s="28"/>
      <c r="H116" s="42"/>
    </row>
    <row r="117" spans="1:8" ht="12.75" customHeight="1">
      <c r="A117" s="26">
        <v>43678</v>
      </c>
      <c r="B117" s="27"/>
      <c r="C117" s="30">
        <f>ROUND(3.14,5)</f>
        <v>3.14</v>
      </c>
      <c r="D117" s="30">
        <f>F117</f>
        <v>128.47842</v>
      </c>
      <c r="E117" s="30">
        <f>F117</f>
        <v>128.47842</v>
      </c>
      <c r="F117" s="30">
        <f>ROUND(128.47842,5)</f>
        <v>128.47842</v>
      </c>
      <c r="G117" s="28"/>
      <c r="H117" s="42"/>
    </row>
    <row r="118" spans="1:8" ht="12.75" customHeight="1">
      <c r="A118" s="26">
        <v>43776</v>
      </c>
      <c r="B118" s="27"/>
      <c r="C118" s="30">
        <f>ROUND(3.14,5)</f>
        <v>3.14</v>
      </c>
      <c r="D118" s="30">
        <f>F118</f>
        <v>131.37753</v>
      </c>
      <c r="E118" s="30">
        <f>F118</f>
        <v>131.37753</v>
      </c>
      <c r="F118" s="30">
        <f>ROUND(131.37753,5)</f>
        <v>131.37753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ROUND(10.13,5)</f>
        <v>10.13</v>
      </c>
      <c r="D120" s="30">
        <f>F120</f>
        <v>10.13442</v>
      </c>
      <c r="E120" s="30">
        <f>F120</f>
        <v>10.13442</v>
      </c>
      <c r="F120" s="30">
        <f>ROUND(10.13442,5)</f>
        <v>10.13442</v>
      </c>
      <c r="G120" s="28"/>
      <c r="H120" s="42"/>
    </row>
    <row r="121" spans="1:8" ht="12.75" customHeight="1">
      <c r="A121" s="26">
        <v>43503</v>
      </c>
      <c r="B121" s="27"/>
      <c r="C121" s="30">
        <f>ROUND(10.13,5)</f>
        <v>10.13</v>
      </c>
      <c r="D121" s="30">
        <f>F121</f>
        <v>10.21138</v>
      </c>
      <c r="E121" s="30">
        <f>F121</f>
        <v>10.21138</v>
      </c>
      <c r="F121" s="30">
        <f>ROUND(10.21138,5)</f>
        <v>10.21138</v>
      </c>
      <c r="G121" s="28"/>
      <c r="H121" s="42"/>
    </row>
    <row r="122" spans="1:8" ht="12.75" customHeight="1">
      <c r="A122" s="26">
        <v>43587</v>
      </c>
      <c r="B122" s="27"/>
      <c r="C122" s="30">
        <f>ROUND(10.13,5)</f>
        <v>10.13</v>
      </c>
      <c r="D122" s="30">
        <f>F122</f>
        <v>10.27601</v>
      </c>
      <c r="E122" s="30">
        <f>F122</f>
        <v>10.27601</v>
      </c>
      <c r="F122" s="30">
        <f>ROUND(10.27601,5)</f>
        <v>10.27601</v>
      </c>
      <c r="G122" s="28"/>
      <c r="H122" s="42"/>
    </row>
    <row r="123" spans="1:8" ht="12.75" customHeight="1">
      <c r="A123" s="26">
        <v>43678</v>
      </c>
      <c r="B123" s="27"/>
      <c r="C123" s="30">
        <f>ROUND(10.13,5)</f>
        <v>10.13</v>
      </c>
      <c r="D123" s="30">
        <f>F123</f>
        <v>10.33785</v>
      </c>
      <c r="E123" s="30">
        <f>F123</f>
        <v>10.33785</v>
      </c>
      <c r="F123" s="30">
        <f>ROUND(10.33785,5)</f>
        <v>10.33785</v>
      </c>
      <c r="G123" s="28"/>
      <c r="H123" s="42"/>
    </row>
    <row r="124" spans="1:8" ht="12.75" customHeight="1">
      <c r="A124" s="26">
        <v>43776</v>
      </c>
      <c r="B124" s="27"/>
      <c r="C124" s="30">
        <f>ROUND(10.13,5)</f>
        <v>10.13</v>
      </c>
      <c r="D124" s="30">
        <f>F124</f>
        <v>10.3944</v>
      </c>
      <c r="E124" s="30">
        <f>F124</f>
        <v>10.3944</v>
      </c>
      <c r="F124" s="30">
        <f>ROUND(10.3944,5)</f>
        <v>10.3944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ROUND(10.135,5)</f>
        <v>10.135</v>
      </c>
      <c r="D126" s="30">
        <f>F126</f>
        <v>10.13923</v>
      </c>
      <c r="E126" s="30">
        <f>F126</f>
        <v>10.13923</v>
      </c>
      <c r="F126" s="30">
        <f>ROUND(10.13923,5)</f>
        <v>10.13923</v>
      </c>
      <c r="G126" s="28"/>
      <c r="H126" s="42"/>
    </row>
    <row r="127" spans="1:8" ht="12.75" customHeight="1">
      <c r="A127" s="26">
        <v>43503</v>
      </c>
      <c r="B127" s="27"/>
      <c r="C127" s="30">
        <f>ROUND(10.135,5)</f>
        <v>10.135</v>
      </c>
      <c r="D127" s="30">
        <f>F127</f>
        <v>10.21285</v>
      </c>
      <c r="E127" s="30">
        <f>F127</f>
        <v>10.21285</v>
      </c>
      <c r="F127" s="30">
        <f>ROUND(10.21285,5)</f>
        <v>10.21285</v>
      </c>
      <c r="G127" s="28"/>
      <c r="H127" s="42"/>
    </row>
    <row r="128" spans="1:8" ht="12.75" customHeight="1">
      <c r="A128" s="26">
        <v>43587</v>
      </c>
      <c r="B128" s="27"/>
      <c r="C128" s="30">
        <f>ROUND(10.135,5)</f>
        <v>10.135</v>
      </c>
      <c r="D128" s="30">
        <f>F128</f>
        <v>10.27455</v>
      </c>
      <c r="E128" s="30">
        <f>F128</f>
        <v>10.27455</v>
      </c>
      <c r="F128" s="30">
        <f>ROUND(10.27455,5)</f>
        <v>10.27455</v>
      </c>
      <c r="G128" s="28"/>
      <c r="H128" s="42"/>
    </row>
    <row r="129" spans="1:8" ht="12.75" customHeight="1">
      <c r="A129" s="26">
        <v>43678</v>
      </c>
      <c r="B129" s="27"/>
      <c r="C129" s="30">
        <f>ROUND(10.135,5)</f>
        <v>10.135</v>
      </c>
      <c r="D129" s="30">
        <f>F129</f>
        <v>10.33345</v>
      </c>
      <c r="E129" s="30">
        <f>F129</f>
        <v>10.33345</v>
      </c>
      <c r="F129" s="30">
        <f>ROUND(10.33345,5)</f>
        <v>10.33345</v>
      </c>
      <c r="G129" s="28"/>
      <c r="H129" s="42"/>
    </row>
    <row r="130" spans="1:8" ht="12.75" customHeight="1">
      <c r="A130" s="26">
        <v>43776</v>
      </c>
      <c r="B130" s="27"/>
      <c r="C130" s="30">
        <f>ROUND(10.135,5)</f>
        <v>10.135</v>
      </c>
      <c r="D130" s="30">
        <f>F130</f>
        <v>10.38716</v>
      </c>
      <c r="E130" s="30">
        <f>F130</f>
        <v>10.38716</v>
      </c>
      <c r="F130" s="30">
        <f>ROUND(10.38716,5)</f>
        <v>10.38716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ROUND(116.15706,5)</f>
        <v>116.15706</v>
      </c>
      <c r="D132" s="30">
        <f>F132</f>
        <v>116.27037</v>
      </c>
      <c r="E132" s="30">
        <f>F132</f>
        <v>116.27037</v>
      </c>
      <c r="F132" s="30">
        <f>ROUND(116.27037,5)</f>
        <v>116.27037</v>
      </c>
      <c r="G132" s="28"/>
      <c r="H132" s="42"/>
    </row>
    <row r="133" spans="1:8" ht="12.75" customHeight="1">
      <c r="A133" s="26">
        <v>43503</v>
      </c>
      <c r="B133" s="27"/>
      <c r="C133" s="30">
        <f>ROUND(116.15706,5)</f>
        <v>116.15706</v>
      </c>
      <c r="D133" s="30">
        <f>F133</f>
        <v>118.64128</v>
      </c>
      <c r="E133" s="30">
        <f>F133</f>
        <v>118.64128</v>
      </c>
      <c r="F133" s="30">
        <f>ROUND(118.64128,5)</f>
        <v>118.64128</v>
      </c>
      <c r="G133" s="28"/>
      <c r="H133" s="42"/>
    </row>
    <row r="134" spans="1:8" ht="12.75" customHeight="1">
      <c r="A134" s="26">
        <v>43587</v>
      </c>
      <c r="B134" s="27"/>
      <c r="C134" s="30">
        <f>ROUND(116.15706,5)</f>
        <v>116.15706</v>
      </c>
      <c r="D134" s="30">
        <f>F134</f>
        <v>119.08893</v>
      </c>
      <c r="E134" s="30">
        <f>F134</f>
        <v>119.08893</v>
      </c>
      <c r="F134" s="30">
        <f>ROUND(119.08893,5)</f>
        <v>119.08893</v>
      </c>
      <c r="G134" s="28"/>
      <c r="H134" s="42"/>
    </row>
    <row r="135" spans="1:8" ht="12.75" customHeight="1">
      <c r="A135" s="26">
        <v>43678</v>
      </c>
      <c r="B135" s="27"/>
      <c r="C135" s="30">
        <f>ROUND(116.15706,5)</f>
        <v>116.15706</v>
      </c>
      <c r="D135" s="30">
        <f>F135</f>
        <v>121.52798</v>
      </c>
      <c r="E135" s="30">
        <f>F135</f>
        <v>121.52798</v>
      </c>
      <c r="F135" s="30">
        <f>ROUND(121.52798,5)</f>
        <v>121.52798</v>
      </c>
      <c r="G135" s="28"/>
      <c r="H135" s="42"/>
    </row>
    <row r="136" spans="1:8" ht="12.75" customHeight="1">
      <c r="A136" s="26">
        <v>43776</v>
      </c>
      <c r="B136" s="27"/>
      <c r="C136" s="30">
        <f>ROUND(116.15706,5)</f>
        <v>116.15706</v>
      </c>
      <c r="D136" s="30">
        <f>F136</f>
        <v>124.27041</v>
      </c>
      <c r="E136" s="30">
        <f>F136</f>
        <v>124.27041</v>
      </c>
      <c r="F136" s="30">
        <f>ROUND(124.27041,5)</f>
        <v>124.27041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ROUND(3.19,5)</f>
        <v>3.19</v>
      </c>
      <c r="D138" s="30">
        <f>F138</f>
        <v>121.64236</v>
      </c>
      <c r="E138" s="30">
        <f>F138</f>
        <v>121.64236</v>
      </c>
      <c r="F138" s="30">
        <f>ROUND(121.64236,5)</f>
        <v>121.64236</v>
      </c>
      <c r="G138" s="28"/>
      <c r="H138" s="42"/>
    </row>
    <row r="139" spans="1:8" ht="12.75" customHeight="1">
      <c r="A139" s="26">
        <v>43503</v>
      </c>
      <c r="B139" s="27"/>
      <c r="C139" s="30">
        <f>ROUND(3.19,5)</f>
        <v>3.19</v>
      </c>
      <c r="D139" s="30">
        <f>F139</f>
        <v>122.35086</v>
      </c>
      <c r="E139" s="30">
        <f>F139</f>
        <v>122.35086</v>
      </c>
      <c r="F139" s="30">
        <f>ROUND(122.35086,5)</f>
        <v>122.35086</v>
      </c>
      <c r="G139" s="28"/>
      <c r="H139" s="42"/>
    </row>
    <row r="140" spans="1:8" ht="12.75" customHeight="1">
      <c r="A140" s="26">
        <v>43587</v>
      </c>
      <c r="B140" s="27"/>
      <c r="C140" s="30">
        <f>ROUND(3.19,5)</f>
        <v>3.19</v>
      </c>
      <c r="D140" s="30">
        <f>F140</f>
        <v>124.55146</v>
      </c>
      <c r="E140" s="30">
        <f>F140</f>
        <v>124.55146</v>
      </c>
      <c r="F140" s="30">
        <f>ROUND(124.55146,5)</f>
        <v>124.55146</v>
      </c>
      <c r="G140" s="28"/>
      <c r="H140" s="42"/>
    </row>
    <row r="141" spans="1:8" ht="12.75" customHeight="1">
      <c r="A141" s="26">
        <v>43678</v>
      </c>
      <c r="B141" s="27"/>
      <c r="C141" s="30">
        <f>ROUND(3.19,5)</f>
        <v>3.19</v>
      </c>
      <c r="D141" s="30">
        <f>F141</f>
        <v>125.28336</v>
      </c>
      <c r="E141" s="30">
        <f>F141</f>
        <v>125.28336</v>
      </c>
      <c r="F141" s="30">
        <f>ROUND(125.28336,5)</f>
        <v>125.28336</v>
      </c>
      <c r="G141" s="28"/>
      <c r="H141" s="42"/>
    </row>
    <row r="142" spans="1:8" ht="12.75" customHeight="1">
      <c r="A142" s="26">
        <v>43776</v>
      </c>
      <c r="B142" s="27"/>
      <c r="C142" s="30">
        <f>ROUND(3.19,5)</f>
        <v>3.19</v>
      </c>
      <c r="D142" s="30">
        <f>F142</f>
        <v>128.11095</v>
      </c>
      <c r="E142" s="30">
        <f>F142</f>
        <v>128.11095</v>
      </c>
      <c r="F142" s="30">
        <f>ROUND(128.11095,5)</f>
        <v>128.11095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128.27905</v>
      </c>
      <c r="E144" s="30">
        <f>F144</f>
        <v>128.27905</v>
      </c>
      <c r="F144" s="30">
        <f>ROUND(128.27905,5)</f>
        <v>128.27905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130.89482</v>
      </c>
      <c r="E145" s="30">
        <f>F145</f>
        <v>130.89482</v>
      </c>
      <c r="F145" s="30">
        <f>ROUND(130.89482,5)</f>
        <v>130.89482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131.39828</v>
      </c>
      <c r="E146" s="30">
        <f>F146</f>
        <v>131.39828</v>
      </c>
      <c r="F146" s="30">
        <f>ROUND(131.39828,5)</f>
        <v>131.39828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134.08952</v>
      </c>
      <c r="E147" s="30">
        <f>F147</f>
        <v>134.08952</v>
      </c>
      <c r="F147" s="30">
        <f>ROUND(134.08952,5)</f>
        <v>134.08952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137.1155</v>
      </c>
      <c r="E148" s="30">
        <f>F148</f>
        <v>137.1155</v>
      </c>
      <c r="F148" s="30">
        <f>ROUND(137.1155,5)</f>
        <v>137.1155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ROUND(11.235,5)</f>
        <v>11.235</v>
      </c>
      <c r="D150" s="30">
        <f>F150</f>
        <v>11.24216</v>
      </c>
      <c r="E150" s="30">
        <f>F150</f>
        <v>11.24216</v>
      </c>
      <c r="F150" s="30">
        <f>ROUND(11.24216,5)</f>
        <v>11.24216</v>
      </c>
      <c r="G150" s="28"/>
      <c r="H150" s="42"/>
    </row>
    <row r="151" spans="1:8" ht="12.75" customHeight="1">
      <c r="A151" s="26">
        <v>43503</v>
      </c>
      <c r="B151" s="27"/>
      <c r="C151" s="30">
        <f>ROUND(11.235,5)</f>
        <v>11.235</v>
      </c>
      <c r="D151" s="30">
        <f>F151</f>
        <v>11.37342</v>
      </c>
      <c r="E151" s="30">
        <f>F151</f>
        <v>11.37342</v>
      </c>
      <c r="F151" s="30">
        <f>ROUND(11.37342,5)</f>
        <v>11.37342</v>
      </c>
      <c r="G151" s="28"/>
      <c r="H151" s="42"/>
    </row>
    <row r="152" spans="1:8" ht="12.75" customHeight="1">
      <c r="A152" s="26">
        <v>43587</v>
      </c>
      <c r="B152" s="27"/>
      <c r="C152" s="30">
        <f>ROUND(11.235,5)</f>
        <v>11.235</v>
      </c>
      <c r="D152" s="30">
        <f>F152</f>
        <v>11.47933</v>
      </c>
      <c r="E152" s="30">
        <f>F152</f>
        <v>11.47933</v>
      </c>
      <c r="F152" s="30">
        <f>ROUND(11.47933,5)</f>
        <v>11.47933</v>
      </c>
      <c r="G152" s="28"/>
      <c r="H152" s="42"/>
    </row>
    <row r="153" spans="1:8" ht="12.75" customHeight="1">
      <c r="A153" s="26">
        <v>43678</v>
      </c>
      <c r="B153" s="27"/>
      <c r="C153" s="30">
        <f>ROUND(11.235,5)</f>
        <v>11.235</v>
      </c>
      <c r="D153" s="30">
        <f>F153</f>
        <v>11.58347</v>
      </c>
      <c r="E153" s="30">
        <f>F153</f>
        <v>11.58347</v>
      </c>
      <c r="F153" s="30">
        <f>ROUND(11.58347,5)</f>
        <v>11.58347</v>
      </c>
      <c r="G153" s="28"/>
      <c r="H153" s="42"/>
    </row>
    <row r="154" spans="1:8" ht="12.75" customHeight="1">
      <c r="A154" s="26">
        <v>43776</v>
      </c>
      <c r="B154" s="27"/>
      <c r="C154" s="30">
        <f>ROUND(11.235,5)</f>
        <v>11.235</v>
      </c>
      <c r="D154" s="30">
        <f>F154</f>
        <v>11.69601</v>
      </c>
      <c r="E154" s="30">
        <f>F154</f>
        <v>11.69601</v>
      </c>
      <c r="F154" s="30">
        <f>ROUND(11.69601,5)</f>
        <v>11.69601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ROUND(11.465,5)</f>
        <v>11.465</v>
      </c>
      <c r="D156" s="30">
        <f>F156</f>
        <v>11.47178</v>
      </c>
      <c r="E156" s="30">
        <f>F156</f>
        <v>11.47178</v>
      </c>
      <c r="F156" s="30">
        <f>ROUND(11.47178,5)</f>
        <v>11.47178</v>
      </c>
      <c r="G156" s="28"/>
      <c r="H156" s="42"/>
    </row>
    <row r="157" spans="1:8" ht="12.75" customHeight="1">
      <c r="A157" s="26">
        <v>43503</v>
      </c>
      <c r="B157" s="27"/>
      <c r="C157" s="30">
        <f>ROUND(11.465,5)</f>
        <v>11.465</v>
      </c>
      <c r="D157" s="30">
        <f>F157</f>
        <v>11.59632</v>
      </c>
      <c r="E157" s="30">
        <f>F157</f>
        <v>11.59632</v>
      </c>
      <c r="F157" s="30">
        <f>ROUND(11.59632,5)</f>
        <v>11.59632</v>
      </c>
      <c r="G157" s="28"/>
      <c r="H157" s="42"/>
    </row>
    <row r="158" spans="1:8" ht="12.75" customHeight="1">
      <c r="A158" s="26">
        <v>43587</v>
      </c>
      <c r="B158" s="27"/>
      <c r="C158" s="30">
        <f>ROUND(11.465,5)</f>
        <v>11.465</v>
      </c>
      <c r="D158" s="30">
        <f>F158</f>
        <v>11.70245</v>
      </c>
      <c r="E158" s="30">
        <f>F158</f>
        <v>11.70245</v>
      </c>
      <c r="F158" s="30">
        <f>ROUND(11.70245,5)</f>
        <v>11.70245</v>
      </c>
      <c r="G158" s="28"/>
      <c r="H158" s="42"/>
    </row>
    <row r="159" spans="1:8" ht="12.75" customHeight="1">
      <c r="A159" s="26">
        <v>43678</v>
      </c>
      <c r="B159" s="27"/>
      <c r="C159" s="30">
        <f>ROUND(11.465,5)</f>
        <v>11.465</v>
      </c>
      <c r="D159" s="30">
        <f>F159</f>
        <v>11.80504</v>
      </c>
      <c r="E159" s="30">
        <f>F159</f>
        <v>11.80504</v>
      </c>
      <c r="F159" s="30">
        <f>ROUND(11.80504,5)</f>
        <v>11.80504</v>
      </c>
      <c r="G159" s="28"/>
      <c r="H159" s="42"/>
    </row>
    <row r="160" spans="1:8" ht="12.75" customHeight="1">
      <c r="A160" s="26">
        <v>43776</v>
      </c>
      <c r="B160" s="27"/>
      <c r="C160" s="30">
        <f>ROUND(11.465,5)</f>
        <v>11.465</v>
      </c>
      <c r="D160" s="30">
        <f>F160</f>
        <v>11.91582</v>
      </c>
      <c r="E160" s="30">
        <f>F160</f>
        <v>11.91582</v>
      </c>
      <c r="F160" s="30">
        <f>ROUND(11.91582,5)</f>
        <v>11.91582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ROUND(8.475,5)</f>
        <v>8.475</v>
      </c>
      <c r="D162" s="30">
        <f>F162</f>
        <v>8.48022</v>
      </c>
      <c r="E162" s="30">
        <f>F162</f>
        <v>8.48022</v>
      </c>
      <c r="F162" s="30">
        <f>ROUND(8.48022,5)</f>
        <v>8.48022</v>
      </c>
      <c r="G162" s="28"/>
      <c r="H162" s="42"/>
    </row>
    <row r="163" spans="1:8" ht="12.75" customHeight="1">
      <c r="A163" s="26">
        <v>43503</v>
      </c>
      <c r="B163" s="27"/>
      <c r="C163" s="30">
        <f>ROUND(8.475,5)</f>
        <v>8.475</v>
      </c>
      <c r="D163" s="30">
        <f>F163</f>
        <v>8.55833</v>
      </c>
      <c r="E163" s="30">
        <f>F163</f>
        <v>8.55833</v>
      </c>
      <c r="F163" s="30">
        <f>ROUND(8.55833,5)</f>
        <v>8.55833</v>
      </c>
      <c r="G163" s="28"/>
      <c r="H163" s="42"/>
    </row>
    <row r="164" spans="1:8" ht="12.75" customHeight="1">
      <c r="A164" s="26">
        <v>43587</v>
      </c>
      <c r="B164" s="27"/>
      <c r="C164" s="30">
        <f>ROUND(8.475,5)</f>
        <v>8.475</v>
      </c>
      <c r="D164" s="30">
        <f>F164</f>
        <v>8.60829</v>
      </c>
      <c r="E164" s="30">
        <f>F164</f>
        <v>8.60829</v>
      </c>
      <c r="F164" s="30">
        <f>ROUND(8.60829,5)</f>
        <v>8.60829</v>
      </c>
      <c r="G164" s="28"/>
      <c r="H164" s="42"/>
    </row>
    <row r="165" spans="1:8" ht="12.75" customHeight="1">
      <c r="A165" s="26">
        <v>43678</v>
      </c>
      <c r="B165" s="27"/>
      <c r="C165" s="30">
        <f>ROUND(8.475,5)</f>
        <v>8.475</v>
      </c>
      <c r="D165" s="30">
        <f>F165</f>
        <v>8.63496</v>
      </c>
      <c r="E165" s="30">
        <f>F165</f>
        <v>8.63496</v>
      </c>
      <c r="F165" s="30">
        <f>ROUND(8.63496,5)</f>
        <v>8.63496</v>
      </c>
      <c r="G165" s="28"/>
      <c r="H165" s="42"/>
    </row>
    <row r="166" spans="1:8" ht="12.75" customHeight="1">
      <c r="A166" s="26">
        <v>43776</v>
      </c>
      <c r="B166" s="27"/>
      <c r="C166" s="30">
        <f>ROUND(8.475,5)</f>
        <v>8.475</v>
      </c>
      <c r="D166" s="30">
        <f>F166</f>
        <v>8.65979</v>
      </c>
      <c r="E166" s="30">
        <f>F166</f>
        <v>8.65979</v>
      </c>
      <c r="F166" s="30">
        <f>ROUND(8.65979,5)</f>
        <v>8.65979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ROUND(9.965,5)</f>
        <v>9.965</v>
      </c>
      <c r="D168" s="30">
        <f>F168</f>
        <v>9.96975</v>
      </c>
      <c r="E168" s="30">
        <f>F168</f>
        <v>9.96975</v>
      </c>
      <c r="F168" s="30">
        <f>ROUND(9.96975,5)</f>
        <v>9.96975</v>
      </c>
      <c r="G168" s="28"/>
      <c r="H168" s="42"/>
    </row>
    <row r="169" spans="1:8" ht="12.75" customHeight="1">
      <c r="A169" s="26">
        <v>43503</v>
      </c>
      <c r="B169" s="27"/>
      <c r="C169" s="30">
        <f>ROUND(9.965,5)</f>
        <v>9.965</v>
      </c>
      <c r="D169" s="30">
        <f>F169</f>
        <v>10.05248</v>
      </c>
      <c r="E169" s="30">
        <f>F169</f>
        <v>10.05248</v>
      </c>
      <c r="F169" s="30">
        <f>ROUND(10.05248,5)</f>
        <v>10.05248</v>
      </c>
      <c r="G169" s="28"/>
      <c r="H169" s="42"/>
    </row>
    <row r="170" spans="1:8" ht="12.75" customHeight="1">
      <c r="A170" s="26">
        <v>43587</v>
      </c>
      <c r="B170" s="27"/>
      <c r="C170" s="30">
        <f>ROUND(9.965,5)</f>
        <v>9.965</v>
      </c>
      <c r="D170" s="30">
        <f>F170</f>
        <v>10.11452</v>
      </c>
      <c r="E170" s="30">
        <f>F170</f>
        <v>10.11452</v>
      </c>
      <c r="F170" s="30">
        <f>ROUND(10.11452,5)</f>
        <v>10.11452</v>
      </c>
      <c r="G170" s="28"/>
      <c r="H170" s="42"/>
    </row>
    <row r="171" spans="1:8" ht="12.75" customHeight="1">
      <c r="A171" s="26">
        <v>43678</v>
      </c>
      <c r="B171" s="27"/>
      <c r="C171" s="30">
        <f>ROUND(9.965,5)</f>
        <v>9.965</v>
      </c>
      <c r="D171" s="30">
        <f>F171</f>
        <v>10.17139</v>
      </c>
      <c r="E171" s="30">
        <f>F171</f>
        <v>10.17139</v>
      </c>
      <c r="F171" s="30">
        <f>ROUND(10.17139,5)</f>
        <v>10.17139</v>
      </c>
      <c r="G171" s="28"/>
      <c r="H171" s="42"/>
    </row>
    <row r="172" spans="1:8" ht="12.75" customHeight="1">
      <c r="A172" s="26">
        <v>43776</v>
      </c>
      <c r="B172" s="27"/>
      <c r="C172" s="30">
        <f>ROUND(9.965,5)</f>
        <v>9.965</v>
      </c>
      <c r="D172" s="30">
        <f>F172</f>
        <v>10.23215</v>
      </c>
      <c r="E172" s="30">
        <f>F172</f>
        <v>10.23215</v>
      </c>
      <c r="F172" s="30">
        <f>ROUND(10.23215,5)</f>
        <v>10.23215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ROUND(9.23,5)</f>
        <v>9.23</v>
      </c>
      <c r="D174" s="30">
        <f>F174</f>
        <v>9.23511</v>
      </c>
      <c r="E174" s="30">
        <f>F174</f>
        <v>9.23511</v>
      </c>
      <c r="F174" s="30">
        <f>ROUND(9.23511,5)</f>
        <v>9.23511</v>
      </c>
      <c r="G174" s="28"/>
      <c r="H174" s="42"/>
    </row>
    <row r="175" spans="1:8" ht="12.75" customHeight="1">
      <c r="A175" s="26">
        <v>43503</v>
      </c>
      <c r="B175" s="27"/>
      <c r="C175" s="30">
        <f>ROUND(9.23,5)</f>
        <v>9.23</v>
      </c>
      <c r="D175" s="30">
        <f>F175</f>
        <v>9.31853</v>
      </c>
      <c r="E175" s="30">
        <f>F175</f>
        <v>9.31853</v>
      </c>
      <c r="F175" s="30">
        <f>ROUND(9.31853,5)</f>
        <v>9.31853</v>
      </c>
      <c r="G175" s="28"/>
      <c r="H175" s="42"/>
    </row>
    <row r="176" spans="1:8" ht="12.75" customHeight="1">
      <c r="A176" s="26">
        <v>43587</v>
      </c>
      <c r="B176" s="27"/>
      <c r="C176" s="30">
        <f>ROUND(9.23,5)</f>
        <v>9.23</v>
      </c>
      <c r="D176" s="30">
        <f>F176</f>
        <v>9.38573</v>
      </c>
      <c r="E176" s="30">
        <f>F176</f>
        <v>9.38573</v>
      </c>
      <c r="F176" s="30">
        <f>ROUND(9.38573,5)</f>
        <v>9.38573</v>
      </c>
      <c r="G176" s="28"/>
      <c r="H176" s="42"/>
    </row>
    <row r="177" spans="1:8" ht="12.75" customHeight="1">
      <c r="A177" s="26">
        <v>43678</v>
      </c>
      <c r="B177" s="27"/>
      <c r="C177" s="30">
        <f>ROUND(9.23,5)</f>
        <v>9.23</v>
      </c>
      <c r="D177" s="30">
        <f>F177</f>
        <v>9.44247</v>
      </c>
      <c r="E177" s="30">
        <f>F177</f>
        <v>9.44247</v>
      </c>
      <c r="F177" s="30">
        <f>ROUND(9.44247,5)</f>
        <v>9.44247</v>
      </c>
      <c r="G177" s="28"/>
      <c r="H177" s="42"/>
    </row>
    <row r="178" spans="1:8" ht="12.75" customHeight="1">
      <c r="A178" s="26">
        <v>43776</v>
      </c>
      <c r="B178" s="27"/>
      <c r="C178" s="30">
        <f>ROUND(9.23,5)</f>
        <v>9.23</v>
      </c>
      <c r="D178" s="30">
        <f>F178</f>
        <v>9.49655</v>
      </c>
      <c r="E178" s="30">
        <f>F178</f>
        <v>9.49655</v>
      </c>
      <c r="F178" s="30">
        <f>ROUND(9.49655,5)</f>
        <v>9.49655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ROUND(2.96,5)</f>
        <v>2.96</v>
      </c>
      <c r="D180" s="30">
        <f>F180</f>
        <v>301.09288</v>
      </c>
      <c r="E180" s="30">
        <f>F180</f>
        <v>301.09288</v>
      </c>
      <c r="F180" s="30">
        <f>ROUND(301.09288,5)</f>
        <v>301.09288</v>
      </c>
      <c r="G180" s="28"/>
      <c r="H180" s="42"/>
    </row>
    <row r="181" spans="1:8" ht="12.75" customHeight="1">
      <c r="A181" s="26">
        <v>43503</v>
      </c>
      <c r="B181" s="27"/>
      <c r="C181" s="30">
        <f>ROUND(2.96,5)</f>
        <v>2.96</v>
      </c>
      <c r="D181" s="30">
        <f>F181</f>
        <v>299.88109</v>
      </c>
      <c r="E181" s="30">
        <f>F181</f>
        <v>299.88109</v>
      </c>
      <c r="F181" s="30">
        <f>ROUND(299.88109,5)</f>
        <v>299.88109</v>
      </c>
      <c r="G181" s="28"/>
      <c r="H181" s="42"/>
    </row>
    <row r="182" spans="1:8" ht="12.75" customHeight="1">
      <c r="A182" s="26">
        <v>43587</v>
      </c>
      <c r="B182" s="27"/>
      <c r="C182" s="30">
        <f>ROUND(2.96,5)</f>
        <v>2.96</v>
      </c>
      <c r="D182" s="30">
        <f>F182</f>
        <v>305.27473</v>
      </c>
      <c r="E182" s="30">
        <f>F182</f>
        <v>305.27473</v>
      </c>
      <c r="F182" s="30">
        <f>ROUND(305.27473,5)</f>
        <v>305.27473</v>
      </c>
      <c r="G182" s="28"/>
      <c r="H182" s="42"/>
    </row>
    <row r="183" spans="1:8" ht="12.75" customHeight="1">
      <c r="A183" s="26">
        <v>43678</v>
      </c>
      <c r="B183" s="27"/>
      <c r="C183" s="30">
        <f>ROUND(2.96,5)</f>
        <v>2.96</v>
      </c>
      <c r="D183" s="30">
        <f>F183</f>
        <v>303.96523</v>
      </c>
      <c r="E183" s="30">
        <f>F183</f>
        <v>303.96523</v>
      </c>
      <c r="F183" s="30">
        <f>ROUND(303.96523,5)</f>
        <v>303.96523</v>
      </c>
      <c r="G183" s="28"/>
      <c r="H183" s="42"/>
    </row>
    <row r="184" spans="1:8" ht="12.75" customHeight="1">
      <c r="A184" s="26">
        <v>43776</v>
      </c>
      <c r="B184" s="27"/>
      <c r="C184" s="30">
        <f>ROUND(2.96,5)</f>
        <v>2.96</v>
      </c>
      <c r="D184" s="30">
        <f>F184</f>
        <v>310.82645</v>
      </c>
      <c r="E184" s="30">
        <f>F184</f>
        <v>310.82645</v>
      </c>
      <c r="F184" s="30">
        <f>ROUND(310.82645,5)</f>
        <v>310.82645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ROUND(3.12,5)</f>
        <v>3.12</v>
      </c>
      <c r="D186" s="30">
        <f>F186</f>
        <v>235.27269</v>
      </c>
      <c r="E186" s="30">
        <f>F186</f>
        <v>235.27269</v>
      </c>
      <c r="F186" s="30">
        <f>ROUND(235.27269,5)</f>
        <v>235.27269</v>
      </c>
      <c r="G186" s="28"/>
      <c r="H186" s="42"/>
    </row>
    <row r="187" spans="1:8" ht="12.75" customHeight="1">
      <c r="A187" s="26">
        <v>43503</v>
      </c>
      <c r="B187" s="27"/>
      <c r="C187" s="30">
        <f>ROUND(3.12,5)</f>
        <v>3.12</v>
      </c>
      <c r="D187" s="30">
        <f>F187</f>
        <v>236.16556</v>
      </c>
      <c r="E187" s="30">
        <f>F187</f>
        <v>236.16556</v>
      </c>
      <c r="F187" s="30">
        <f>ROUND(236.16556,5)</f>
        <v>236.16556</v>
      </c>
      <c r="G187" s="28"/>
      <c r="H187" s="42"/>
    </row>
    <row r="188" spans="1:8" ht="12.75" customHeight="1">
      <c r="A188" s="26">
        <v>43587</v>
      </c>
      <c r="B188" s="27"/>
      <c r="C188" s="30">
        <f>ROUND(3.12,5)</f>
        <v>3.12</v>
      </c>
      <c r="D188" s="30">
        <f>F188</f>
        <v>240.41293</v>
      </c>
      <c r="E188" s="30">
        <f>F188</f>
        <v>240.41293</v>
      </c>
      <c r="F188" s="30">
        <f>ROUND(240.41293,5)</f>
        <v>240.41293</v>
      </c>
      <c r="G188" s="28"/>
      <c r="H188" s="42"/>
    </row>
    <row r="189" spans="1:8" ht="12.75" customHeight="1">
      <c r="A189" s="26">
        <v>43678</v>
      </c>
      <c r="B189" s="27"/>
      <c r="C189" s="30">
        <f>ROUND(3.12,5)</f>
        <v>3.12</v>
      </c>
      <c r="D189" s="30">
        <f>F189</f>
        <v>241.32002</v>
      </c>
      <c r="E189" s="30">
        <f>F189</f>
        <v>241.32002</v>
      </c>
      <c r="F189" s="30">
        <f>ROUND(241.32002,5)</f>
        <v>241.32002</v>
      </c>
      <c r="G189" s="28"/>
      <c r="H189" s="42"/>
    </row>
    <row r="190" spans="1:8" ht="12.75" customHeight="1">
      <c r="A190" s="26">
        <v>43776</v>
      </c>
      <c r="B190" s="27"/>
      <c r="C190" s="30">
        <f>ROUND(3.12,5)</f>
        <v>3.12</v>
      </c>
      <c r="D190" s="30">
        <f>F190</f>
        <v>246.76645</v>
      </c>
      <c r="E190" s="30">
        <f>F190</f>
        <v>246.76645</v>
      </c>
      <c r="F190" s="30">
        <f>ROUND(246.76645,5)</f>
        <v>246.76645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ROUND(6.105,5)</f>
        <v>6.105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ROUND(6.105,5)</f>
        <v>6.105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ROUND(6.105,5)</f>
        <v>6.105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ROUND(6.105,5)</f>
        <v>6.105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ROUND(6.105,5)</f>
        <v>6.105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ROUND(6.465,5)</f>
        <v>6.465</v>
      </c>
      <c r="D200" s="30">
        <f>F200</f>
        <v>6.45617</v>
      </c>
      <c r="E200" s="30">
        <f>F200</f>
        <v>6.45617</v>
      </c>
      <c r="F200" s="30">
        <f>ROUND(6.45617,5)</f>
        <v>6.45617</v>
      </c>
      <c r="G200" s="28"/>
      <c r="H200" s="42"/>
    </row>
    <row r="201" spans="1:8" ht="12.75" customHeight="1">
      <c r="A201" s="26">
        <v>43503</v>
      </c>
      <c r="B201" s="27"/>
      <c r="C201" s="30">
        <f>ROUND(6.465,5)</f>
        <v>6.465</v>
      </c>
      <c r="D201" s="30">
        <f>F201</f>
        <v>6.11457</v>
      </c>
      <c r="E201" s="30">
        <f>F201</f>
        <v>6.11457</v>
      </c>
      <c r="F201" s="30">
        <f>ROUND(6.11457,5)</f>
        <v>6.11457</v>
      </c>
      <c r="G201" s="28"/>
      <c r="H201" s="42"/>
    </row>
    <row r="202" spans="1:8" ht="12.75" customHeight="1">
      <c r="A202" s="26">
        <v>43587</v>
      </c>
      <c r="B202" s="27"/>
      <c r="C202" s="30">
        <f>ROUND(6.465,5)</f>
        <v>6.465</v>
      </c>
      <c r="D202" s="30">
        <f>F202</f>
        <v>5.55874</v>
      </c>
      <c r="E202" s="30">
        <f>F202</f>
        <v>5.55874</v>
      </c>
      <c r="F202" s="30">
        <f>ROUND(5.55874,5)</f>
        <v>5.55874</v>
      </c>
      <c r="G202" s="28"/>
      <c r="H202" s="42"/>
    </row>
    <row r="203" spans="1:8" ht="12.75" customHeight="1">
      <c r="A203" s="26">
        <v>43678</v>
      </c>
      <c r="B203" s="27"/>
      <c r="C203" s="30">
        <f>ROUND(6.465,5)</f>
        <v>6.465</v>
      </c>
      <c r="D203" s="30">
        <f>F203</f>
        <v>4.01007</v>
      </c>
      <c r="E203" s="30">
        <f>F203</f>
        <v>4.01007</v>
      </c>
      <c r="F203" s="30">
        <f>ROUND(4.01007,5)</f>
        <v>4.01007</v>
      </c>
      <c r="G203" s="28"/>
      <c r="H203" s="42"/>
    </row>
    <row r="204" spans="1:8" ht="12.75" customHeight="1">
      <c r="A204" s="26">
        <v>43776</v>
      </c>
      <c r="B204" s="27"/>
      <c r="C204" s="30">
        <f>ROUND(6.465,5)</f>
        <v>6.465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ROUND(7.695,5)</f>
        <v>7.695</v>
      </c>
      <c r="D206" s="30">
        <f>F206</f>
        <v>7.6985</v>
      </c>
      <c r="E206" s="30">
        <f>F206</f>
        <v>7.6985</v>
      </c>
      <c r="F206" s="30">
        <f>ROUND(7.6985,5)</f>
        <v>7.6985</v>
      </c>
      <c r="G206" s="28"/>
      <c r="H206" s="42"/>
    </row>
    <row r="207" spans="1:8" ht="12.75" customHeight="1">
      <c r="A207" s="26">
        <v>43503</v>
      </c>
      <c r="B207" s="27"/>
      <c r="C207" s="30">
        <f>ROUND(7.695,5)</f>
        <v>7.695</v>
      </c>
      <c r="D207" s="30">
        <f>F207</f>
        <v>7.72034</v>
      </c>
      <c r="E207" s="30">
        <f>F207</f>
        <v>7.72034</v>
      </c>
      <c r="F207" s="30">
        <f>ROUND(7.72034,5)</f>
        <v>7.72034</v>
      </c>
      <c r="G207" s="28"/>
      <c r="H207" s="42"/>
    </row>
    <row r="208" spans="1:8" ht="12.75" customHeight="1">
      <c r="A208" s="26">
        <v>43587</v>
      </c>
      <c r="B208" s="27"/>
      <c r="C208" s="30">
        <f>ROUND(7.695,5)</f>
        <v>7.695</v>
      </c>
      <c r="D208" s="30">
        <f>F208</f>
        <v>7.71038</v>
      </c>
      <c r="E208" s="30">
        <f>F208</f>
        <v>7.71038</v>
      </c>
      <c r="F208" s="30">
        <f>ROUND(7.71038,5)</f>
        <v>7.71038</v>
      </c>
      <c r="G208" s="28"/>
      <c r="H208" s="42"/>
    </row>
    <row r="209" spans="1:8" ht="12.75" customHeight="1">
      <c r="A209" s="26">
        <v>43678</v>
      </c>
      <c r="B209" s="27"/>
      <c r="C209" s="30">
        <f>ROUND(7.695,5)</f>
        <v>7.695</v>
      </c>
      <c r="D209" s="30">
        <f>F209</f>
        <v>7.62707</v>
      </c>
      <c r="E209" s="30">
        <f>F209</f>
        <v>7.62707</v>
      </c>
      <c r="F209" s="30">
        <f>ROUND(7.62707,5)</f>
        <v>7.62707</v>
      </c>
      <c r="G209" s="28"/>
      <c r="H209" s="42"/>
    </row>
    <row r="210" spans="1:8" ht="12.75" customHeight="1">
      <c r="A210" s="26">
        <v>43776</v>
      </c>
      <c r="B210" s="27"/>
      <c r="C210" s="30">
        <f>ROUND(7.695,5)</f>
        <v>7.695</v>
      </c>
      <c r="D210" s="30">
        <f>F210</f>
        <v>7.46448</v>
      </c>
      <c r="E210" s="30">
        <f>F210</f>
        <v>7.46448</v>
      </c>
      <c r="F210" s="30">
        <f>ROUND(7.46448,5)</f>
        <v>7.46448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ROUND(9.925,5)</f>
        <v>9.925</v>
      </c>
      <c r="D212" s="30">
        <f>F212</f>
        <v>9.92912</v>
      </c>
      <c r="E212" s="30">
        <f>F212</f>
        <v>9.92912</v>
      </c>
      <c r="F212" s="30">
        <f>ROUND(9.92912,5)</f>
        <v>9.92912</v>
      </c>
      <c r="G212" s="28"/>
      <c r="H212" s="42"/>
    </row>
    <row r="213" spans="1:8" ht="12.75" customHeight="1">
      <c r="A213" s="26">
        <v>43503</v>
      </c>
      <c r="B213" s="27"/>
      <c r="C213" s="30">
        <f>ROUND(9.925,5)</f>
        <v>9.925</v>
      </c>
      <c r="D213" s="30">
        <f>F213</f>
        <v>10.00016</v>
      </c>
      <c r="E213" s="30">
        <f>F213</f>
        <v>10.00016</v>
      </c>
      <c r="F213" s="30">
        <f>ROUND(10.00016,5)</f>
        <v>10.00016</v>
      </c>
      <c r="G213" s="28"/>
      <c r="H213" s="42"/>
    </row>
    <row r="214" spans="1:8" ht="12.75" customHeight="1">
      <c r="A214" s="26">
        <v>43587</v>
      </c>
      <c r="B214" s="27"/>
      <c r="C214" s="30">
        <f>ROUND(9.925,5)</f>
        <v>9.925</v>
      </c>
      <c r="D214" s="30">
        <f>F214</f>
        <v>10.05662</v>
      </c>
      <c r="E214" s="30">
        <f>F214</f>
        <v>10.05662</v>
      </c>
      <c r="F214" s="30">
        <f>ROUND(10.05662,5)</f>
        <v>10.05662</v>
      </c>
      <c r="G214" s="28"/>
      <c r="H214" s="42"/>
    </row>
    <row r="215" spans="1:8" ht="12.75" customHeight="1">
      <c r="A215" s="26">
        <v>43678</v>
      </c>
      <c r="B215" s="27"/>
      <c r="C215" s="30">
        <f>ROUND(9.925,5)</f>
        <v>9.925</v>
      </c>
      <c r="D215" s="30">
        <f>F215</f>
        <v>10.10724</v>
      </c>
      <c r="E215" s="30">
        <f>F215</f>
        <v>10.10724</v>
      </c>
      <c r="F215" s="30">
        <f>ROUND(10.10724,5)</f>
        <v>10.10724</v>
      </c>
      <c r="G215" s="28"/>
      <c r="H215" s="42"/>
    </row>
    <row r="216" spans="1:8" ht="12.75" customHeight="1">
      <c r="A216" s="26">
        <v>43776</v>
      </c>
      <c r="B216" s="27"/>
      <c r="C216" s="30">
        <f>ROUND(9.925,5)</f>
        <v>9.925</v>
      </c>
      <c r="D216" s="30">
        <f>F216</f>
        <v>10.15817</v>
      </c>
      <c r="E216" s="30">
        <f>F216</f>
        <v>10.15817</v>
      </c>
      <c r="F216" s="30">
        <f>ROUND(10.15817,5)</f>
        <v>10.15817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186.22507</v>
      </c>
      <c r="E218" s="30">
        <f>F218</f>
        <v>186.22507</v>
      </c>
      <c r="F218" s="30">
        <f>ROUND(186.22507,5)</f>
        <v>186.22507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190.02244</v>
      </c>
      <c r="E219" s="30">
        <f>F219</f>
        <v>190.02244</v>
      </c>
      <c r="F219" s="30">
        <f>ROUND(190.02244,5)</f>
        <v>190.02244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190.88396</v>
      </c>
      <c r="E220" s="30">
        <f>F220</f>
        <v>190.88396</v>
      </c>
      <c r="F220" s="30">
        <f>ROUND(190.88396,5)</f>
        <v>190.88396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194.79334</v>
      </c>
      <c r="E221" s="30">
        <f>F221</f>
        <v>194.79334</v>
      </c>
      <c r="F221" s="30">
        <f>ROUND(194.79334,5)</f>
        <v>194.79334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199.18906</v>
      </c>
      <c r="E222" s="30">
        <f>F222</f>
        <v>199.18906</v>
      </c>
      <c r="F222" s="30">
        <f>ROUND(199.18906,5)</f>
        <v>199.18906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ROUND(2.89,5)</f>
        <v>2.89</v>
      </c>
      <c r="D224" s="30">
        <f>F224</f>
        <v>155.4396</v>
      </c>
      <c r="E224" s="30">
        <f>F224</f>
        <v>155.4396</v>
      </c>
      <c r="F224" s="30">
        <f>ROUND(155.4396,5)</f>
        <v>155.4396</v>
      </c>
      <c r="G224" s="28"/>
      <c r="H224" s="42"/>
    </row>
    <row r="225" spans="1:8" ht="12.75" customHeight="1">
      <c r="A225" s="26">
        <v>43503</v>
      </c>
      <c r="B225" s="27"/>
      <c r="C225" s="30">
        <f>ROUND(2.89,5)</f>
        <v>2.89</v>
      </c>
      <c r="D225" s="30">
        <f>F225</f>
        <v>156.45386</v>
      </c>
      <c r="E225" s="30">
        <f>F225</f>
        <v>156.45386</v>
      </c>
      <c r="F225" s="30">
        <f>ROUND(156.45386,5)</f>
        <v>156.45386</v>
      </c>
      <c r="G225" s="28"/>
      <c r="H225" s="42"/>
    </row>
    <row r="226" spans="1:8" ht="12.75" customHeight="1">
      <c r="A226" s="26">
        <v>43587</v>
      </c>
      <c r="B226" s="27"/>
      <c r="C226" s="30">
        <f>ROUND(2.89,5)</f>
        <v>2.89</v>
      </c>
      <c r="D226" s="30">
        <f>F226</f>
        <v>159.26789</v>
      </c>
      <c r="E226" s="30">
        <f>F226</f>
        <v>159.26789</v>
      </c>
      <c r="F226" s="30">
        <f>ROUND(159.26789,5)</f>
        <v>159.26789</v>
      </c>
      <c r="G226" s="28"/>
      <c r="H226" s="42"/>
    </row>
    <row r="227" spans="1:8" ht="12.75" customHeight="1">
      <c r="A227" s="26">
        <v>43678</v>
      </c>
      <c r="B227" s="27"/>
      <c r="C227" s="30">
        <f>ROUND(2.89,5)</f>
        <v>2.89</v>
      </c>
      <c r="D227" s="30">
        <f>F227</f>
        <v>162.45833</v>
      </c>
      <c r="E227" s="30">
        <f>F227</f>
        <v>162.45833</v>
      </c>
      <c r="F227" s="30">
        <f>ROUND(162.45833,5)</f>
        <v>162.45833</v>
      </c>
      <c r="G227" s="28"/>
      <c r="H227" s="42"/>
    </row>
    <row r="228" spans="1:8" ht="12.75" customHeight="1">
      <c r="A228" s="26">
        <v>43776</v>
      </c>
      <c r="B228" s="27"/>
      <c r="C228" s="30">
        <f>ROUND(2.89,5)</f>
        <v>2.89</v>
      </c>
      <c r="D228" s="30">
        <f>F228</f>
        <v>166.12422</v>
      </c>
      <c r="E228" s="30">
        <f>F228</f>
        <v>166.12422</v>
      </c>
      <c r="F228" s="30">
        <f>ROUND(166.12422,5)</f>
        <v>166.12422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ROUND(9.76,5)</f>
        <v>9.76</v>
      </c>
      <c r="D230" s="30">
        <f>F230</f>
        <v>9.76475</v>
      </c>
      <c r="E230" s="30">
        <f>F230</f>
        <v>9.76475</v>
      </c>
      <c r="F230" s="30">
        <f>ROUND(9.76475,5)</f>
        <v>9.76475</v>
      </c>
      <c r="G230" s="28"/>
      <c r="H230" s="42"/>
    </row>
    <row r="231" spans="1:8" ht="12.75" customHeight="1">
      <c r="A231" s="26">
        <v>43503</v>
      </c>
      <c r="B231" s="27"/>
      <c r="C231" s="30">
        <f>ROUND(9.76,5)</f>
        <v>9.76</v>
      </c>
      <c r="D231" s="30">
        <f>F231</f>
        <v>9.8465</v>
      </c>
      <c r="E231" s="30">
        <f>F231</f>
        <v>9.8465</v>
      </c>
      <c r="F231" s="30">
        <f>ROUND(9.8465,5)</f>
        <v>9.8465</v>
      </c>
      <c r="G231" s="28"/>
      <c r="H231" s="42"/>
    </row>
    <row r="232" spans="1:8" ht="12.75" customHeight="1">
      <c r="A232" s="26">
        <v>43587</v>
      </c>
      <c r="B232" s="27"/>
      <c r="C232" s="30">
        <f>ROUND(9.76,5)</f>
        <v>9.76</v>
      </c>
      <c r="D232" s="30">
        <f>F232</f>
        <v>9.90744</v>
      </c>
      <c r="E232" s="30">
        <f>F232</f>
        <v>9.90744</v>
      </c>
      <c r="F232" s="30">
        <f>ROUND(9.90744,5)</f>
        <v>9.90744</v>
      </c>
      <c r="G232" s="28"/>
      <c r="H232" s="42"/>
    </row>
    <row r="233" spans="1:8" ht="12.75" customHeight="1">
      <c r="A233" s="26">
        <v>43678</v>
      </c>
      <c r="B233" s="27"/>
      <c r="C233" s="30">
        <f>ROUND(9.76,5)</f>
        <v>9.76</v>
      </c>
      <c r="D233" s="30">
        <f>F233</f>
        <v>9.96226</v>
      </c>
      <c r="E233" s="30">
        <f>F233</f>
        <v>9.96226</v>
      </c>
      <c r="F233" s="30">
        <f>ROUND(9.96226,5)</f>
        <v>9.96226</v>
      </c>
      <c r="G233" s="28"/>
      <c r="H233" s="42"/>
    </row>
    <row r="234" spans="1:8" ht="12.75" customHeight="1">
      <c r="A234" s="26">
        <v>43776</v>
      </c>
      <c r="B234" s="27"/>
      <c r="C234" s="30">
        <f>ROUND(9.76,5)</f>
        <v>9.76</v>
      </c>
      <c r="D234" s="30">
        <f>F234</f>
        <v>10.02099</v>
      </c>
      <c r="E234" s="30">
        <f>F234</f>
        <v>10.02099</v>
      </c>
      <c r="F234" s="30">
        <f>ROUND(10.02099,5)</f>
        <v>10.02099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ROUND(10.095,5)</f>
        <v>10.095</v>
      </c>
      <c r="D236" s="30">
        <f>F236</f>
        <v>10.09925</v>
      </c>
      <c r="E236" s="30">
        <f>F236</f>
        <v>10.09925</v>
      </c>
      <c r="F236" s="30">
        <f>ROUND(10.09925,5)</f>
        <v>10.09925</v>
      </c>
      <c r="G236" s="28"/>
      <c r="H236" s="42"/>
    </row>
    <row r="237" spans="1:8" ht="12.75" customHeight="1">
      <c r="A237" s="26">
        <v>43503</v>
      </c>
      <c r="B237" s="27"/>
      <c r="C237" s="30">
        <f>ROUND(10.095,5)</f>
        <v>10.095</v>
      </c>
      <c r="D237" s="30">
        <f>F237</f>
        <v>10.17354</v>
      </c>
      <c r="E237" s="30">
        <f>F237</f>
        <v>10.17354</v>
      </c>
      <c r="F237" s="30">
        <f>ROUND(10.17354,5)</f>
        <v>10.17354</v>
      </c>
      <c r="G237" s="28"/>
      <c r="H237" s="42"/>
    </row>
    <row r="238" spans="1:8" ht="12.75" customHeight="1">
      <c r="A238" s="26">
        <v>43587</v>
      </c>
      <c r="B238" s="27"/>
      <c r="C238" s="30">
        <f>ROUND(10.095,5)</f>
        <v>10.095</v>
      </c>
      <c r="D238" s="30">
        <f>F238</f>
        <v>10.22925</v>
      </c>
      <c r="E238" s="30">
        <f>F238</f>
        <v>10.22925</v>
      </c>
      <c r="F238" s="30">
        <f>ROUND(10.22925,5)</f>
        <v>10.22925</v>
      </c>
      <c r="G238" s="28"/>
      <c r="H238" s="42"/>
    </row>
    <row r="239" spans="1:8" ht="12.75" customHeight="1">
      <c r="A239" s="26">
        <v>43678</v>
      </c>
      <c r="B239" s="27"/>
      <c r="C239" s="30">
        <f>ROUND(10.095,5)</f>
        <v>10.095</v>
      </c>
      <c r="D239" s="30">
        <f>F239</f>
        <v>10.2805</v>
      </c>
      <c r="E239" s="30">
        <f>F239</f>
        <v>10.2805</v>
      </c>
      <c r="F239" s="30">
        <f>ROUND(10.2805,5)</f>
        <v>10.2805</v>
      </c>
      <c r="G239" s="28"/>
      <c r="H239" s="42"/>
    </row>
    <row r="240" spans="1:8" ht="12.75" customHeight="1">
      <c r="A240" s="26">
        <v>43776</v>
      </c>
      <c r="B240" s="27"/>
      <c r="C240" s="30">
        <f>ROUND(10.095,5)</f>
        <v>10.095</v>
      </c>
      <c r="D240" s="30">
        <f>F240</f>
        <v>10.33498</v>
      </c>
      <c r="E240" s="30">
        <f>F240</f>
        <v>10.33498</v>
      </c>
      <c r="F240" s="30">
        <f>ROUND(10.33498,5)</f>
        <v>10.33498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ROUND(10.115,5)</f>
        <v>10.115</v>
      </c>
      <c r="D242" s="30">
        <f>F242</f>
        <v>10.1193</v>
      </c>
      <c r="E242" s="30">
        <f>F242</f>
        <v>10.1193</v>
      </c>
      <c r="F242" s="30">
        <f>ROUND(10.1193,5)</f>
        <v>10.1193</v>
      </c>
      <c r="G242" s="28"/>
      <c r="H242" s="42"/>
    </row>
    <row r="243" spans="1:8" ht="12.75" customHeight="1">
      <c r="A243" s="26">
        <v>43503</v>
      </c>
      <c r="B243" s="27"/>
      <c r="C243" s="30">
        <f>ROUND(10.115,5)</f>
        <v>10.115</v>
      </c>
      <c r="D243" s="30">
        <f>F243</f>
        <v>10.1945</v>
      </c>
      <c r="E243" s="30">
        <f>F243</f>
        <v>10.1945</v>
      </c>
      <c r="F243" s="30">
        <f>ROUND(10.1945,5)</f>
        <v>10.1945</v>
      </c>
      <c r="G243" s="28"/>
      <c r="H243" s="42"/>
    </row>
    <row r="244" spans="1:8" ht="12.75" customHeight="1">
      <c r="A244" s="26">
        <v>43587</v>
      </c>
      <c r="B244" s="27"/>
      <c r="C244" s="30">
        <f>ROUND(10.115,5)</f>
        <v>10.115</v>
      </c>
      <c r="D244" s="30">
        <f>F244</f>
        <v>10.25091</v>
      </c>
      <c r="E244" s="30">
        <f>F244</f>
        <v>10.25091</v>
      </c>
      <c r="F244" s="30">
        <f>ROUND(10.25091,5)</f>
        <v>10.25091</v>
      </c>
      <c r="G244" s="28"/>
      <c r="H244" s="42"/>
    </row>
    <row r="245" spans="1:8" ht="12.75" customHeight="1">
      <c r="A245" s="26">
        <v>43678</v>
      </c>
      <c r="B245" s="27"/>
      <c r="C245" s="30">
        <f>ROUND(10.115,5)</f>
        <v>10.115</v>
      </c>
      <c r="D245" s="30">
        <f>F245</f>
        <v>10.30293</v>
      </c>
      <c r="E245" s="30">
        <f>F245</f>
        <v>10.30293</v>
      </c>
      <c r="F245" s="30">
        <f>ROUND(10.30293,5)</f>
        <v>10.30293</v>
      </c>
      <c r="G245" s="28"/>
      <c r="H245" s="42"/>
    </row>
    <row r="246" spans="1:8" ht="12.75" customHeight="1">
      <c r="A246" s="26">
        <v>43776</v>
      </c>
      <c r="B246" s="27"/>
      <c r="C246" s="30">
        <f>ROUND(10.115,5)</f>
        <v>10.115</v>
      </c>
      <c r="D246" s="30">
        <f>F246</f>
        <v>10.35818</v>
      </c>
      <c r="E246" s="30">
        <f>F246</f>
        <v>10.35818</v>
      </c>
      <c r="F246" s="30">
        <f>ROUND(10.35818,5)</f>
        <v>10.35818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ROUND(7.72654313043479,4)</f>
        <v>7.7265</v>
      </c>
      <c r="D248" s="32">
        <f>F248</f>
        <v>189.163</v>
      </c>
      <c r="E248" s="32">
        <f>F248</f>
        <v>189.163</v>
      </c>
      <c r="F248" s="32">
        <f>ROUND(189.163,4)</f>
        <v>189.163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ROUND(16.545228992,4)</f>
        <v>16.5452</v>
      </c>
      <c r="D250" s="32">
        <f>F250</f>
        <v>16.6458</v>
      </c>
      <c r="E250" s="32">
        <f>F250</f>
        <v>16.6458</v>
      </c>
      <c r="F250" s="32">
        <f>ROUND(16.6458,4)</f>
        <v>16.6458</v>
      </c>
      <c r="G250" s="28"/>
      <c r="H250" s="42"/>
    </row>
    <row r="251" spans="1:8" ht="12.75" customHeight="1">
      <c r="A251" s="26">
        <v>43691</v>
      </c>
      <c r="B251" s="27"/>
      <c r="C251" s="32">
        <f>ROUND(16.545228992,4)</f>
        <v>16.5452</v>
      </c>
      <c r="D251" s="32">
        <f>F251</f>
        <v>17.6107</v>
      </c>
      <c r="E251" s="32">
        <f>F251</f>
        <v>17.6107</v>
      </c>
      <c r="F251" s="32">
        <f>ROUND(17.6107,4)</f>
        <v>17.6107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ROUND(18.62472054,4)</f>
        <v>18.6247</v>
      </c>
      <c r="D253" s="32">
        <f>F253</f>
        <v>18.7184</v>
      </c>
      <c r="E253" s="32">
        <f>F253</f>
        <v>18.7184</v>
      </c>
      <c r="F253" s="32">
        <f>ROUND(18.7184,4)</f>
        <v>18.7184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43402</v>
      </c>
      <c r="B255" s="27"/>
      <c r="C255" s="32">
        <f>ROUND(14.5358,4)</f>
        <v>14.5358</v>
      </c>
      <c r="D255" s="32">
        <f>F255</f>
        <v>14.5238</v>
      </c>
      <c r="E255" s="32">
        <f>F255</f>
        <v>14.5238</v>
      </c>
      <c r="F255" s="32">
        <f>ROUND(14.5238,4)</f>
        <v>14.5238</v>
      </c>
      <c r="G255" s="28"/>
      <c r="H255" s="42"/>
    </row>
    <row r="256" spans="1:8" ht="12.75" customHeight="1">
      <c r="A256" s="26">
        <v>43403</v>
      </c>
      <c r="B256" s="27"/>
      <c r="C256" s="32">
        <f>ROUND(14.5358,4)</f>
        <v>14.5358</v>
      </c>
      <c r="D256" s="32">
        <f>F256</f>
        <v>14.5375</v>
      </c>
      <c r="E256" s="32">
        <f>F256</f>
        <v>14.5375</v>
      </c>
      <c r="F256" s="32">
        <f>ROUND(14.5375,4)</f>
        <v>14.5375</v>
      </c>
      <c r="G256" s="28"/>
      <c r="H256" s="42"/>
    </row>
    <row r="257" spans="1:8" ht="12.75" customHeight="1">
      <c r="A257" s="26">
        <v>43404</v>
      </c>
      <c r="B257" s="27"/>
      <c r="C257" s="32">
        <f>ROUND(14.5358,4)</f>
        <v>14.5358</v>
      </c>
      <c r="D257" s="32">
        <f>F257</f>
        <v>14.5375</v>
      </c>
      <c r="E257" s="32">
        <f>F257</f>
        <v>14.5375</v>
      </c>
      <c r="F257" s="32">
        <f>ROUND(14.5375,4)</f>
        <v>14.5375</v>
      </c>
      <c r="G257" s="28"/>
      <c r="H257" s="42"/>
    </row>
    <row r="258" spans="1:8" ht="12.75" customHeight="1">
      <c r="A258" s="26">
        <v>43405</v>
      </c>
      <c r="B258" s="27"/>
      <c r="C258" s="32">
        <f>ROUND(14.5358,4)</f>
        <v>14.5358</v>
      </c>
      <c r="D258" s="32">
        <f>F258</f>
        <v>14.5375</v>
      </c>
      <c r="E258" s="32">
        <f>F258</f>
        <v>14.5375</v>
      </c>
      <c r="F258" s="32">
        <f>ROUND(14.5375,4)</f>
        <v>14.5375</v>
      </c>
      <c r="G258" s="28"/>
      <c r="H258" s="42"/>
    </row>
    <row r="259" spans="1:8" ht="12.75" customHeight="1">
      <c r="A259" s="26">
        <v>43406</v>
      </c>
      <c r="B259" s="27"/>
      <c r="C259" s="32">
        <f>ROUND(14.5358,4)</f>
        <v>14.5358</v>
      </c>
      <c r="D259" s="32">
        <f>F259</f>
        <v>14.5393</v>
      </c>
      <c r="E259" s="32">
        <f>F259</f>
        <v>14.5393</v>
      </c>
      <c r="F259" s="32">
        <f>ROUND(14.5393,4)</f>
        <v>14.5393</v>
      </c>
      <c r="G259" s="28"/>
      <c r="H259" s="42"/>
    </row>
    <row r="260" spans="1:8" ht="12.75" customHeight="1">
      <c r="A260" s="26">
        <v>43409</v>
      </c>
      <c r="B260" s="27"/>
      <c r="C260" s="32">
        <f>ROUND(14.5358,4)</f>
        <v>14.5358</v>
      </c>
      <c r="D260" s="32">
        <f>F260</f>
        <v>14.5447</v>
      </c>
      <c r="E260" s="32">
        <f>F260</f>
        <v>14.5447</v>
      </c>
      <c r="F260" s="32">
        <f>ROUND(14.5447,4)</f>
        <v>14.5447</v>
      </c>
      <c r="G260" s="28"/>
      <c r="H260" s="42"/>
    </row>
    <row r="261" spans="1:8" ht="12.75" customHeight="1">
      <c r="A261" s="26">
        <v>43417</v>
      </c>
      <c r="B261" s="27"/>
      <c r="C261" s="32">
        <f>ROUND(14.5358,4)</f>
        <v>14.5358</v>
      </c>
      <c r="D261" s="32">
        <f>F261</f>
        <v>14.5592</v>
      </c>
      <c r="E261" s="32">
        <f>F261</f>
        <v>14.5592</v>
      </c>
      <c r="F261" s="32">
        <f>ROUND(14.5592,4)</f>
        <v>14.5592</v>
      </c>
      <c r="G261" s="28"/>
      <c r="H261" s="42"/>
    </row>
    <row r="262" spans="1:8" ht="12.75" customHeight="1">
      <c r="A262" s="26">
        <v>43419</v>
      </c>
      <c r="B262" s="27"/>
      <c r="C262" s="32">
        <f>ROUND(14.5358,4)</f>
        <v>14.5358</v>
      </c>
      <c r="D262" s="32">
        <f>F262</f>
        <v>14.5628</v>
      </c>
      <c r="E262" s="32">
        <f>F262</f>
        <v>14.5628</v>
      </c>
      <c r="F262" s="32">
        <f>ROUND(14.5628,4)</f>
        <v>14.5628</v>
      </c>
      <c r="G262" s="28"/>
      <c r="H262" s="42"/>
    </row>
    <row r="263" spans="1:8" ht="12.75" customHeight="1">
      <c r="A263" s="26">
        <v>43420</v>
      </c>
      <c r="B263" s="27"/>
      <c r="C263" s="32">
        <f>ROUND(14.5358,4)</f>
        <v>14.5358</v>
      </c>
      <c r="D263" s="32">
        <f>F263</f>
        <v>14.5646</v>
      </c>
      <c r="E263" s="32">
        <f>F263</f>
        <v>14.5646</v>
      </c>
      <c r="F263" s="32">
        <f>ROUND(14.5646,4)</f>
        <v>14.5646</v>
      </c>
      <c r="G263" s="28"/>
      <c r="H263" s="42"/>
    </row>
    <row r="264" spans="1:8" ht="12.75" customHeight="1">
      <c r="A264" s="26">
        <v>43423</v>
      </c>
      <c r="B264" s="27"/>
      <c r="C264" s="32">
        <f>ROUND(14.5358,4)</f>
        <v>14.5358</v>
      </c>
      <c r="D264" s="32">
        <f>F264</f>
        <v>14.5701</v>
      </c>
      <c r="E264" s="32">
        <f>F264</f>
        <v>14.5701</v>
      </c>
      <c r="F264" s="32">
        <f>ROUND(14.5701,4)</f>
        <v>14.5701</v>
      </c>
      <c r="G264" s="28"/>
      <c r="H264" s="42"/>
    </row>
    <row r="265" spans="1:8" ht="12.75" customHeight="1">
      <c r="A265" s="26">
        <v>43424</v>
      </c>
      <c r="B265" s="27"/>
      <c r="C265" s="32">
        <f>ROUND(14.5358,4)</f>
        <v>14.5358</v>
      </c>
      <c r="D265" s="32">
        <f>F265</f>
        <v>14.5719</v>
      </c>
      <c r="E265" s="32">
        <f>F265</f>
        <v>14.5719</v>
      </c>
      <c r="F265" s="32">
        <f>ROUND(14.5719,4)</f>
        <v>14.5719</v>
      </c>
      <c r="G265" s="28"/>
      <c r="H265" s="42"/>
    </row>
    <row r="266" spans="1:8" ht="12.75" customHeight="1">
      <c r="A266" s="26">
        <v>43426</v>
      </c>
      <c r="B266" s="27"/>
      <c r="C266" s="32">
        <f>ROUND(14.5358,4)</f>
        <v>14.5358</v>
      </c>
      <c r="D266" s="32">
        <f>F266</f>
        <v>14.5755</v>
      </c>
      <c r="E266" s="32">
        <f>F266</f>
        <v>14.5755</v>
      </c>
      <c r="F266" s="32">
        <f>ROUND(14.5755,4)</f>
        <v>14.5755</v>
      </c>
      <c r="G266" s="28"/>
      <c r="H266" s="42"/>
    </row>
    <row r="267" spans="1:8" ht="12.75" customHeight="1">
      <c r="A267" s="26">
        <v>43427</v>
      </c>
      <c r="B267" s="27"/>
      <c r="C267" s="32">
        <f>ROUND(14.5358,4)</f>
        <v>14.5358</v>
      </c>
      <c r="D267" s="32">
        <f>F267</f>
        <v>14.5773</v>
      </c>
      <c r="E267" s="32">
        <f>F267</f>
        <v>14.5773</v>
      </c>
      <c r="F267" s="32">
        <f>ROUND(14.5773,4)</f>
        <v>14.5773</v>
      </c>
      <c r="G267" s="28"/>
      <c r="H267" s="42"/>
    </row>
    <row r="268" spans="1:8" ht="12.75" customHeight="1">
      <c r="A268" s="26">
        <v>43432</v>
      </c>
      <c r="B268" s="27"/>
      <c r="C268" s="32">
        <f>ROUND(14.5358,4)</f>
        <v>14.5358</v>
      </c>
      <c r="D268" s="32">
        <f>F268</f>
        <v>14.5864</v>
      </c>
      <c r="E268" s="32">
        <f>F268</f>
        <v>14.5864</v>
      </c>
      <c r="F268" s="32">
        <f>ROUND(14.5864,4)</f>
        <v>14.5864</v>
      </c>
      <c r="G268" s="28"/>
      <c r="H268" s="42"/>
    </row>
    <row r="269" spans="1:8" ht="12.75" customHeight="1">
      <c r="A269" s="26">
        <v>43433</v>
      </c>
      <c r="B269" s="27"/>
      <c r="C269" s="32">
        <f>ROUND(14.5358,4)</f>
        <v>14.5358</v>
      </c>
      <c r="D269" s="32">
        <f>F269</f>
        <v>14.5882</v>
      </c>
      <c r="E269" s="32">
        <f>F269</f>
        <v>14.5882</v>
      </c>
      <c r="F269" s="32">
        <f>ROUND(14.5882,4)</f>
        <v>14.5882</v>
      </c>
      <c r="G269" s="28"/>
      <c r="H269" s="42"/>
    </row>
    <row r="270" spans="1:8" ht="12.75" customHeight="1">
      <c r="A270" s="26">
        <v>43434</v>
      </c>
      <c r="B270" s="27"/>
      <c r="C270" s="32">
        <f>ROUND(14.5358,4)</f>
        <v>14.5358</v>
      </c>
      <c r="D270" s="32">
        <f>F270</f>
        <v>14.59</v>
      </c>
      <c r="E270" s="32">
        <f>F270</f>
        <v>14.59</v>
      </c>
      <c r="F270" s="32">
        <f>ROUND(14.59,4)</f>
        <v>14.59</v>
      </c>
      <c r="G270" s="28"/>
      <c r="H270" s="42"/>
    </row>
    <row r="271" spans="1:8" ht="12.75" customHeight="1">
      <c r="A271" s="26">
        <v>43439</v>
      </c>
      <c r="B271" s="27"/>
      <c r="C271" s="32">
        <f>ROUND(14.5358,4)</f>
        <v>14.5358</v>
      </c>
      <c r="D271" s="32">
        <f>F271</f>
        <v>14.5995</v>
      </c>
      <c r="E271" s="32">
        <f>F271</f>
        <v>14.5995</v>
      </c>
      <c r="F271" s="32">
        <f>ROUND(14.5995,4)</f>
        <v>14.5995</v>
      </c>
      <c r="G271" s="28"/>
      <c r="H271" s="42"/>
    </row>
    <row r="272" spans="1:8" ht="12.75" customHeight="1">
      <c r="A272" s="26">
        <v>43440</v>
      </c>
      <c r="B272" s="27"/>
      <c r="C272" s="32">
        <f>ROUND(14.5358,4)</f>
        <v>14.5358</v>
      </c>
      <c r="D272" s="32">
        <f>F272</f>
        <v>14.6014</v>
      </c>
      <c r="E272" s="32">
        <f>F272</f>
        <v>14.6014</v>
      </c>
      <c r="F272" s="32">
        <f>ROUND(14.6014,4)</f>
        <v>14.6014</v>
      </c>
      <c r="G272" s="28"/>
      <c r="H272" s="42"/>
    </row>
    <row r="273" spans="1:8" ht="12.75" customHeight="1">
      <c r="A273" s="26">
        <v>43441</v>
      </c>
      <c r="B273" s="27"/>
      <c r="C273" s="32">
        <f>ROUND(14.5358,4)</f>
        <v>14.5358</v>
      </c>
      <c r="D273" s="32">
        <f>F273</f>
        <v>14.6033</v>
      </c>
      <c r="E273" s="32">
        <f>F273</f>
        <v>14.6033</v>
      </c>
      <c r="F273" s="32">
        <f>ROUND(14.6033,4)</f>
        <v>14.6033</v>
      </c>
      <c r="G273" s="28"/>
      <c r="H273" s="42"/>
    </row>
    <row r="274" spans="1:8" ht="12.75" customHeight="1">
      <c r="A274" s="26">
        <v>43445</v>
      </c>
      <c r="B274" s="27"/>
      <c r="C274" s="32">
        <f>ROUND(14.5358,4)</f>
        <v>14.5358</v>
      </c>
      <c r="D274" s="32">
        <f>F274</f>
        <v>14.6109</v>
      </c>
      <c r="E274" s="32">
        <f>F274</f>
        <v>14.6109</v>
      </c>
      <c r="F274" s="32">
        <f>ROUND(14.6109,4)</f>
        <v>14.6109</v>
      </c>
      <c r="G274" s="28"/>
      <c r="H274" s="42"/>
    </row>
    <row r="275" spans="1:8" ht="12.75" customHeight="1">
      <c r="A275" s="26">
        <v>43446</v>
      </c>
      <c r="B275" s="27"/>
      <c r="C275" s="32">
        <f>ROUND(14.5358,4)</f>
        <v>14.5358</v>
      </c>
      <c r="D275" s="32">
        <f>F275</f>
        <v>14.6128</v>
      </c>
      <c r="E275" s="32">
        <f>F275</f>
        <v>14.6128</v>
      </c>
      <c r="F275" s="32">
        <f>ROUND(14.6128,4)</f>
        <v>14.6128</v>
      </c>
      <c r="G275" s="28"/>
      <c r="H275" s="42"/>
    </row>
    <row r="276" spans="1:8" ht="12.75" customHeight="1">
      <c r="A276" s="26">
        <v>43454</v>
      </c>
      <c r="B276" s="27"/>
      <c r="C276" s="32">
        <f>ROUND(14.5358,4)</f>
        <v>14.5358</v>
      </c>
      <c r="D276" s="32">
        <f>F276</f>
        <v>14.6281</v>
      </c>
      <c r="E276" s="32">
        <f>F276</f>
        <v>14.6281</v>
      </c>
      <c r="F276" s="32">
        <f>ROUND(14.6281,4)</f>
        <v>14.6281</v>
      </c>
      <c r="G276" s="28"/>
      <c r="H276" s="42"/>
    </row>
    <row r="277" spans="1:8" ht="12.75" customHeight="1">
      <c r="A277" s="26">
        <v>43455</v>
      </c>
      <c r="B277" s="27"/>
      <c r="C277" s="32">
        <f>ROUND(14.5358,4)</f>
        <v>14.5358</v>
      </c>
      <c r="D277" s="32">
        <f>F277</f>
        <v>14.63</v>
      </c>
      <c r="E277" s="32">
        <f>F277</f>
        <v>14.63</v>
      </c>
      <c r="F277" s="32">
        <f>ROUND(14.63,4)</f>
        <v>14.63</v>
      </c>
      <c r="G277" s="28"/>
      <c r="H277" s="42"/>
    </row>
    <row r="278" spans="1:8" ht="12.75" customHeight="1">
      <c r="A278" s="26">
        <v>43465</v>
      </c>
      <c r="B278" s="27"/>
      <c r="C278" s="32">
        <f>ROUND(14.5358,4)</f>
        <v>14.5358</v>
      </c>
      <c r="D278" s="32">
        <f>F278</f>
        <v>14.649</v>
      </c>
      <c r="E278" s="32">
        <f>F278</f>
        <v>14.649</v>
      </c>
      <c r="F278" s="32">
        <f>ROUND(14.649,4)</f>
        <v>14.649</v>
      </c>
      <c r="G278" s="28"/>
      <c r="H278" s="42"/>
    </row>
    <row r="279" spans="1:8" ht="12.75" customHeight="1">
      <c r="A279" s="26">
        <v>43467</v>
      </c>
      <c r="B279" s="27"/>
      <c r="C279" s="32">
        <f>ROUND(14.5358,4)</f>
        <v>14.5358</v>
      </c>
      <c r="D279" s="32">
        <f>F279</f>
        <v>14.6529</v>
      </c>
      <c r="E279" s="32">
        <f>F279</f>
        <v>14.6529</v>
      </c>
      <c r="F279" s="32">
        <f>ROUND(14.6529,4)</f>
        <v>14.6529</v>
      </c>
      <c r="G279" s="28"/>
      <c r="H279" s="42"/>
    </row>
    <row r="280" spans="1:8" ht="12.75" customHeight="1">
      <c r="A280" s="26">
        <v>43483</v>
      </c>
      <c r="B280" s="27"/>
      <c r="C280" s="32">
        <f>ROUND(14.5358,4)</f>
        <v>14.5358</v>
      </c>
      <c r="D280" s="32">
        <f>F280</f>
        <v>14.6837</v>
      </c>
      <c r="E280" s="32">
        <f>F280</f>
        <v>14.6837</v>
      </c>
      <c r="F280" s="32">
        <f>ROUND(14.6837,4)</f>
        <v>14.6837</v>
      </c>
      <c r="G280" s="28"/>
      <c r="H280" s="42"/>
    </row>
    <row r="281" spans="1:8" ht="12.75" customHeight="1">
      <c r="A281" s="26">
        <v>43495</v>
      </c>
      <c r="B281" s="27"/>
      <c r="C281" s="32">
        <f>ROUND(14.5358,4)</f>
        <v>14.5358</v>
      </c>
      <c r="D281" s="32">
        <f>F281</f>
        <v>14.7069</v>
      </c>
      <c r="E281" s="32">
        <f>F281</f>
        <v>14.7069</v>
      </c>
      <c r="F281" s="32">
        <f>ROUND(14.7069,4)</f>
        <v>14.7069</v>
      </c>
      <c r="G281" s="28"/>
      <c r="H281" s="42"/>
    </row>
    <row r="282" spans="1:8" ht="12.75" customHeight="1">
      <c r="A282" s="26">
        <v>43496</v>
      </c>
      <c r="B282" s="27"/>
      <c r="C282" s="32">
        <f>ROUND(14.5358,4)</f>
        <v>14.5358</v>
      </c>
      <c r="D282" s="32">
        <f>F282</f>
        <v>14.7088</v>
      </c>
      <c r="E282" s="32">
        <f>F282</f>
        <v>14.7088</v>
      </c>
      <c r="F282" s="32">
        <f>ROUND(14.7088,4)</f>
        <v>14.7088</v>
      </c>
      <c r="G282" s="28"/>
      <c r="H282" s="42"/>
    </row>
    <row r="283" spans="1:8" ht="12.75" customHeight="1">
      <c r="A283" s="26">
        <v>43509</v>
      </c>
      <c r="B283" s="27"/>
      <c r="C283" s="32">
        <f>ROUND(14.5358,4)</f>
        <v>14.5358</v>
      </c>
      <c r="D283" s="32">
        <f>F283</f>
        <v>14.7328</v>
      </c>
      <c r="E283" s="32">
        <f>F283</f>
        <v>14.7328</v>
      </c>
      <c r="F283" s="32">
        <f>ROUND(14.7328,4)</f>
        <v>14.7328</v>
      </c>
      <c r="G283" s="28"/>
      <c r="H283" s="42"/>
    </row>
    <row r="284" spans="1:8" ht="12.75" customHeight="1">
      <c r="A284" s="26">
        <v>43524</v>
      </c>
      <c r="B284" s="27"/>
      <c r="C284" s="32">
        <f>ROUND(14.5358,4)</f>
        <v>14.5358</v>
      </c>
      <c r="D284" s="32">
        <f>F284</f>
        <v>14.7604</v>
      </c>
      <c r="E284" s="32">
        <f>F284</f>
        <v>14.7604</v>
      </c>
      <c r="F284" s="32">
        <f>ROUND(14.7604,4)</f>
        <v>14.7604</v>
      </c>
      <c r="G284" s="28"/>
      <c r="H284" s="42"/>
    </row>
    <row r="285" spans="1:8" ht="12.75" customHeight="1">
      <c r="A285" s="26">
        <v>43551</v>
      </c>
      <c r="B285" s="27"/>
      <c r="C285" s="32">
        <f>ROUND(14.5358,4)</f>
        <v>14.5358</v>
      </c>
      <c r="D285" s="32">
        <f>F285</f>
        <v>14.8101</v>
      </c>
      <c r="E285" s="32">
        <f>F285</f>
        <v>14.8101</v>
      </c>
      <c r="F285" s="32">
        <f>ROUND(14.8101,4)</f>
        <v>14.8101</v>
      </c>
      <c r="G285" s="28"/>
      <c r="H285" s="42"/>
    </row>
    <row r="286" spans="1:8" ht="12.75" customHeight="1">
      <c r="A286" s="26">
        <v>43553</v>
      </c>
      <c r="B286" s="27"/>
      <c r="C286" s="32">
        <f>ROUND(14.5358,4)</f>
        <v>14.5358</v>
      </c>
      <c r="D286" s="32">
        <f>F286</f>
        <v>14.8138</v>
      </c>
      <c r="E286" s="32">
        <f>F286</f>
        <v>14.8138</v>
      </c>
      <c r="F286" s="32">
        <f>ROUND(14.8138,4)</f>
        <v>14.8138</v>
      </c>
      <c r="G286" s="28"/>
      <c r="H286" s="42"/>
    </row>
    <row r="287" spans="1:8" ht="12.75" customHeight="1">
      <c r="A287" s="26">
        <v>43557</v>
      </c>
      <c r="B287" s="27"/>
      <c r="C287" s="32">
        <f>ROUND(14.5358,4)</f>
        <v>14.5358</v>
      </c>
      <c r="D287" s="32">
        <f>F287</f>
        <v>14.8212</v>
      </c>
      <c r="E287" s="32">
        <f>F287</f>
        <v>14.8212</v>
      </c>
      <c r="F287" s="32">
        <f>ROUND(14.8212,4)</f>
        <v>14.8212</v>
      </c>
      <c r="G287" s="28"/>
      <c r="H287" s="42"/>
    </row>
    <row r="288" spans="1:8" ht="12.75" customHeight="1">
      <c r="A288" s="26">
        <v>43581</v>
      </c>
      <c r="B288" s="27"/>
      <c r="C288" s="32">
        <f>ROUND(14.5358,4)</f>
        <v>14.5358</v>
      </c>
      <c r="D288" s="32">
        <f>F288</f>
        <v>14.8654</v>
      </c>
      <c r="E288" s="32">
        <f>F288</f>
        <v>14.8654</v>
      </c>
      <c r="F288" s="32">
        <f>ROUND(14.8654,4)</f>
        <v>14.8654</v>
      </c>
      <c r="G288" s="28"/>
      <c r="H288" s="42"/>
    </row>
    <row r="289" spans="1:8" ht="12.75" customHeight="1">
      <c r="A289" s="26">
        <v>43585</v>
      </c>
      <c r="B289" s="27"/>
      <c r="C289" s="32">
        <f>ROUND(14.5358,4)</f>
        <v>14.5358</v>
      </c>
      <c r="D289" s="32">
        <f>F289</f>
        <v>14.8728</v>
      </c>
      <c r="E289" s="32">
        <f>F289</f>
        <v>14.8728</v>
      </c>
      <c r="F289" s="32">
        <f>ROUND(14.8728,4)</f>
        <v>14.8728</v>
      </c>
      <c r="G289" s="28"/>
      <c r="H289" s="42"/>
    </row>
    <row r="290" spans="1:8" ht="12.75" customHeight="1">
      <c r="A290" s="26">
        <v>43616</v>
      </c>
      <c r="B290" s="27"/>
      <c r="C290" s="32">
        <f>ROUND(14.5358,4)</f>
        <v>14.5358</v>
      </c>
      <c r="D290" s="32">
        <f>F290</f>
        <v>14.9304</v>
      </c>
      <c r="E290" s="32">
        <f>F290</f>
        <v>14.9304</v>
      </c>
      <c r="F290" s="32">
        <f>ROUND(14.9304,4)</f>
        <v>14.9304</v>
      </c>
      <c r="G290" s="28"/>
      <c r="H290" s="42"/>
    </row>
    <row r="291" spans="1:8" ht="12.75" customHeight="1">
      <c r="A291" s="26">
        <v>43619</v>
      </c>
      <c r="B291" s="27"/>
      <c r="C291" s="32">
        <f>ROUND(14.5358,4)</f>
        <v>14.5358</v>
      </c>
      <c r="D291" s="32">
        <f>F291</f>
        <v>14.936</v>
      </c>
      <c r="E291" s="32">
        <f>F291</f>
        <v>14.936</v>
      </c>
      <c r="F291" s="32">
        <f>ROUND(14.936,4)</f>
        <v>14.936</v>
      </c>
      <c r="G291" s="28"/>
      <c r="H291" s="42"/>
    </row>
    <row r="292" spans="1:8" ht="12.75" customHeight="1">
      <c r="A292" s="26">
        <v>43636</v>
      </c>
      <c r="B292" s="27"/>
      <c r="C292" s="32">
        <f>ROUND(14.5358,4)</f>
        <v>14.5358</v>
      </c>
      <c r="D292" s="32">
        <f>F292</f>
        <v>14.9676</v>
      </c>
      <c r="E292" s="32">
        <f>F292</f>
        <v>14.9676</v>
      </c>
      <c r="F292" s="32">
        <f>ROUND(14.9676,4)</f>
        <v>14.9676</v>
      </c>
      <c r="G292" s="28"/>
      <c r="H292" s="42"/>
    </row>
    <row r="293" spans="1:8" ht="12.75" customHeight="1">
      <c r="A293" s="26">
        <v>43644</v>
      </c>
      <c r="B293" s="27"/>
      <c r="C293" s="32">
        <f>ROUND(14.5358,4)</f>
        <v>14.5358</v>
      </c>
      <c r="D293" s="32">
        <f>F293</f>
        <v>14.9824</v>
      </c>
      <c r="E293" s="32">
        <f>F293</f>
        <v>14.9824</v>
      </c>
      <c r="F293" s="32">
        <f>ROUND(14.9824,4)</f>
        <v>14.9824</v>
      </c>
      <c r="G293" s="28"/>
      <c r="H293" s="42"/>
    </row>
    <row r="294" spans="1:8" ht="12.75" customHeight="1">
      <c r="A294" s="26">
        <v>43647</v>
      </c>
      <c r="B294" s="27"/>
      <c r="C294" s="32">
        <f>ROUND(14.5358,4)</f>
        <v>14.5358</v>
      </c>
      <c r="D294" s="32">
        <f>F294</f>
        <v>14.988</v>
      </c>
      <c r="E294" s="32">
        <f>F294</f>
        <v>14.988</v>
      </c>
      <c r="F294" s="32">
        <f>ROUND(14.988,4)</f>
        <v>14.988</v>
      </c>
      <c r="G294" s="28"/>
      <c r="H294" s="42"/>
    </row>
    <row r="295" spans="1:8" ht="12.75" customHeight="1">
      <c r="A295" s="26">
        <v>43649</v>
      </c>
      <c r="B295" s="27"/>
      <c r="C295" s="32">
        <f>ROUND(14.5358,4)</f>
        <v>14.5358</v>
      </c>
      <c r="D295" s="32">
        <f>F295</f>
        <v>14.9917</v>
      </c>
      <c r="E295" s="32">
        <f>F295</f>
        <v>14.9917</v>
      </c>
      <c r="F295" s="32">
        <f>ROUND(14.9917,4)</f>
        <v>14.9917</v>
      </c>
      <c r="G295" s="28"/>
      <c r="H295" s="42"/>
    </row>
    <row r="296" spans="1:8" ht="12.75" customHeight="1">
      <c r="A296" s="26">
        <v>43677</v>
      </c>
      <c r="B296" s="27"/>
      <c r="C296" s="32">
        <f>ROUND(14.5358,4)</f>
        <v>14.5358</v>
      </c>
      <c r="D296" s="32">
        <f>F296</f>
        <v>15.0437</v>
      </c>
      <c r="E296" s="32">
        <f>F296</f>
        <v>15.0437</v>
      </c>
      <c r="F296" s="32">
        <f>ROUND(15.0437,4)</f>
        <v>15.0437</v>
      </c>
      <c r="G296" s="28"/>
      <c r="H296" s="42"/>
    </row>
    <row r="297" spans="1:8" ht="12.75" customHeight="1">
      <c r="A297" s="26">
        <v>43678</v>
      </c>
      <c r="B297" s="27"/>
      <c r="C297" s="32">
        <f>ROUND(14.5358,4)</f>
        <v>14.5358</v>
      </c>
      <c r="D297" s="32">
        <f>F297</f>
        <v>15.0456</v>
      </c>
      <c r="E297" s="32">
        <f>F297</f>
        <v>15.0456</v>
      </c>
      <c r="F297" s="32">
        <f>ROUND(15.0456,4)</f>
        <v>15.0456</v>
      </c>
      <c r="G297" s="28"/>
      <c r="H297" s="42"/>
    </row>
    <row r="298" spans="1:8" ht="12.75" customHeight="1">
      <c r="A298" s="26">
        <v>43690</v>
      </c>
      <c r="B298" s="27"/>
      <c r="C298" s="32">
        <f>ROUND(14.5358,4)</f>
        <v>14.5358</v>
      </c>
      <c r="D298" s="32">
        <f>F298</f>
        <v>15.0683</v>
      </c>
      <c r="E298" s="32">
        <f>F298</f>
        <v>15.0683</v>
      </c>
      <c r="F298" s="32">
        <f>ROUND(15.0683,4)</f>
        <v>15.0683</v>
      </c>
      <c r="G298" s="28"/>
      <c r="H298" s="42"/>
    </row>
    <row r="299" spans="1:8" ht="12.75" customHeight="1">
      <c r="A299" s="26">
        <v>43707</v>
      </c>
      <c r="B299" s="27"/>
      <c r="C299" s="32">
        <f>ROUND(14.5358,4)</f>
        <v>14.5358</v>
      </c>
      <c r="D299" s="32">
        <f>F299</f>
        <v>15.1005</v>
      </c>
      <c r="E299" s="32">
        <f>F299</f>
        <v>15.1005</v>
      </c>
      <c r="F299" s="32">
        <f>ROUND(15.1005,4)</f>
        <v>15.1005</v>
      </c>
      <c r="G299" s="28"/>
      <c r="H299" s="42"/>
    </row>
    <row r="300" spans="1:8" ht="12.75" customHeight="1">
      <c r="A300" s="26">
        <v>43710</v>
      </c>
      <c r="B300" s="27"/>
      <c r="C300" s="32">
        <f>ROUND(14.5358,4)</f>
        <v>14.5358</v>
      </c>
      <c r="D300" s="32">
        <f>F300</f>
        <v>15.1061</v>
      </c>
      <c r="E300" s="32">
        <f>F300</f>
        <v>15.1061</v>
      </c>
      <c r="F300" s="32">
        <f>ROUND(15.1061,4)</f>
        <v>15.1061</v>
      </c>
      <c r="G300" s="28"/>
      <c r="H300" s="42"/>
    </row>
    <row r="301" spans="1:8" ht="12.75" customHeight="1">
      <c r="A301" s="26">
        <v>43713</v>
      </c>
      <c r="B301" s="27"/>
      <c r="C301" s="32">
        <f>ROUND(14.5358,4)</f>
        <v>14.5358</v>
      </c>
      <c r="D301" s="32">
        <f>F301</f>
        <v>15.1118</v>
      </c>
      <c r="E301" s="32">
        <f>F301</f>
        <v>15.1118</v>
      </c>
      <c r="F301" s="32">
        <f>ROUND(15.1118,4)</f>
        <v>15.1118</v>
      </c>
      <c r="G301" s="28"/>
      <c r="H301" s="42"/>
    </row>
    <row r="302" spans="1:8" ht="12.75" customHeight="1">
      <c r="A302" s="26">
        <v>43738</v>
      </c>
      <c r="B302" s="27"/>
      <c r="C302" s="32">
        <f>ROUND(14.5358,4)</f>
        <v>14.5358</v>
      </c>
      <c r="D302" s="32">
        <f>F302</f>
        <v>15.1591</v>
      </c>
      <c r="E302" s="32">
        <f>F302</f>
        <v>15.1591</v>
      </c>
      <c r="F302" s="32">
        <f>ROUND(15.1591,4)</f>
        <v>15.1591</v>
      </c>
      <c r="G302" s="28"/>
      <c r="H302" s="42"/>
    </row>
    <row r="303" spans="1:8" ht="12.75" customHeight="1">
      <c r="A303" s="26">
        <v>43740</v>
      </c>
      <c r="B303" s="27"/>
      <c r="C303" s="32">
        <f>ROUND(14.5358,4)</f>
        <v>14.5358</v>
      </c>
      <c r="D303" s="32">
        <f>F303</f>
        <v>15.1629</v>
      </c>
      <c r="E303" s="32">
        <f>F303</f>
        <v>15.1629</v>
      </c>
      <c r="F303" s="32">
        <f>ROUND(15.1629,4)</f>
        <v>15.1629</v>
      </c>
      <c r="G303" s="28"/>
      <c r="H303" s="42"/>
    </row>
    <row r="304" spans="1:8" ht="12.75" customHeight="1">
      <c r="A304" s="26">
        <v>43769</v>
      </c>
      <c r="B304" s="27"/>
      <c r="C304" s="32">
        <f>ROUND(14.5358,4)</f>
        <v>14.5358</v>
      </c>
      <c r="D304" s="32">
        <f>F304</f>
        <v>15.2178</v>
      </c>
      <c r="E304" s="32">
        <f>F304</f>
        <v>15.2178</v>
      </c>
      <c r="F304" s="32">
        <f>ROUND(15.2178,4)</f>
        <v>15.2178</v>
      </c>
      <c r="G304" s="28"/>
      <c r="H304" s="42"/>
    </row>
    <row r="305" spans="1:8" ht="12.75" customHeight="1">
      <c r="A305" s="26">
        <v>43798</v>
      </c>
      <c r="B305" s="27"/>
      <c r="C305" s="32">
        <f>ROUND(14.5358,4)</f>
        <v>14.5358</v>
      </c>
      <c r="D305" s="32">
        <f>F305</f>
        <v>15.2783</v>
      </c>
      <c r="E305" s="32">
        <f>F305</f>
        <v>15.2783</v>
      </c>
      <c r="F305" s="32">
        <f>ROUND(15.2783,4)</f>
        <v>15.2783</v>
      </c>
      <c r="G305" s="28"/>
      <c r="H305" s="42"/>
    </row>
    <row r="306" spans="1:8" ht="12.75" customHeight="1">
      <c r="A306" s="26">
        <v>43801</v>
      </c>
      <c r="B306" s="27"/>
      <c r="C306" s="32">
        <f>ROUND(14.5358,4)</f>
        <v>14.5358</v>
      </c>
      <c r="D306" s="32">
        <f>F306</f>
        <v>15.2846</v>
      </c>
      <c r="E306" s="32">
        <f>F306</f>
        <v>15.2846</v>
      </c>
      <c r="F306" s="32">
        <f>ROUND(15.2846,4)</f>
        <v>15.2846</v>
      </c>
      <c r="G306" s="28"/>
      <c r="H306" s="42"/>
    </row>
    <row r="307" spans="1:8" ht="12.75" customHeight="1">
      <c r="A307" s="26">
        <v>43830</v>
      </c>
      <c r="B307" s="27"/>
      <c r="C307" s="32">
        <f>ROUND(14.5358,4)</f>
        <v>14.5358</v>
      </c>
      <c r="D307" s="32">
        <f>F307</f>
        <v>15.3452</v>
      </c>
      <c r="E307" s="32">
        <f>F307</f>
        <v>15.3452</v>
      </c>
      <c r="F307" s="32">
        <f>ROUND(15.3452,4)</f>
        <v>15.3452</v>
      </c>
      <c r="G307" s="28"/>
      <c r="H307" s="42"/>
    </row>
    <row r="308" spans="1:8" ht="12.75" customHeight="1">
      <c r="A308" s="26">
        <v>43832</v>
      </c>
      <c r="B308" s="27"/>
      <c r="C308" s="32">
        <f>ROUND(14.5358,4)</f>
        <v>14.5358</v>
      </c>
      <c r="D308" s="32">
        <f>F308</f>
        <v>15.3494</v>
      </c>
      <c r="E308" s="32">
        <f>F308</f>
        <v>15.3494</v>
      </c>
      <c r="F308" s="32">
        <f>ROUND(15.3494,4)</f>
        <v>15.3494</v>
      </c>
      <c r="G308" s="28"/>
      <c r="H308" s="42"/>
    </row>
    <row r="309" spans="1:8" ht="12.75" customHeight="1">
      <c r="A309" s="26">
        <v>43861</v>
      </c>
      <c r="B309" s="27"/>
      <c r="C309" s="32">
        <f>ROUND(14.5358,4)</f>
        <v>14.5358</v>
      </c>
      <c r="D309" s="32">
        <f>F309</f>
        <v>15.41</v>
      </c>
      <c r="E309" s="32">
        <f>F309</f>
        <v>15.41</v>
      </c>
      <c r="F309" s="32">
        <f>ROUND(15.41,4)</f>
        <v>15.41</v>
      </c>
      <c r="G309" s="28"/>
      <c r="H309" s="42"/>
    </row>
    <row r="310" spans="1:8" ht="12.75" customHeight="1">
      <c r="A310" s="26">
        <v>43892</v>
      </c>
      <c r="B310" s="27"/>
      <c r="C310" s="32">
        <f>ROUND(14.5358,4)</f>
        <v>14.5358</v>
      </c>
      <c r="D310" s="32">
        <f>F310</f>
        <v>15.4747</v>
      </c>
      <c r="E310" s="32">
        <f>F310</f>
        <v>15.4747</v>
      </c>
      <c r="F310" s="32">
        <f>ROUND(15.4747,4)</f>
        <v>15.4747</v>
      </c>
      <c r="G310" s="28"/>
      <c r="H310" s="42"/>
    </row>
    <row r="311" spans="1:8" ht="12.75" customHeight="1">
      <c r="A311" s="26">
        <v>43923</v>
      </c>
      <c r="B311" s="27"/>
      <c r="C311" s="32">
        <f>ROUND(14.5358,4)</f>
        <v>14.5358</v>
      </c>
      <c r="D311" s="32">
        <f>F311</f>
        <v>15.5395</v>
      </c>
      <c r="E311" s="32">
        <f>F311</f>
        <v>15.5395</v>
      </c>
      <c r="F311" s="32">
        <f>ROUND(15.5395,4)</f>
        <v>15.5395</v>
      </c>
      <c r="G311" s="28"/>
      <c r="H311" s="42"/>
    </row>
    <row r="312" spans="1:8" ht="12.75" customHeight="1">
      <c r="A312" s="26">
        <v>43950</v>
      </c>
      <c r="B312" s="27"/>
      <c r="C312" s="32">
        <f>ROUND(14.5358,4)</f>
        <v>14.5358</v>
      </c>
      <c r="D312" s="32">
        <f>F312</f>
        <v>15.5959</v>
      </c>
      <c r="E312" s="32">
        <f>F312</f>
        <v>15.5959</v>
      </c>
      <c r="F312" s="32">
        <f>ROUND(15.5959,4)</f>
        <v>15.5959</v>
      </c>
      <c r="G312" s="28"/>
      <c r="H312" s="42"/>
    </row>
    <row r="313" spans="1:8" ht="12.75" customHeight="1">
      <c r="A313" s="26">
        <v>43984</v>
      </c>
      <c r="B313" s="27"/>
      <c r="C313" s="32">
        <f>ROUND(14.5358,4)</f>
        <v>14.5358</v>
      </c>
      <c r="D313" s="32">
        <f>F313</f>
        <v>15.6669</v>
      </c>
      <c r="E313" s="32">
        <f>F313</f>
        <v>15.6669</v>
      </c>
      <c r="F313" s="32">
        <f>ROUND(15.6669,4)</f>
        <v>15.6669</v>
      </c>
      <c r="G313" s="28"/>
      <c r="H313" s="42"/>
    </row>
    <row r="314" spans="1:8" ht="12.75" customHeight="1">
      <c r="A314" s="26">
        <v>44040</v>
      </c>
      <c r="B314" s="27"/>
      <c r="C314" s="32">
        <f>ROUND(14.5358,4)</f>
        <v>14.5358</v>
      </c>
      <c r="D314" s="32">
        <f>F314</f>
        <v>15.7839</v>
      </c>
      <c r="E314" s="32">
        <f>F314</f>
        <v>15.7839</v>
      </c>
      <c r="F314" s="32">
        <f>ROUND(15.7839,4)</f>
        <v>15.7839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ROUND(1.13824,4)</f>
        <v>1.1382</v>
      </c>
      <c r="D316" s="32">
        <f>F316</f>
        <v>1.1422</v>
      </c>
      <c r="E316" s="32">
        <f>F316</f>
        <v>1.1422</v>
      </c>
      <c r="F316" s="32">
        <f>ROUND(1.1422,4)</f>
        <v>1.1422</v>
      </c>
      <c r="G316" s="28"/>
      <c r="H316" s="42"/>
    </row>
    <row r="317" spans="1:8" ht="12.75" customHeight="1">
      <c r="A317" s="26">
        <v>43542</v>
      </c>
      <c r="B317" s="27"/>
      <c r="C317" s="32">
        <f>ROUND(1.13824,4)</f>
        <v>1.1382</v>
      </c>
      <c r="D317" s="32">
        <f>F317</f>
        <v>1.1525</v>
      </c>
      <c r="E317" s="32">
        <f>F317</f>
        <v>1.1525</v>
      </c>
      <c r="F317" s="32">
        <f>ROUND(1.1525,4)</f>
        <v>1.1525</v>
      </c>
      <c r="G317" s="28"/>
      <c r="H317" s="42"/>
    </row>
    <row r="318" spans="1:8" ht="12.75" customHeight="1">
      <c r="A318" s="26">
        <v>43630</v>
      </c>
      <c r="B318" s="27"/>
      <c r="C318" s="32">
        <f>ROUND(1.13824,4)</f>
        <v>1.1382</v>
      </c>
      <c r="D318" s="32">
        <f>F318</f>
        <v>1.1618</v>
      </c>
      <c r="E318" s="32">
        <f>F318</f>
        <v>1.1618</v>
      </c>
      <c r="F318" s="32">
        <f>ROUND(1.1618,4)</f>
        <v>1.1618</v>
      </c>
      <c r="G318" s="28"/>
      <c r="H318" s="42"/>
    </row>
    <row r="319" spans="1:8" ht="12.75" customHeight="1">
      <c r="A319" s="26">
        <v>43724</v>
      </c>
      <c r="B319" s="27"/>
      <c r="C319" s="32">
        <f>ROUND(1.13824,4)</f>
        <v>1.1382</v>
      </c>
      <c r="D319" s="32">
        <f>F319</f>
        <v>1.1722</v>
      </c>
      <c r="E319" s="32">
        <f>F319</f>
        <v>1.1722</v>
      </c>
      <c r="F319" s="32">
        <f>ROUND(1.1722,4)</f>
        <v>1.1722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ROUND(1.2813,4)</f>
        <v>1.2813</v>
      </c>
      <c r="D321" s="32">
        <f>F321</f>
        <v>1.2838</v>
      </c>
      <c r="E321" s="32">
        <f>F321</f>
        <v>1.2838</v>
      </c>
      <c r="F321" s="32">
        <f>ROUND(1.2838,4)</f>
        <v>1.2838</v>
      </c>
      <c r="G321" s="28"/>
      <c r="H321" s="42"/>
    </row>
    <row r="322" spans="1:8" ht="12.75" customHeight="1">
      <c r="A322" s="26">
        <v>43542</v>
      </c>
      <c r="B322" s="27"/>
      <c r="C322" s="32">
        <f>ROUND(1.2813,4)</f>
        <v>1.2813</v>
      </c>
      <c r="D322" s="32">
        <f>F322</f>
        <v>1.2906</v>
      </c>
      <c r="E322" s="32">
        <f>F322</f>
        <v>1.2906</v>
      </c>
      <c r="F322" s="32">
        <f>ROUND(1.2906,4)</f>
        <v>1.2906</v>
      </c>
      <c r="G322" s="28"/>
      <c r="H322" s="42"/>
    </row>
    <row r="323" spans="1:8" ht="12.75" customHeight="1">
      <c r="A323" s="26">
        <v>43630</v>
      </c>
      <c r="B323" s="27"/>
      <c r="C323" s="32">
        <f>ROUND(1.2813,4)</f>
        <v>1.2813</v>
      </c>
      <c r="D323" s="32">
        <f>F323</f>
        <v>1.2966</v>
      </c>
      <c r="E323" s="32">
        <f>F323</f>
        <v>1.2966</v>
      </c>
      <c r="F323" s="32">
        <f>ROUND(1.2966,4)</f>
        <v>1.2966</v>
      </c>
      <c r="G323" s="28"/>
      <c r="H323" s="42"/>
    </row>
    <row r="324" spans="1:8" ht="12.75" customHeight="1">
      <c r="A324" s="26">
        <v>43724</v>
      </c>
      <c r="B324" s="27"/>
      <c r="C324" s="32">
        <f>ROUND(1.2813,4)</f>
        <v>1.2813</v>
      </c>
      <c r="D324" s="32">
        <f>F324</f>
        <v>1.3032</v>
      </c>
      <c r="E324" s="32">
        <f>F324</f>
        <v>1.3032</v>
      </c>
      <c r="F324" s="32">
        <f>ROUND(1.3032,4)</f>
        <v>1.3032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ROUND(7.73813618789472,4)</f>
        <v>7.7381</v>
      </c>
      <c r="D326" s="32">
        <f>F326</f>
        <v>7.6715</v>
      </c>
      <c r="E326" s="32">
        <f>F326</f>
        <v>7.6715</v>
      </c>
      <c r="F326" s="32">
        <f>ROUND(7.671477,4)</f>
        <v>7.6715</v>
      </c>
      <c r="G326" s="28"/>
      <c r="H326" s="42"/>
    </row>
    <row r="327" spans="1:8" ht="12.75" customHeight="1">
      <c r="A327" s="26">
        <v>43542</v>
      </c>
      <c r="B327" s="27"/>
      <c r="C327" s="32">
        <f>ROUND(7.73813618789472,4)</f>
        <v>7.7381</v>
      </c>
      <c r="D327" s="32">
        <f>F327</f>
        <v>7.8782</v>
      </c>
      <c r="E327" s="32">
        <f>F327</f>
        <v>7.8782</v>
      </c>
      <c r="F327" s="32">
        <f>ROUND(7.8782,4)</f>
        <v>7.8782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ROUND(10.25936764,4)</f>
        <v>10.2594</v>
      </c>
      <c r="D329" s="32">
        <f>F329</f>
        <v>10.3214</v>
      </c>
      <c r="E329" s="32">
        <f>F329</f>
        <v>10.3214</v>
      </c>
      <c r="F329" s="32">
        <f>ROUND(10.3214,4)</f>
        <v>10.3214</v>
      </c>
      <c r="G329" s="28"/>
      <c r="H329" s="42"/>
    </row>
    <row r="330" spans="1:8" ht="12.75" customHeight="1">
      <c r="A330" s="26">
        <v>43542</v>
      </c>
      <c r="B330" s="27"/>
      <c r="C330" s="32">
        <f>ROUND(10.25936764,4)</f>
        <v>10.2594</v>
      </c>
      <c r="D330" s="32">
        <f>F330</f>
        <v>10.4609</v>
      </c>
      <c r="E330" s="32">
        <f>F330</f>
        <v>10.4609</v>
      </c>
      <c r="F330" s="32">
        <f>ROUND(10.4609,4)</f>
        <v>10.4609</v>
      </c>
      <c r="G330" s="28"/>
      <c r="H330" s="42"/>
    </row>
    <row r="331" spans="1:8" ht="12.75" customHeight="1">
      <c r="A331" s="26">
        <v>43630</v>
      </c>
      <c r="B331" s="27"/>
      <c r="C331" s="32">
        <f>ROUND(10.25936764,4)</f>
        <v>10.2594</v>
      </c>
      <c r="D331" s="32">
        <f>F331</f>
        <v>10.5945</v>
      </c>
      <c r="E331" s="32">
        <f>F331</f>
        <v>10.5945</v>
      </c>
      <c r="F331" s="32">
        <f>ROUND(10.5945,4)</f>
        <v>10.5945</v>
      </c>
      <c r="G331" s="28"/>
      <c r="H331" s="42"/>
    </row>
    <row r="332" spans="1:8" ht="12.75" customHeight="1">
      <c r="A332" s="26">
        <v>43724</v>
      </c>
      <c r="B332" s="27"/>
      <c r="C332" s="32">
        <f>ROUND(10.25936764,4)</f>
        <v>10.2594</v>
      </c>
      <c r="D332" s="32">
        <f>F332</f>
        <v>10.7414</v>
      </c>
      <c r="E332" s="32">
        <f>F332</f>
        <v>10.7414</v>
      </c>
      <c r="F332" s="32">
        <f>ROUND(10.7414,4)</f>
        <v>10.7414</v>
      </c>
      <c r="G332" s="28"/>
      <c r="H332" s="42"/>
    </row>
    <row r="333" spans="1:8" ht="12.75" customHeight="1">
      <c r="A333" s="26">
        <v>43812</v>
      </c>
      <c r="B333" s="27"/>
      <c r="C333" s="32">
        <f>ROUND(10.25936764,4)</f>
        <v>10.2594</v>
      </c>
      <c r="D333" s="32">
        <f>F333</f>
        <v>10.8889</v>
      </c>
      <c r="E333" s="32">
        <f>F333</f>
        <v>10.8889</v>
      </c>
      <c r="F333" s="32">
        <f>ROUND(10.8889,4)</f>
        <v>10.8889</v>
      </c>
      <c r="G333" s="28"/>
      <c r="H333" s="42"/>
    </row>
    <row r="334" spans="1:8" ht="12.75" customHeight="1">
      <c r="A334" s="26">
        <v>43906</v>
      </c>
      <c r="B334" s="27"/>
      <c r="C334" s="32">
        <f>ROUND(10.25936764,4)</f>
        <v>10.2594</v>
      </c>
      <c r="D334" s="32">
        <f>F334</f>
        <v>11.0543</v>
      </c>
      <c r="E334" s="32">
        <f>F334</f>
        <v>11.0543</v>
      </c>
      <c r="F334" s="32">
        <f>ROUND(11.0543,4)</f>
        <v>11.0543</v>
      </c>
      <c r="G334" s="28"/>
      <c r="H334" s="42"/>
    </row>
    <row r="335" spans="1:8" ht="12.75" customHeight="1">
      <c r="A335" s="26">
        <v>43994</v>
      </c>
      <c r="B335" s="27"/>
      <c r="C335" s="32">
        <f>ROUND(10.25936764,4)</f>
        <v>10.2594</v>
      </c>
      <c r="D335" s="32">
        <f>F335</f>
        <v>11.2088</v>
      </c>
      <c r="E335" s="32">
        <f>F335</f>
        <v>11.2088</v>
      </c>
      <c r="F335" s="32">
        <f>ROUND(11.2088,4)</f>
        <v>11.2088</v>
      </c>
      <c r="G335" s="28"/>
      <c r="H335" s="42"/>
    </row>
    <row r="336" spans="1:8" ht="12.75" customHeight="1">
      <c r="A336" s="26">
        <v>44088</v>
      </c>
      <c r="B336" s="27"/>
      <c r="C336" s="32">
        <f>ROUND(10.25936764,4)</f>
        <v>10.2594</v>
      </c>
      <c r="D336" s="32">
        <f>F336</f>
        <v>11.3729</v>
      </c>
      <c r="E336" s="32">
        <f>F336</f>
        <v>11.3729</v>
      </c>
      <c r="F336" s="32">
        <f>ROUND(11.3729,4)</f>
        <v>11.3729</v>
      </c>
      <c r="G336" s="28"/>
      <c r="H336" s="42"/>
    </row>
    <row r="337" spans="1:8" ht="12.75" customHeight="1">
      <c r="A337" s="26" t="s">
        <v>69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ROUND(3.95731184405755,4)</f>
        <v>3.9573</v>
      </c>
      <c r="D338" s="32">
        <f>F338</f>
        <v>4.2709</v>
      </c>
      <c r="E338" s="32">
        <f>F338</f>
        <v>4.2709</v>
      </c>
      <c r="F338" s="32">
        <f>ROUND(4.2709,4)</f>
        <v>4.2709</v>
      </c>
      <c r="G338" s="28"/>
      <c r="H338" s="42"/>
    </row>
    <row r="339" spans="1:8" ht="12.75" customHeight="1">
      <c r="A339" s="26">
        <v>43542</v>
      </c>
      <c r="B339" s="27"/>
      <c r="C339" s="32">
        <f>ROUND(3.95731184405755,4)</f>
        <v>3.9573</v>
      </c>
      <c r="D339" s="32">
        <f>F339</f>
        <v>4.3244</v>
      </c>
      <c r="E339" s="32">
        <f>F339</f>
        <v>4.3244</v>
      </c>
      <c r="F339" s="32">
        <f>ROUND(4.3244,4)</f>
        <v>4.3244</v>
      </c>
      <c r="G339" s="28"/>
      <c r="H339" s="42"/>
    </row>
    <row r="340" spans="1:8" ht="12.75" customHeight="1">
      <c r="A340" s="26">
        <v>43630</v>
      </c>
      <c r="B340" s="27"/>
      <c r="C340" s="32">
        <f>ROUND(3.95731184405755,4)</f>
        <v>3.9573</v>
      </c>
      <c r="D340" s="32">
        <f>F340</f>
        <v>4.3811</v>
      </c>
      <c r="E340" s="32">
        <f>F340</f>
        <v>4.3811</v>
      </c>
      <c r="F340" s="32">
        <f>ROUND(4.3811,4)</f>
        <v>4.3811</v>
      </c>
      <c r="G340" s="28"/>
      <c r="H340" s="42"/>
    </row>
    <row r="341" spans="1:8" ht="12.75" customHeight="1">
      <c r="A341" s="26" t="s">
        <v>70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ROUND(1.35110261,4)</f>
        <v>1.3511</v>
      </c>
      <c r="D342" s="32">
        <f>F342</f>
        <v>1.3544</v>
      </c>
      <c r="E342" s="32">
        <f>F342</f>
        <v>1.3544</v>
      </c>
      <c r="F342" s="32">
        <f>ROUND(1.3544,4)</f>
        <v>1.3544</v>
      </c>
      <c r="G342" s="28"/>
      <c r="H342" s="42"/>
    </row>
    <row r="343" spans="1:8" ht="12.75" customHeight="1">
      <c r="A343" s="26">
        <v>43542</v>
      </c>
      <c r="B343" s="27"/>
      <c r="C343" s="32">
        <f>ROUND(1.35110261,4)</f>
        <v>1.3511</v>
      </c>
      <c r="D343" s="32">
        <f>F343</f>
        <v>1.3623</v>
      </c>
      <c r="E343" s="32">
        <f>F343</f>
        <v>1.3623</v>
      </c>
      <c r="F343" s="32">
        <f>ROUND(1.3623,4)</f>
        <v>1.3623</v>
      </c>
      <c r="G343" s="28"/>
      <c r="H343" s="42"/>
    </row>
    <row r="344" spans="1:8" ht="12.75" customHeight="1">
      <c r="A344" s="26">
        <v>43630</v>
      </c>
      <c r="B344" s="27"/>
      <c r="C344" s="32">
        <f>ROUND(1.35110261,4)</f>
        <v>1.3511</v>
      </c>
      <c r="D344" s="32">
        <f>F344</f>
        <v>1.3683</v>
      </c>
      <c r="E344" s="32">
        <f>F344</f>
        <v>1.3683</v>
      </c>
      <c r="F344" s="32">
        <f>ROUND(1.3683,4)</f>
        <v>1.3683</v>
      </c>
      <c r="G344" s="28"/>
      <c r="H344" s="42"/>
    </row>
    <row r="345" spans="1:8" ht="12.75" customHeight="1">
      <c r="A345" s="26">
        <v>43724</v>
      </c>
      <c r="B345" s="27"/>
      <c r="C345" s="32">
        <f>ROUND(1.35110261,4)</f>
        <v>1.3511</v>
      </c>
      <c r="D345" s="32">
        <f>F345</f>
        <v>1.3739</v>
      </c>
      <c r="E345" s="32">
        <f>F345</f>
        <v>1.3739</v>
      </c>
      <c r="F345" s="32">
        <f>ROUND(1.3739,4)</f>
        <v>1.3739</v>
      </c>
      <c r="G345" s="28"/>
      <c r="H345" s="42"/>
    </row>
    <row r="346" spans="1:8" ht="12.75" customHeight="1">
      <c r="A346" s="26">
        <v>43812</v>
      </c>
      <c r="B346" s="27"/>
      <c r="C346" s="32">
        <f>ROUND(1.35110261,4)</f>
        <v>1.3511</v>
      </c>
      <c r="D346" s="32">
        <f>F346</f>
        <v>1.4764</v>
      </c>
      <c r="E346" s="32">
        <f>F346</f>
        <v>1.4764</v>
      </c>
      <c r="F346" s="32">
        <f>ROUND(1.4764,4)</f>
        <v>1.4764</v>
      </c>
      <c r="G346" s="28"/>
      <c r="H346" s="42"/>
    </row>
    <row r="347" spans="1:8" ht="12.75" customHeight="1">
      <c r="A347" s="26">
        <v>43906</v>
      </c>
      <c r="B347" s="27"/>
      <c r="C347" s="32">
        <f>ROUND(1.35110261,4)</f>
        <v>1.3511</v>
      </c>
      <c r="D347" s="32">
        <f>F347</f>
        <v>1.4958</v>
      </c>
      <c r="E347" s="32">
        <f>F347</f>
        <v>1.4958</v>
      </c>
      <c r="F347" s="32">
        <f>ROUND(1.4958,4)</f>
        <v>1.4958</v>
      </c>
      <c r="G347" s="28"/>
      <c r="H347" s="42"/>
    </row>
    <row r="348" spans="1:8" ht="12.75" customHeight="1">
      <c r="A348" s="26">
        <v>43994</v>
      </c>
      <c r="B348" s="27"/>
      <c r="C348" s="32">
        <f>ROUND(1.35110261,4)</f>
        <v>1.3511</v>
      </c>
      <c r="D348" s="32">
        <f>F348</f>
        <v>1.5169</v>
      </c>
      <c r="E348" s="32">
        <f>F348</f>
        <v>1.5169</v>
      </c>
      <c r="F348" s="32">
        <f>ROUND(1.5169,4)</f>
        <v>1.5169</v>
      </c>
      <c r="G348" s="28"/>
      <c r="H348" s="42"/>
    </row>
    <row r="349" spans="1:8" ht="12.75" customHeight="1">
      <c r="A349" s="26">
        <v>44088</v>
      </c>
      <c r="B349" s="27"/>
      <c r="C349" s="32">
        <f>ROUND(1.35110261,4)</f>
        <v>1.3511</v>
      </c>
      <c r="D349" s="32">
        <f>F349</f>
        <v>1.5373</v>
      </c>
      <c r="E349" s="32">
        <f>F349</f>
        <v>1.5373</v>
      </c>
      <c r="F349" s="32">
        <f>ROUND(1.5373,4)</f>
        <v>1.5373</v>
      </c>
      <c r="G349" s="28"/>
      <c r="H349" s="42"/>
    </row>
    <row r="350" spans="1:8" ht="12.75" customHeight="1">
      <c r="A350" s="26" t="s">
        <v>71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43448</v>
      </c>
      <c r="B351" s="27"/>
      <c r="C351" s="32">
        <f>ROUND(11.0782714732109,4)</f>
        <v>11.0783</v>
      </c>
      <c r="D351" s="32">
        <f>F351</f>
        <v>11.1485</v>
      </c>
      <c r="E351" s="32">
        <f>F351</f>
        <v>11.1485</v>
      </c>
      <c r="F351" s="32">
        <f>ROUND(11.1485,4)</f>
        <v>11.1485</v>
      </c>
      <c r="G351" s="28"/>
      <c r="H351" s="42"/>
    </row>
    <row r="352" spans="1:8" ht="12.75" customHeight="1">
      <c r="A352" s="26">
        <v>43542</v>
      </c>
      <c r="B352" s="27"/>
      <c r="C352" s="32">
        <f>ROUND(11.0782714732109,4)</f>
        <v>11.0783</v>
      </c>
      <c r="D352" s="32">
        <f>F352</f>
        <v>11.3033</v>
      </c>
      <c r="E352" s="32">
        <f>F352</f>
        <v>11.3033</v>
      </c>
      <c r="F352" s="32">
        <f>ROUND(11.3033,4)</f>
        <v>11.3033</v>
      </c>
      <c r="G352" s="28"/>
      <c r="H352" s="42"/>
    </row>
    <row r="353" spans="1:8" ht="12.75" customHeight="1">
      <c r="A353" s="26">
        <v>43630</v>
      </c>
      <c r="B353" s="27"/>
      <c r="C353" s="32">
        <f>ROUND(11.0782714732109,4)</f>
        <v>11.0783</v>
      </c>
      <c r="D353" s="32">
        <f>F353</f>
        <v>11.4413</v>
      </c>
      <c r="E353" s="32">
        <f>F353</f>
        <v>11.4413</v>
      </c>
      <c r="F353" s="32">
        <f>ROUND(11.4413,4)</f>
        <v>11.4413</v>
      </c>
      <c r="G353" s="28"/>
      <c r="H353" s="42"/>
    </row>
    <row r="354" spans="1:8" ht="12.75" customHeight="1">
      <c r="A354" s="26">
        <v>43724</v>
      </c>
      <c r="B354" s="27"/>
      <c r="C354" s="32">
        <f>ROUND(11.0782714732109,4)</f>
        <v>11.0783</v>
      </c>
      <c r="D354" s="32">
        <f>F354</f>
        <v>11.4566</v>
      </c>
      <c r="E354" s="32">
        <f>F354</f>
        <v>11.4566</v>
      </c>
      <c r="F354" s="32">
        <f>ROUND(11.4566,4)</f>
        <v>11.4566</v>
      </c>
      <c r="G354" s="28"/>
      <c r="H354" s="42"/>
    </row>
    <row r="355" spans="1:8" ht="12.75" customHeight="1">
      <c r="A355" s="26">
        <v>43812</v>
      </c>
      <c r="B355" s="27"/>
      <c r="C355" s="32">
        <f>ROUND(11.0782714732109,4)</f>
        <v>11.0783</v>
      </c>
      <c r="D355" s="32">
        <f>F355</f>
        <v>11.607</v>
      </c>
      <c r="E355" s="32">
        <f>F355</f>
        <v>11.607</v>
      </c>
      <c r="F355" s="32">
        <f>ROUND(11.607,4)</f>
        <v>11.607</v>
      </c>
      <c r="G355" s="28"/>
      <c r="H355" s="42"/>
    </row>
    <row r="356" spans="1:8" ht="12.75" customHeight="1">
      <c r="A356" s="26">
        <v>43906</v>
      </c>
      <c r="B356" s="27"/>
      <c r="C356" s="32">
        <f>ROUND(11.0782714732109,4)</f>
        <v>11.0783</v>
      </c>
      <c r="D356" s="32">
        <f>F356</f>
        <v>11.7586</v>
      </c>
      <c r="E356" s="32">
        <f>F356</f>
        <v>11.7586</v>
      </c>
      <c r="F356" s="32">
        <f>ROUND(11.7586,4)</f>
        <v>11.7586</v>
      </c>
      <c r="G356" s="28"/>
      <c r="H356" s="42"/>
    </row>
    <row r="357" spans="1:8" ht="12.75" customHeight="1">
      <c r="A357" s="26">
        <v>43994</v>
      </c>
      <c r="B357" s="27"/>
      <c r="C357" s="32">
        <f>ROUND(11.0782714732109,4)</f>
        <v>11.0783</v>
      </c>
      <c r="D357" s="32">
        <f>F357</f>
        <v>11.8162</v>
      </c>
      <c r="E357" s="32">
        <f>F357</f>
        <v>11.8162</v>
      </c>
      <c r="F357" s="32">
        <f>ROUND(11.8162,4)</f>
        <v>11.8162</v>
      </c>
      <c r="G357" s="28"/>
      <c r="H357" s="42"/>
    </row>
    <row r="358" spans="1:8" ht="12.75" customHeight="1">
      <c r="A358" s="26">
        <v>44088</v>
      </c>
      <c r="B358" s="27"/>
      <c r="C358" s="32">
        <f>ROUND(11.0782714732109,4)</f>
        <v>11.0783</v>
      </c>
      <c r="D358" s="32">
        <f>F358</f>
        <v>11.9563</v>
      </c>
      <c r="E358" s="32">
        <f>F358</f>
        <v>11.9563</v>
      </c>
      <c r="F358" s="32">
        <f>ROUND(11.9563,4)</f>
        <v>11.9563</v>
      </c>
      <c r="G358" s="28"/>
      <c r="H358" s="42"/>
    </row>
    <row r="359" spans="1:8" ht="12.75" customHeight="1">
      <c r="A359" s="26" t="s">
        <v>72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43448</v>
      </c>
      <c r="B360" s="27"/>
      <c r="C360" s="32">
        <f>ROUND(2.09797547024924,4)</f>
        <v>2.098</v>
      </c>
      <c r="D360" s="32">
        <f>F360</f>
        <v>2.0949</v>
      </c>
      <c r="E360" s="32">
        <f>F360</f>
        <v>2.0949</v>
      </c>
      <c r="F360" s="32">
        <f>ROUND(2.0949,4)</f>
        <v>2.0949</v>
      </c>
      <c r="G360" s="28"/>
      <c r="H360" s="42"/>
    </row>
    <row r="361" spans="1:8" ht="12.75" customHeight="1">
      <c r="A361" s="26">
        <v>43542</v>
      </c>
      <c r="B361" s="27"/>
      <c r="C361" s="32">
        <f>ROUND(2.09797547024924,4)</f>
        <v>2.098</v>
      </c>
      <c r="D361" s="32">
        <f>F361</f>
        <v>2.1133</v>
      </c>
      <c r="E361" s="32">
        <f>F361</f>
        <v>2.1133</v>
      </c>
      <c r="F361" s="32">
        <f>ROUND(2.1133,4)</f>
        <v>2.1133</v>
      </c>
      <c r="G361" s="28"/>
      <c r="H361" s="42"/>
    </row>
    <row r="362" spans="1:8" ht="12.75" customHeight="1">
      <c r="A362" s="26">
        <v>43630</v>
      </c>
      <c r="B362" s="27"/>
      <c r="C362" s="32">
        <f>ROUND(2.09797547024924,4)</f>
        <v>2.098</v>
      </c>
      <c r="D362" s="32">
        <f>F362</f>
        <v>2.1313</v>
      </c>
      <c r="E362" s="32">
        <f>F362</f>
        <v>2.1313</v>
      </c>
      <c r="F362" s="32">
        <f>ROUND(2.1313,4)</f>
        <v>2.1313</v>
      </c>
      <c r="G362" s="28"/>
      <c r="H362" s="42"/>
    </row>
    <row r="363" spans="1:8" ht="12.75" customHeight="1">
      <c r="A363" s="26">
        <v>43724</v>
      </c>
      <c r="B363" s="27"/>
      <c r="C363" s="32">
        <f>ROUND(2.09797547024924,4)</f>
        <v>2.098</v>
      </c>
      <c r="D363" s="32">
        <f>F363</f>
        <v>2.1517</v>
      </c>
      <c r="E363" s="32">
        <f>F363</f>
        <v>2.1517</v>
      </c>
      <c r="F363" s="32">
        <f>ROUND(2.1517,4)</f>
        <v>2.1517</v>
      </c>
      <c r="G363" s="28"/>
      <c r="H363" s="42"/>
    </row>
    <row r="364" spans="1:8" ht="12.75" customHeight="1">
      <c r="A364" s="26">
        <v>43812</v>
      </c>
      <c r="B364" s="27"/>
      <c r="C364" s="32">
        <f>ROUND(2.09797547024924,4)</f>
        <v>2.098</v>
      </c>
      <c r="D364" s="32">
        <f>F364</f>
        <v>2.1725</v>
      </c>
      <c r="E364" s="32">
        <f>F364</f>
        <v>2.1725</v>
      </c>
      <c r="F364" s="32">
        <f>ROUND(2.1725,4)</f>
        <v>2.1725</v>
      </c>
      <c r="G364" s="28"/>
      <c r="H364" s="42"/>
    </row>
    <row r="365" spans="1:8" ht="12.75" customHeight="1">
      <c r="A365" s="26">
        <v>43906</v>
      </c>
      <c r="B365" s="27"/>
      <c r="C365" s="32">
        <f>ROUND(2.09797547024924,4)</f>
        <v>2.098</v>
      </c>
      <c r="D365" s="32">
        <f>F365</f>
        <v>2.1959</v>
      </c>
      <c r="E365" s="32">
        <f>F365</f>
        <v>2.1959</v>
      </c>
      <c r="F365" s="32">
        <f>ROUND(2.1959,4)</f>
        <v>2.1959</v>
      </c>
      <c r="G365" s="28"/>
      <c r="H365" s="42"/>
    </row>
    <row r="366" spans="1:8" ht="12.75" customHeight="1">
      <c r="A366" s="26">
        <v>43994</v>
      </c>
      <c r="B366" s="27"/>
      <c r="C366" s="32">
        <f>ROUND(2.09797547024924,4)</f>
        <v>2.098</v>
      </c>
      <c r="D366" s="32">
        <f>F366</f>
        <v>2.2177</v>
      </c>
      <c r="E366" s="32">
        <f>F366</f>
        <v>2.2177</v>
      </c>
      <c r="F366" s="32">
        <f>ROUND(2.2177,4)</f>
        <v>2.2177</v>
      </c>
      <c r="G366" s="28"/>
      <c r="H366" s="42"/>
    </row>
    <row r="367" spans="1:8" ht="12.75" customHeight="1">
      <c r="A367" s="26">
        <v>44088</v>
      </c>
      <c r="B367" s="27"/>
      <c r="C367" s="32">
        <f>ROUND(2.09797547024924,4)</f>
        <v>2.098</v>
      </c>
      <c r="D367" s="32">
        <f>F367</f>
        <v>2.241</v>
      </c>
      <c r="E367" s="32">
        <f>F367</f>
        <v>2.241</v>
      </c>
      <c r="F367" s="32">
        <f>ROUND(2.241,4)</f>
        <v>2.241</v>
      </c>
      <c r="G367" s="28"/>
      <c r="H367" s="42"/>
    </row>
    <row r="368" spans="1:8" ht="12.75" customHeight="1">
      <c r="A368" s="26" t="s">
        <v>73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43448</v>
      </c>
      <c r="B369" s="27"/>
      <c r="C369" s="32">
        <f>ROUND(2.21768250820047,4)</f>
        <v>2.2177</v>
      </c>
      <c r="D369" s="32">
        <f>F369</f>
        <v>2.2381</v>
      </c>
      <c r="E369" s="32">
        <f>F369</f>
        <v>2.2381</v>
      </c>
      <c r="F369" s="32">
        <f>ROUND(2.2381,4)</f>
        <v>2.2381</v>
      </c>
      <c r="G369" s="28"/>
      <c r="H369" s="42"/>
    </row>
    <row r="370" spans="1:8" ht="12.75" customHeight="1">
      <c r="A370" s="26">
        <v>43542</v>
      </c>
      <c r="B370" s="27"/>
      <c r="C370" s="32">
        <f>ROUND(2.21768250820047,4)</f>
        <v>2.2177</v>
      </c>
      <c r="D370" s="32">
        <f>F370</f>
        <v>2.2871</v>
      </c>
      <c r="E370" s="32">
        <f>F370</f>
        <v>2.2871</v>
      </c>
      <c r="F370" s="32">
        <f>ROUND(2.2871,4)</f>
        <v>2.2871</v>
      </c>
      <c r="G370" s="28"/>
      <c r="H370" s="42"/>
    </row>
    <row r="371" spans="1:8" ht="12.75" customHeight="1">
      <c r="A371" s="26">
        <v>43630</v>
      </c>
      <c r="B371" s="27"/>
      <c r="C371" s="32">
        <f>ROUND(2.21768250820047,4)</f>
        <v>2.2177</v>
      </c>
      <c r="D371" s="32">
        <f>F371</f>
        <v>2.3319</v>
      </c>
      <c r="E371" s="32">
        <f>F371</f>
        <v>2.3319</v>
      </c>
      <c r="F371" s="32">
        <f>ROUND(2.3319,4)</f>
        <v>2.3319</v>
      </c>
      <c r="G371" s="28"/>
      <c r="H371" s="42"/>
    </row>
    <row r="372" spans="1:8" ht="12.75" customHeight="1">
      <c r="A372" s="26">
        <v>43724</v>
      </c>
      <c r="B372" s="27"/>
      <c r="C372" s="32">
        <f>ROUND(2.21768250820047,4)</f>
        <v>2.2177</v>
      </c>
      <c r="D372" s="32">
        <f>F372</f>
        <v>2.3819</v>
      </c>
      <c r="E372" s="32">
        <f>F372</f>
        <v>2.3819</v>
      </c>
      <c r="F372" s="32">
        <f>ROUND(2.3819,4)</f>
        <v>2.3819</v>
      </c>
      <c r="G372" s="28"/>
      <c r="H372" s="42"/>
    </row>
    <row r="373" spans="1:8" ht="12.75" customHeight="1">
      <c r="A373" s="26">
        <v>43812</v>
      </c>
      <c r="B373" s="27"/>
      <c r="C373" s="32">
        <f>ROUND(2.21768250820047,4)</f>
        <v>2.2177</v>
      </c>
      <c r="D373" s="32">
        <f>F373</f>
        <v>2.5173</v>
      </c>
      <c r="E373" s="32">
        <f>F373</f>
        <v>2.5173</v>
      </c>
      <c r="F373" s="32">
        <f>ROUND(2.5173,4)</f>
        <v>2.5173</v>
      </c>
      <c r="G373" s="28"/>
      <c r="H373" s="42"/>
    </row>
    <row r="374" spans="1:8" ht="12.75" customHeight="1">
      <c r="A374" s="26">
        <v>43906</v>
      </c>
      <c r="B374" s="27"/>
      <c r="C374" s="32">
        <f>ROUND(2.21768250820047,4)</f>
        <v>2.2177</v>
      </c>
      <c r="D374" s="32">
        <f>F374</f>
        <v>2.5743</v>
      </c>
      <c r="E374" s="32">
        <f>F374</f>
        <v>2.5743</v>
      </c>
      <c r="F374" s="32">
        <f>ROUND(2.5743,4)</f>
        <v>2.5743</v>
      </c>
      <c r="G374" s="28"/>
      <c r="H374" s="42"/>
    </row>
    <row r="375" spans="1:8" ht="12.75" customHeight="1">
      <c r="A375" s="26">
        <v>43994</v>
      </c>
      <c r="B375" s="27"/>
      <c r="C375" s="32">
        <f>ROUND(2.21768250820047,4)</f>
        <v>2.2177</v>
      </c>
      <c r="D375" s="32">
        <f>F375</f>
        <v>2.6457</v>
      </c>
      <c r="E375" s="32">
        <f>F375</f>
        <v>2.6457</v>
      </c>
      <c r="F375" s="32">
        <f>ROUND(2.6457,4)</f>
        <v>2.6457</v>
      </c>
      <c r="G375" s="28"/>
      <c r="H375" s="42"/>
    </row>
    <row r="376" spans="1:8" ht="12.75" customHeight="1">
      <c r="A376" s="26">
        <v>44088</v>
      </c>
      <c r="B376" s="27"/>
      <c r="C376" s="32">
        <f>ROUND(2.21768250820047,4)</f>
        <v>2.2177</v>
      </c>
      <c r="D376" s="32">
        <f>F376</f>
        <v>2.7204</v>
      </c>
      <c r="E376" s="32">
        <f>F376</f>
        <v>2.7204</v>
      </c>
      <c r="F376" s="32">
        <f>ROUND(2.7204,4)</f>
        <v>2.7204</v>
      </c>
      <c r="G376" s="28"/>
      <c r="H376" s="42"/>
    </row>
    <row r="377" spans="1:8" ht="12.75" customHeight="1">
      <c r="A377" s="26" t="s">
        <v>74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43448</v>
      </c>
      <c r="B378" s="27"/>
      <c r="C378" s="32">
        <f>ROUND(16.545228992,4)</f>
        <v>16.5452</v>
      </c>
      <c r="D378" s="32">
        <f>F378</f>
        <v>16.6956</v>
      </c>
      <c r="E378" s="32">
        <f>F378</f>
        <v>16.6956</v>
      </c>
      <c r="F378" s="32">
        <f>ROUND(16.6956,4)</f>
        <v>16.6956</v>
      </c>
      <c r="G378" s="28"/>
      <c r="H378" s="42"/>
    </row>
    <row r="379" spans="1:8" ht="12.75" customHeight="1">
      <c r="A379" s="26">
        <v>43542</v>
      </c>
      <c r="B379" s="27"/>
      <c r="C379" s="32">
        <f>ROUND(16.545228992,4)</f>
        <v>16.5452</v>
      </c>
      <c r="D379" s="32">
        <f>F379</f>
        <v>17.0494</v>
      </c>
      <c r="E379" s="32">
        <f>F379</f>
        <v>17.0494</v>
      </c>
      <c r="F379" s="32">
        <f>ROUND(17.0494,4)</f>
        <v>17.0494</v>
      </c>
      <c r="G379" s="28"/>
      <c r="H379" s="42"/>
    </row>
    <row r="380" spans="1:8" ht="12.75" customHeight="1">
      <c r="A380" s="26">
        <v>43630</v>
      </c>
      <c r="B380" s="27"/>
      <c r="C380" s="32">
        <f>ROUND(16.545228992,4)</f>
        <v>16.5452</v>
      </c>
      <c r="D380" s="32">
        <f>F380</f>
        <v>17.3762</v>
      </c>
      <c r="E380" s="32">
        <f>F380</f>
        <v>17.3762</v>
      </c>
      <c r="F380" s="32">
        <f>ROUND(17.3762,4)</f>
        <v>17.3762</v>
      </c>
      <c r="G380" s="28"/>
      <c r="H380" s="42"/>
    </row>
    <row r="381" spans="1:8" ht="12.75" customHeight="1">
      <c r="A381" s="26">
        <v>43724</v>
      </c>
      <c r="B381" s="27"/>
      <c r="C381" s="32">
        <f>ROUND(16.545228992,4)</f>
        <v>16.5452</v>
      </c>
      <c r="D381" s="32">
        <f>F381</f>
        <v>17.7385</v>
      </c>
      <c r="E381" s="32">
        <f>F381</f>
        <v>17.7385</v>
      </c>
      <c r="F381" s="32">
        <f>ROUND(17.7385,4)</f>
        <v>17.7385</v>
      </c>
      <c r="G381" s="28"/>
      <c r="H381" s="42"/>
    </row>
    <row r="382" spans="1:8" ht="12.75" customHeight="1">
      <c r="A382" s="26">
        <v>43812</v>
      </c>
      <c r="B382" s="27"/>
      <c r="C382" s="32">
        <f>ROUND(16.545228992,4)</f>
        <v>16.5452</v>
      </c>
      <c r="D382" s="32">
        <f>F382</f>
        <v>18.0611</v>
      </c>
      <c r="E382" s="32">
        <f>F382</f>
        <v>18.0611</v>
      </c>
      <c r="F382" s="32">
        <f>ROUND(18.0611,4)</f>
        <v>18.0611</v>
      </c>
      <c r="G382" s="28"/>
      <c r="H382" s="42"/>
    </row>
    <row r="383" spans="1:8" ht="12.75" customHeight="1">
      <c r="A383" s="26">
        <v>43906</v>
      </c>
      <c r="B383" s="27"/>
      <c r="C383" s="32">
        <f>ROUND(16.545228992,4)</f>
        <v>16.5452</v>
      </c>
      <c r="D383" s="32">
        <f>F383</f>
        <v>18.4573</v>
      </c>
      <c r="E383" s="32">
        <f>F383</f>
        <v>18.4573</v>
      </c>
      <c r="F383" s="32">
        <f>ROUND(18.4573,4)</f>
        <v>18.4573</v>
      </c>
      <c r="G383" s="28"/>
      <c r="H383" s="42"/>
    </row>
    <row r="384" spans="1:8" ht="12.75" customHeight="1">
      <c r="A384" s="26">
        <v>43994</v>
      </c>
      <c r="B384" s="27"/>
      <c r="C384" s="32">
        <f>ROUND(16.545228992,4)</f>
        <v>16.5452</v>
      </c>
      <c r="D384" s="32">
        <f>F384</f>
        <v>18.913</v>
      </c>
      <c r="E384" s="32">
        <f>F384</f>
        <v>18.913</v>
      </c>
      <c r="F384" s="32">
        <f>ROUND(18.913,4)</f>
        <v>18.913</v>
      </c>
      <c r="G384" s="28"/>
      <c r="H384" s="42"/>
    </row>
    <row r="385" spans="1:8" ht="12.75" customHeight="1">
      <c r="A385" s="26">
        <v>44088</v>
      </c>
      <c r="B385" s="27"/>
      <c r="C385" s="32">
        <f>ROUND(16.545228992,4)</f>
        <v>16.5452</v>
      </c>
      <c r="D385" s="32">
        <f>F385</f>
        <v>19.4059</v>
      </c>
      <c r="E385" s="32">
        <f>F385</f>
        <v>19.4059</v>
      </c>
      <c r="F385" s="32">
        <f>ROUND(19.4059,4)</f>
        <v>19.4059</v>
      </c>
      <c r="G385" s="28"/>
      <c r="H385" s="42"/>
    </row>
    <row r="386" spans="1:8" ht="12.75" customHeight="1">
      <c r="A386" s="26" t="s">
        <v>75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43448</v>
      </c>
      <c r="B387" s="27"/>
      <c r="C387" s="32">
        <f>ROUND(14.5343465653435,4)</f>
        <v>14.5343</v>
      </c>
      <c r="D387" s="32">
        <f>F387</f>
        <v>14.673</v>
      </c>
      <c r="E387" s="32">
        <f>F387</f>
        <v>14.673</v>
      </c>
      <c r="F387" s="32">
        <f>ROUND(14.673,4)</f>
        <v>14.673</v>
      </c>
      <c r="G387" s="28"/>
      <c r="H387" s="42"/>
    </row>
    <row r="388" spans="1:8" ht="12.75" customHeight="1">
      <c r="A388" s="26">
        <v>43542</v>
      </c>
      <c r="B388" s="27"/>
      <c r="C388" s="32">
        <f>ROUND(14.5343465653435,4)</f>
        <v>14.5343</v>
      </c>
      <c r="D388" s="32">
        <f>F388</f>
        <v>15.0005</v>
      </c>
      <c r="E388" s="32">
        <f>F388</f>
        <v>15.0005</v>
      </c>
      <c r="F388" s="32">
        <f>ROUND(15.0005,4)</f>
        <v>15.0005</v>
      </c>
      <c r="G388" s="28"/>
      <c r="H388" s="42"/>
    </row>
    <row r="389" spans="1:8" ht="12.75" customHeight="1">
      <c r="A389" s="26">
        <v>43630</v>
      </c>
      <c r="B389" s="27"/>
      <c r="C389" s="32">
        <f>ROUND(14.5343465653435,4)</f>
        <v>14.5343</v>
      </c>
      <c r="D389" s="32">
        <f>F389</f>
        <v>15.3033</v>
      </c>
      <c r="E389" s="32">
        <f>F389</f>
        <v>15.3033</v>
      </c>
      <c r="F389" s="32">
        <f>ROUND(15.3033,4)</f>
        <v>15.3033</v>
      </c>
      <c r="G389" s="28"/>
      <c r="H389" s="42"/>
    </row>
    <row r="390" spans="1:8" ht="12.75" customHeight="1">
      <c r="A390" s="26">
        <v>43724</v>
      </c>
      <c r="B390" s="27"/>
      <c r="C390" s="32">
        <f>ROUND(14.5343465653435,4)</f>
        <v>14.5343</v>
      </c>
      <c r="D390" s="32">
        <f>F390</f>
        <v>15.6395</v>
      </c>
      <c r="E390" s="32">
        <f>F390</f>
        <v>15.6395</v>
      </c>
      <c r="F390" s="32">
        <f>ROUND(15.6395,4)</f>
        <v>15.6395</v>
      </c>
      <c r="G390" s="28"/>
      <c r="H390" s="42"/>
    </row>
    <row r="391" spans="1:8" ht="12.75" customHeight="1">
      <c r="A391" s="26">
        <v>43812</v>
      </c>
      <c r="B391" s="27"/>
      <c r="C391" s="32">
        <f>ROUND(14.5343465653435,4)</f>
        <v>14.5343</v>
      </c>
      <c r="D391" s="32">
        <f>F391</f>
        <v>15.9349</v>
      </c>
      <c r="E391" s="32">
        <f>F391</f>
        <v>15.9349</v>
      </c>
      <c r="F391" s="32">
        <f>ROUND(15.9349,4)</f>
        <v>15.9349</v>
      </c>
      <c r="G391" s="28"/>
      <c r="H391" s="42"/>
    </row>
    <row r="392" spans="1:8" ht="12.75" customHeight="1">
      <c r="A392" s="26">
        <v>43906</v>
      </c>
      <c r="B392" s="27"/>
      <c r="C392" s="32">
        <f>ROUND(14.5343465653435,4)</f>
        <v>14.5343</v>
      </c>
      <c r="D392" s="32">
        <f>F392</f>
        <v>16.6229</v>
      </c>
      <c r="E392" s="32">
        <f>F392</f>
        <v>16.6229</v>
      </c>
      <c r="F392" s="32">
        <f>ROUND(16.6229,4)</f>
        <v>16.6229</v>
      </c>
      <c r="G392" s="28"/>
      <c r="H392" s="42"/>
    </row>
    <row r="393" spans="1:8" ht="12.75" customHeight="1">
      <c r="A393" s="26">
        <v>43994</v>
      </c>
      <c r="B393" s="27"/>
      <c r="C393" s="32">
        <f>ROUND(14.5343465653435,4)</f>
        <v>14.5343</v>
      </c>
      <c r="D393" s="32">
        <f>F393</f>
        <v>16.9251</v>
      </c>
      <c r="E393" s="32">
        <f>F393</f>
        <v>16.9251</v>
      </c>
      <c r="F393" s="32">
        <f>ROUND(16.9251,4)</f>
        <v>16.9251</v>
      </c>
      <c r="G393" s="28"/>
      <c r="H393" s="42"/>
    </row>
    <row r="394" spans="1:8" ht="12.75" customHeight="1">
      <c r="A394" s="26">
        <v>44088</v>
      </c>
      <c r="B394" s="27"/>
      <c r="C394" s="32">
        <f>ROUND(14.5343465653435,4)</f>
        <v>14.5343</v>
      </c>
      <c r="D394" s="32">
        <f>F394</f>
        <v>17.2562</v>
      </c>
      <c r="E394" s="32">
        <f>F394</f>
        <v>17.2562</v>
      </c>
      <c r="F394" s="32">
        <f>ROUND(17.2562,4)</f>
        <v>17.2562</v>
      </c>
      <c r="G394" s="28"/>
      <c r="H394" s="42"/>
    </row>
    <row r="395" spans="1:8" ht="12.75" customHeight="1">
      <c r="A395" s="26" t="s">
        <v>76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43448</v>
      </c>
      <c r="B396" s="27"/>
      <c r="C396" s="32">
        <f>ROUND(18.62472054,4)</f>
        <v>18.6247</v>
      </c>
      <c r="D396" s="32">
        <f>F396</f>
        <v>18.765</v>
      </c>
      <c r="E396" s="32">
        <f>F396</f>
        <v>18.765</v>
      </c>
      <c r="F396" s="32">
        <f>ROUND(18.765,4)</f>
        <v>18.765</v>
      </c>
      <c r="G396" s="28"/>
      <c r="H396" s="42"/>
    </row>
    <row r="397" spans="1:8" ht="12.75" customHeight="1">
      <c r="A397" s="26">
        <v>43542</v>
      </c>
      <c r="B397" s="27"/>
      <c r="C397" s="32">
        <f>ROUND(18.62472054,4)</f>
        <v>18.6247</v>
      </c>
      <c r="D397" s="32">
        <f>F397</f>
        <v>19.0921</v>
      </c>
      <c r="E397" s="32">
        <f>F397</f>
        <v>19.0921</v>
      </c>
      <c r="F397" s="32">
        <f>ROUND(19.0921,4)</f>
        <v>19.0921</v>
      </c>
      <c r="G397" s="28"/>
      <c r="H397" s="42"/>
    </row>
    <row r="398" spans="1:8" ht="12.75" customHeight="1">
      <c r="A398" s="26">
        <v>43630</v>
      </c>
      <c r="B398" s="27"/>
      <c r="C398" s="32">
        <f>ROUND(18.62472054,4)</f>
        <v>18.6247</v>
      </c>
      <c r="D398" s="32">
        <f>F398</f>
        <v>19.3918</v>
      </c>
      <c r="E398" s="32">
        <f>F398</f>
        <v>19.3918</v>
      </c>
      <c r="F398" s="32">
        <f>ROUND(19.3918,4)</f>
        <v>19.3918</v>
      </c>
      <c r="G398" s="28"/>
      <c r="H398" s="42"/>
    </row>
    <row r="399" spans="1:8" ht="12.75" customHeight="1">
      <c r="A399" s="26">
        <v>43724</v>
      </c>
      <c r="B399" s="27"/>
      <c r="C399" s="32">
        <f>ROUND(18.62472054,4)</f>
        <v>18.6247</v>
      </c>
      <c r="D399" s="32">
        <f>F399</f>
        <v>19.7205</v>
      </c>
      <c r="E399" s="32">
        <f>F399</f>
        <v>19.7205</v>
      </c>
      <c r="F399" s="32">
        <f>ROUND(19.7205,4)</f>
        <v>19.7205</v>
      </c>
      <c r="G399" s="28"/>
      <c r="H399" s="42"/>
    </row>
    <row r="400" spans="1:8" ht="12.75" customHeight="1">
      <c r="A400" s="26">
        <v>43812</v>
      </c>
      <c r="B400" s="27"/>
      <c r="C400" s="32">
        <f>ROUND(18.62472054,4)</f>
        <v>18.6247</v>
      </c>
      <c r="D400" s="32">
        <f>F400</f>
        <v>20.047</v>
      </c>
      <c r="E400" s="32">
        <f>F400</f>
        <v>20.047</v>
      </c>
      <c r="F400" s="32">
        <f>ROUND(20.047,4)</f>
        <v>20.047</v>
      </c>
      <c r="G400" s="28"/>
      <c r="H400" s="42"/>
    </row>
    <row r="401" spans="1:8" ht="12.75" customHeight="1">
      <c r="A401" s="26">
        <v>43906</v>
      </c>
      <c r="B401" s="27"/>
      <c r="C401" s="32">
        <f>ROUND(18.62472054,4)</f>
        <v>18.6247</v>
      </c>
      <c r="D401" s="32">
        <f>F401</f>
        <v>20.4121</v>
      </c>
      <c r="E401" s="32">
        <f>F401</f>
        <v>20.4121</v>
      </c>
      <c r="F401" s="32">
        <f>ROUND(20.4121,4)</f>
        <v>20.4121</v>
      </c>
      <c r="G401" s="28"/>
      <c r="H401" s="42"/>
    </row>
    <row r="402" spans="1:8" ht="12.75" customHeight="1">
      <c r="A402" s="26">
        <v>43994</v>
      </c>
      <c r="B402" s="27"/>
      <c r="C402" s="32">
        <f>ROUND(18.62472054,4)</f>
        <v>18.6247</v>
      </c>
      <c r="D402" s="32">
        <f>F402</f>
        <v>20.5111</v>
      </c>
      <c r="E402" s="32">
        <f>F402</f>
        <v>20.5111</v>
      </c>
      <c r="F402" s="32">
        <f>ROUND(20.5111,4)</f>
        <v>20.5111</v>
      </c>
      <c r="G402" s="28"/>
      <c r="H402" s="42"/>
    </row>
    <row r="403" spans="1:8" ht="12.75" customHeight="1">
      <c r="A403" s="26">
        <v>44088</v>
      </c>
      <c r="B403" s="27"/>
      <c r="C403" s="32">
        <f>ROUND(18.62472054,4)</f>
        <v>18.6247</v>
      </c>
      <c r="D403" s="32">
        <f>F403</f>
        <v>21.1202</v>
      </c>
      <c r="E403" s="32">
        <f>F403</f>
        <v>21.1202</v>
      </c>
      <c r="F403" s="32">
        <f>ROUND(21.1202,4)</f>
        <v>21.1202</v>
      </c>
      <c r="G403" s="28"/>
      <c r="H403" s="42"/>
    </row>
    <row r="404" spans="1:8" ht="12.75" customHeight="1">
      <c r="A404" s="26" t="s">
        <v>77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43448</v>
      </c>
      <c r="B405" s="27"/>
      <c r="C405" s="32">
        <f>ROUND(1.85318153422492,4)</f>
        <v>1.8532</v>
      </c>
      <c r="D405" s="32">
        <f>F405</f>
        <v>1.866</v>
      </c>
      <c r="E405" s="32">
        <f>F405</f>
        <v>1.866</v>
      </c>
      <c r="F405" s="32">
        <f>ROUND(1.866,4)</f>
        <v>1.866</v>
      </c>
      <c r="G405" s="28"/>
      <c r="H405" s="42"/>
    </row>
    <row r="406" spans="1:8" ht="12.75" customHeight="1">
      <c r="A406" s="26">
        <v>43542</v>
      </c>
      <c r="B406" s="27"/>
      <c r="C406" s="32">
        <f>ROUND(1.85318153422492,4)</f>
        <v>1.8532</v>
      </c>
      <c r="D406" s="32">
        <f>F406</f>
        <v>1.8915</v>
      </c>
      <c r="E406" s="32">
        <f>F406</f>
        <v>1.8915</v>
      </c>
      <c r="F406" s="32">
        <f>ROUND(1.8915,4)</f>
        <v>1.8915</v>
      </c>
      <c r="G406" s="28"/>
      <c r="H406" s="42"/>
    </row>
    <row r="407" spans="1:8" ht="12.75" customHeight="1">
      <c r="A407" s="26">
        <v>43630</v>
      </c>
      <c r="B407" s="27"/>
      <c r="C407" s="32">
        <f>ROUND(1.85318153422492,4)</f>
        <v>1.8532</v>
      </c>
      <c r="D407" s="32">
        <f>F407</f>
        <v>1.9147</v>
      </c>
      <c r="E407" s="32">
        <f>F407</f>
        <v>1.9147</v>
      </c>
      <c r="F407" s="32">
        <f>ROUND(1.9147,4)</f>
        <v>1.9147</v>
      </c>
      <c r="G407" s="28"/>
      <c r="H407" s="42"/>
    </row>
    <row r="408" spans="1:8" ht="12.75" customHeight="1">
      <c r="A408" s="26">
        <v>43724</v>
      </c>
      <c r="B408" s="27"/>
      <c r="C408" s="32">
        <f>ROUND(1.85318153422492,4)</f>
        <v>1.8532</v>
      </c>
      <c r="D408" s="32">
        <f>F408</f>
        <v>1.9392</v>
      </c>
      <c r="E408" s="32">
        <f>F408</f>
        <v>1.9392</v>
      </c>
      <c r="F408" s="32">
        <f>ROUND(1.9392,4)</f>
        <v>1.9392</v>
      </c>
      <c r="G408" s="28"/>
      <c r="H408" s="42"/>
    </row>
    <row r="409" spans="1:8" ht="12.75" customHeight="1">
      <c r="A409" s="26">
        <v>43812</v>
      </c>
      <c r="B409" s="27"/>
      <c r="C409" s="32">
        <f>ROUND(1.85318153422492,4)</f>
        <v>1.8532</v>
      </c>
      <c r="D409" s="32">
        <f>F409</f>
        <v>2.037</v>
      </c>
      <c r="E409" s="32">
        <f>F409</f>
        <v>2.037</v>
      </c>
      <c r="F409" s="32">
        <f>ROUND(2.037,4)</f>
        <v>2.037</v>
      </c>
      <c r="G409" s="28"/>
      <c r="H409" s="42"/>
    </row>
    <row r="410" spans="1:8" ht="12.75" customHeight="1">
      <c r="A410" s="26">
        <v>43906</v>
      </c>
      <c r="B410" s="27"/>
      <c r="C410" s="32">
        <f>ROUND(1.85318153422492,4)</f>
        <v>1.8532</v>
      </c>
      <c r="D410" s="32">
        <f>F410</f>
        <v>2.0653</v>
      </c>
      <c r="E410" s="32">
        <f>F410</f>
        <v>2.0653</v>
      </c>
      <c r="F410" s="32">
        <f>ROUND(2.0653,4)</f>
        <v>2.0653</v>
      </c>
      <c r="G410" s="28"/>
      <c r="H410" s="42"/>
    </row>
    <row r="411" spans="1:8" ht="12.75" customHeight="1">
      <c r="A411" s="26">
        <v>43994</v>
      </c>
      <c r="B411" s="27"/>
      <c r="C411" s="32">
        <f>ROUND(1.85318153422492,4)</f>
        <v>1.8532</v>
      </c>
      <c r="D411" s="32">
        <f>F411</f>
        <v>2.096</v>
      </c>
      <c r="E411" s="32">
        <f>F411</f>
        <v>2.096</v>
      </c>
      <c r="F411" s="32">
        <f>ROUND(2.096,4)</f>
        <v>2.096</v>
      </c>
      <c r="G411" s="28"/>
      <c r="H411" s="42"/>
    </row>
    <row r="412" spans="1:8" ht="12.75" customHeight="1">
      <c r="A412" s="26">
        <v>44088</v>
      </c>
      <c r="B412" s="27"/>
      <c r="C412" s="32">
        <f>ROUND(1.85318153422492,4)</f>
        <v>1.8532</v>
      </c>
      <c r="D412" s="32">
        <f>F412</f>
        <v>2.1259</v>
      </c>
      <c r="E412" s="32">
        <f>F412</f>
        <v>2.1259</v>
      </c>
      <c r="F412" s="32">
        <f>ROUND(2.1259,4)</f>
        <v>2.1259</v>
      </c>
      <c r="G412" s="28"/>
      <c r="H412" s="42"/>
    </row>
    <row r="413" spans="1:8" ht="12.75" customHeight="1">
      <c r="A413" s="26" t="s">
        <v>78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43448</v>
      </c>
      <c r="B414" s="27"/>
      <c r="C414" s="33">
        <f>ROUND(0.129230085348506,6)</f>
        <v>0.12923</v>
      </c>
      <c r="D414" s="33">
        <f>F414</f>
        <v>0.130353</v>
      </c>
      <c r="E414" s="33">
        <f>F414</f>
        <v>0.130353</v>
      </c>
      <c r="F414" s="33">
        <f>ROUND(0.130353,6)</f>
        <v>0.130353</v>
      </c>
      <c r="G414" s="28"/>
      <c r="H414" s="42"/>
    </row>
    <row r="415" spans="1:8" ht="12.75" customHeight="1">
      <c r="A415" s="26">
        <v>43542</v>
      </c>
      <c r="B415" s="27"/>
      <c r="C415" s="33">
        <f>ROUND(0.129230085348506,6)</f>
        <v>0.12923</v>
      </c>
      <c r="D415" s="33">
        <f>F415</f>
        <v>0.133082</v>
      </c>
      <c r="E415" s="33">
        <f>F415</f>
        <v>0.133082</v>
      </c>
      <c r="F415" s="33">
        <f>ROUND(0.133082,6)</f>
        <v>0.133082</v>
      </c>
      <c r="G415" s="28"/>
      <c r="H415" s="42"/>
    </row>
    <row r="416" spans="1:8" ht="12.75" customHeight="1">
      <c r="A416" s="26">
        <v>43630</v>
      </c>
      <c r="B416" s="27"/>
      <c r="C416" s="33">
        <f>ROUND(0.129230085348506,6)</f>
        <v>0.12923</v>
      </c>
      <c r="D416" s="33">
        <f>F416</f>
        <v>0.135597</v>
      </c>
      <c r="E416" s="33">
        <f>F416</f>
        <v>0.135597</v>
      </c>
      <c r="F416" s="33">
        <f>ROUND(0.135597,6)</f>
        <v>0.135597</v>
      </c>
      <c r="G416" s="28"/>
      <c r="H416" s="42"/>
    </row>
    <row r="417" spans="1:8" ht="12.75" customHeight="1">
      <c r="A417" s="26">
        <v>43724</v>
      </c>
      <c r="B417" s="27"/>
      <c r="C417" s="33">
        <f>ROUND(0.129230085348506,6)</f>
        <v>0.12923</v>
      </c>
      <c r="D417" s="33">
        <f>F417</f>
        <v>0.138388</v>
      </c>
      <c r="E417" s="33">
        <f>F417</f>
        <v>0.138388</v>
      </c>
      <c r="F417" s="33">
        <f>ROUND(0.138388,6)</f>
        <v>0.138388</v>
      </c>
      <c r="G417" s="28"/>
      <c r="H417" s="42"/>
    </row>
    <row r="418" spans="1:8" ht="12.75" customHeight="1">
      <c r="A418" s="26">
        <v>43812</v>
      </c>
      <c r="B418" s="27"/>
      <c r="C418" s="33">
        <f>ROUND(0.129230085348506,6)</f>
        <v>0.12923</v>
      </c>
      <c r="D418" s="33">
        <f>F418</f>
        <v>0.141194</v>
      </c>
      <c r="E418" s="33">
        <f>F418</f>
        <v>0.141194</v>
      </c>
      <c r="F418" s="33">
        <f>ROUND(0.141194,6)</f>
        <v>0.141194</v>
      </c>
      <c r="G418" s="28"/>
      <c r="H418" s="42"/>
    </row>
    <row r="419" spans="1:8" ht="12.75" customHeight="1">
      <c r="A419" s="26">
        <v>43906</v>
      </c>
      <c r="B419" s="27"/>
      <c r="C419" s="33">
        <f>ROUND(0.129230085348506,6)</f>
        <v>0.12923</v>
      </c>
      <c r="D419" s="33">
        <f>F419</f>
        <v>0.147895</v>
      </c>
      <c r="E419" s="33">
        <f>F419</f>
        <v>0.147895</v>
      </c>
      <c r="F419" s="33">
        <f>ROUND(0.147895,6)</f>
        <v>0.147895</v>
      </c>
      <c r="G419" s="28"/>
      <c r="H419" s="42"/>
    </row>
    <row r="420" spans="1:8" ht="12.75" customHeight="1">
      <c r="A420" s="26">
        <v>43994</v>
      </c>
      <c r="B420" s="27"/>
      <c r="C420" s="33">
        <f>ROUND(0.129230085348506,6)</f>
        <v>0.12923</v>
      </c>
      <c r="D420" s="33">
        <f>F420</f>
        <v>0.150505</v>
      </c>
      <c r="E420" s="33">
        <f>F420</f>
        <v>0.150505</v>
      </c>
      <c r="F420" s="33">
        <f>ROUND(0.150505,6)</f>
        <v>0.150505</v>
      </c>
      <c r="G420" s="28"/>
      <c r="H420" s="42"/>
    </row>
    <row r="421" spans="1:8" ht="12.75" customHeight="1">
      <c r="A421" s="26">
        <v>44088</v>
      </c>
      <c r="B421" s="27"/>
      <c r="C421" s="33">
        <f>ROUND(0.129230085348506,6)</f>
        <v>0.12923</v>
      </c>
      <c r="D421" s="33">
        <f>F421</f>
        <v>0.152647</v>
      </c>
      <c r="E421" s="33">
        <f>F421</f>
        <v>0.152647</v>
      </c>
      <c r="F421" s="33">
        <f>ROUND(0.152647,6)</f>
        <v>0.152647</v>
      </c>
      <c r="G421" s="28"/>
      <c r="H421" s="42"/>
    </row>
    <row r="422" spans="1:8" ht="12.75" customHeight="1">
      <c r="A422" s="26" t="s">
        <v>79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43448</v>
      </c>
      <c r="B423" s="27"/>
      <c r="C423" s="32">
        <f>ROUND(0.143256851755305,4)</f>
        <v>0.1433</v>
      </c>
      <c r="D423" s="32">
        <f>F423</f>
        <v>0.1431</v>
      </c>
      <c r="E423" s="32">
        <f>F423</f>
        <v>0.1431</v>
      </c>
      <c r="F423" s="32">
        <f>ROUND(0.1431,4)</f>
        <v>0.1431</v>
      </c>
      <c r="G423" s="28"/>
      <c r="H423" s="42"/>
    </row>
    <row r="424" spans="1:8" ht="12.75" customHeight="1">
      <c r="A424" s="26">
        <v>43542</v>
      </c>
      <c r="B424" s="27"/>
      <c r="C424" s="32">
        <f>ROUND(0.143256851755305,4)</f>
        <v>0.1433</v>
      </c>
      <c r="D424" s="32">
        <f>F424</f>
        <v>0.1429</v>
      </c>
      <c r="E424" s="32">
        <f>F424</f>
        <v>0.1429</v>
      </c>
      <c r="F424" s="32">
        <f>ROUND(0.1429,4)</f>
        <v>0.1429</v>
      </c>
      <c r="G424" s="28"/>
      <c r="H424" s="42"/>
    </row>
    <row r="425" spans="1:8" ht="12.75" customHeight="1">
      <c r="A425" s="26">
        <v>43630</v>
      </c>
      <c r="B425" s="27"/>
      <c r="C425" s="32">
        <f>ROUND(0.143256851755305,4)</f>
        <v>0.1433</v>
      </c>
      <c r="D425" s="32">
        <f>F425</f>
        <v>0.1428</v>
      </c>
      <c r="E425" s="32">
        <f>F425</f>
        <v>0.1428</v>
      </c>
      <c r="F425" s="32">
        <f>ROUND(0.1428,4)</f>
        <v>0.1428</v>
      </c>
      <c r="G425" s="28"/>
      <c r="H425" s="42"/>
    </row>
    <row r="426" spans="1:8" ht="12.75" customHeight="1">
      <c r="A426" s="26">
        <v>43724</v>
      </c>
      <c r="B426" s="27"/>
      <c r="C426" s="32">
        <f>ROUND(0.143256851755305,4)</f>
        <v>0.1433</v>
      </c>
      <c r="D426" s="32">
        <f>F426</f>
        <v>0.1425</v>
      </c>
      <c r="E426" s="32">
        <f>F426</f>
        <v>0.1425</v>
      </c>
      <c r="F426" s="32">
        <f>ROUND(0.1425,4)</f>
        <v>0.1425</v>
      </c>
      <c r="G426" s="28"/>
      <c r="H426" s="42"/>
    </row>
    <row r="427" spans="1:8" ht="12.75" customHeight="1">
      <c r="A427" s="26">
        <v>43812</v>
      </c>
      <c r="B427" s="27"/>
      <c r="C427" s="32">
        <f>ROUND(0.143256851755305,4)</f>
        <v>0.1433</v>
      </c>
      <c r="D427" s="32">
        <f>F427</f>
        <v>0.1424</v>
      </c>
      <c r="E427" s="32">
        <f>F427</f>
        <v>0.1424</v>
      </c>
      <c r="F427" s="32">
        <f>ROUND(0.1424,4)</f>
        <v>0.1424</v>
      </c>
      <c r="G427" s="28"/>
      <c r="H427" s="42"/>
    </row>
    <row r="428" spans="1:8" ht="12.75" customHeight="1">
      <c r="A428" s="26">
        <v>43906</v>
      </c>
      <c r="B428" s="27"/>
      <c r="C428" s="32">
        <f>ROUND(0.143256851755305,4)</f>
        <v>0.1433</v>
      </c>
      <c r="D428" s="32">
        <f>F428</f>
        <v>0.1423</v>
      </c>
      <c r="E428" s="32">
        <f>F428</f>
        <v>0.1423</v>
      </c>
      <c r="F428" s="32">
        <f>ROUND(0.1423,4)</f>
        <v>0.1423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ROUND(1.73723587341046,4)</f>
        <v>1.7372</v>
      </c>
      <c r="D430" s="32">
        <f>F430</f>
        <v>1.7501</v>
      </c>
      <c r="E430" s="32">
        <f>F430</f>
        <v>1.7501</v>
      </c>
      <c r="F430" s="32">
        <f>ROUND(1.7501,4)</f>
        <v>1.7501</v>
      </c>
      <c r="G430" s="28"/>
      <c r="H430" s="42"/>
    </row>
    <row r="431" spans="1:8" ht="12.75" customHeight="1">
      <c r="A431" s="26">
        <v>43542</v>
      </c>
      <c r="B431" s="27"/>
      <c r="C431" s="32">
        <f>ROUND(1.73723587341046,4)</f>
        <v>1.7372</v>
      </c>
      <c r="D431" s="32">
        <f>F431</f>
        <v>1.7792</v>
      </c>
      <c r="E431" s="32">
        <f>F431</f>
        <v>1.7792</v>
      </c>
      <c r="F431" s="32">
        <f>ROUND(1.7792,4)</f>
        <v>1.7792</v>
      </c>
      <c r="G431" s="28"/>
      <c r="H431" s="42"/>
    </row>
    <row r="432" spans="1:8" ht="12.75" customHeight="1">
      <c r="A432" s="26">
        <v>43630</v>
      </c>
      <c r="B432" s="27"/>
      <c r="C432" s="32">
        <f>ROUND(1.73723587341046,4)</f>
        <v>1.7372</v>
      </c>
      <c r="D432" s="32">
        <f>F432</f>
        <v>1.806</v>
      </c>
      <c r="E432" s="32">
        <f>F432</f>
        <v>1.806</v>
      </c>
      <c r="F432" s="32">
        <f>ROUND(1.806,4)</f>
        <v>1.806</v>
      </c>
      <c r="G432" s="28"/>
      <c r="H432" s="42"/>
    </row>
    <row r="433" spans="1:8" ht="12.75" customHeight="1">
      <c r="A433" s="26">
        <v>43724</v>
      </c>
      <c r="B433" s="27"/>
      <c r="C433" s="32">
        <f>ROUND(1.73723587341046,4)</f>
        <v>1.7372</v>
      </c>
      <c r="D433" s="32">
        <f>F433</f>
        <v>1.8353</v>
      </c>
      <c r="E433" s="32">
        <f>F433</f>
        <v>1.8353</v>
      </c>
      <c r="F433" s="32">
        <f>ROUND(1.8353,4)</f>
        <v>1.8353</v>
      </c>
      <c r="G433" s="28"/>
      <c r="H433" s="42"/>
    </row>
    <row r="434" spans="1:8" ht="12.75" customHeight="1">
      <c r="A434" s="26">
        <v>43812</v>
      </c>
      <c r="B434" s="27"/>
      <c r="C434" s="32">
        <f>ROUND(1.73723587341046,4)</f>
        <v>1.7372</v>
      </c>
      <c r="D434" s="32">
        <f>F434</f>
        <v>1.8624</v>
      </c>
      <c r="E434" s="32">
        <f>F434</f>
        <v>1.8624</v>
      </c>
      <c r="F434" s="32">
        <f>ROUND(1.8624,4)</f>
        <v>1.8624</v>
      </c>
      <c r="G434" s="28"/>
      <c r="H434" s="42"/>
    </row>
    <row r="435" spans="1:8" ht="12.75" customHeight="1">
      <c r="A435" s="26">
        <v>43906</v>
      </c>
      <c r="B435" s="27"/>
      <c r="C435" s="32">
        <f>ROUND(1.73723587341046,4)</f>
        <v>1.7372</v>
      </c>
      <c r="D435" s="32">
        <f>F435</f>
        <v>1.8943</v>
      </c>
      <c r="E435" s="32">
        <f>F435</f>
        <v>1.8943</v>
      </c>
      <c r="F435" s="32">
        <f>ROUND(1.8943,4)</f>
        <v>1.8943</v>
      </c>
      <c r="G435" s="28"/>
      <c r="H435" s="42"/>
    </row>
    <row r="436" spans="1:8" ht="12.75" customHeight="1">
      <c r="A436" s="26">
        <v>43994</v>
      </c>
      <c r="B436" s="27"/>
      <c r="C436" s="32">
        <f>ROUND(1.73723587341046,4)</f>
        <v>1.7372</v>
      </c>
      <c r="D436" s="32">
        <f>F436</f>
        <v>1.9283</v>
      </c>
      <c r="E436" s="32">
        <f>F436</f>
        <v>1.9283</v>
      </c>
      <c r="F436" s="32">
        <f>ROUND(1.9283,4)</f>
        <v>1.9283</v>
      </c>
      <c r="G436" s="28"/>
      <c r="H436" s="42"/>
    </row>
    <row r="437" spans="1:8" ht="12.75" customHeight="1">
      <c r="A437" s="26">
        <v>44088</v>
      </c>
      <c r="B437" s="27"/>
      <c r="C437" s="32">
        <f>ROUND(1.73723587341046,4)</f>
        <v>1.7372</v>
      </c>
      <c r="D437" s="32">
        <f>F437</f>
        <v>1.965</v>
      </c>
      <c r="E437" s="32">
        <f>F437</f>
        <v>1.965</v>
      </c>
      <c r="F437" s="32">
        <f>ROUND(1.965,4)</f>
        <v>1.965</v>
      </c>
      <c r="G437" s="28"/>
      <c r="H437" s="42"/>
    </row>
    <row r="438" spans="1:8" ht="12.75" customHeight="1">
      <c r="A438" s="26" t="s">
        <v>81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43448</v>
      </c>
      <c r="B439" s="27"/>
      <c r="C439" s="32">
        <f>ROUND(9.4991453,4)</f>
        <v>9.4991</v>
      </c>
      <c r="D439" s="32">
        <f>F439</f>
        <v>9.5567</v>
      </c>
      <c r="E439" s="32">
        <f>F439</f>
        <v>9.5567</v>
      </c>
      <c r="F439" s="32">
        <f>ROUND(9.5567,4)</f>
        <v>9.5567</v>
      </c>
      <c r="G439" s="28"/>
      <c r="H439" s="42"/>
    </row>
    <row r="440" spans="1:8" ht="12.75" customHeight="1">
      <c r="A440" s="26">
        <v>43542</v>
      </c>
      <c r="B440" s="27"/>
      <c r="C440" s="32">
        <f>ROUND(9.4991453,4)</f>
        <v>9.4991</v>
      </c>
      <c r="D440" s="32">
        <f>F440</f>
        <v>9.6852</v>
      </c>
      <c r="E440" s="32">
        <f>F440</f>
        <v>9.6852</v>
      </c>
      <c r="F440" s="32">
        <f>ROUND(9.6852,4)</f>
        <v>9.6852</v>
      </c>
      <c r="G440" s="28"/>
      <c r="H440" s="42"/>
    </row>
    <row r="441" spans="1:8" ht="12.75" customHeight="1">
      <c r="A441" s="26">
        <v>43630</v>
      </c>
      <c r="B441" s="27"/>
      <c r="C441" s="32">
        <f>ROUND(9.4991453,4)</f>
        <v>9.4991</v>
      </c>
      <c r="D441" s="32">
        <f>F441</f>
        <v>9.8073</v>
      </c>
      <c r="E441" s="32">
        <f>F441</f>
        <v>9.8073</v>
      </c>
      <c r="F441" s="32">
        <f>ROUND(9.8073,4)</f>
        <v>9.8073</v>
      </c>
      <c r="G441" s="28"/>
      <c r="H441" s="42"/>
    </row>
    <row r="442" spans="1:8" ht="12.75" customHeight="1">
      <c r="A442" s="26">
        <v>43724</v>
      </c>
      <c r="B442" s="27"/>
      <c r="C442" s="32">
        <f>ROUND(9.4991453,4)</f>
        <v>9.4991</v>
      </c>
      <c r="D442" s="32">
        <f>F442</f>
        <v>9.9441</v>
      </c>
      <c r="E442" s="32">
        <f>F442</f>
        <v>9.9441</v>
      </c>
      <c r="F442" s="32">
        <f>ROUND(9.9441,4)</f>
        <v>9.9441</v>
      </c>
      <c r="G442" s="28"/>
      <c r="H442" s="42"/>
    </row>
    <row r="443" spans="1:8" ht="12.75" customHeight="1">
      <c r="A443" s="26">
        <v>43812</v>
      </c>
      <c r="B443" s="27"/>
      <c r="C443" s="32">
        <f>ROUND(9.4991453,4)</f>
        <v>9.4991</v>
      </c>
      <c r="D443" s="32">
        <f>F443</f>
        <v>10.4598</v>
      </c>
      <c r="E443" s="32">
        <f>F443</f>
        <v>10.4598</v>
      </c>
      <c r="F443" s="32">
        <f>ROUND(10.4598,4)</f>
        <v>10.4598</v>
      </c>
      <c r="G443" s="28"/>
      <c r="H443" s="42"/>
    </row>
    <row r="444" spans="1:8" ht="12.75" customHeight="1">
      <c r="A444" s="26">
        <v>43906</v>
      </c>
      <c r="B444" s="27"/>
      <c r="C444" s="32">
        <f>ROUND(9.4991453,4)</f>
        <v>9.4991</v>
      </c>
      <c r="D444" s="32">
        <f>F444</f>
        <v>10.6207</v>
      </c>
      <c r="E444" s="32">
        <f>F444</f>
        <v>10.6207</v>
      </c>
      <c r="F444" s="32">
        <f>ROUND(10.6207,4)</f>
        <v>10.6207</v>
      </c>
      <c r="G444" s="28"/>
      <c r="H444" s="42"/>
    </row>
    <row r="445" spans="1:8" ht="12.75" customHeight="1">
      <c r="A445" s="26">
        <v>43994</v>
      </c>
      <c r="B445" s="27"/>
      <c r="C445" s="32">
        <f>ROUND(9.4991453,4)</f>
        <v>9.4991</v>
      </c>
      <c r="D445" s="32">
        <f>F445</f>
        <v>10.7932</v>
      </c>
      <c r="E445" s="32">
        <f>F445</f>
        <v>10.7932</v>
      </c>
      <c r="F445" s="32">
        <f>ROUND(10.7932,4)</f>
        <v>10.7932</v>
      </c>
      <c r="G445" s="28"/>
      <c r="H445" s="42"/>
    </row>
    <row r="446" spans="1:8" ht="12.75" customHeight="1">
      <c r="A446" s="26">
        <v>44088</v>
      </c>
      <c r="B446" s="27"/>
      <c r="C446" s="32">
        <f>ROUND(9.4991453,4)</f>
        <v>9.4991</v>
      </c>
      <c r="D446" s="32">
        <f>F446</f>
        <v>10.9629</v>
      </c>
      <c r="E446" s="32">
        <f>F446</f>
        <v>10.9629</v>
      </c>
      <c r="F446" s="32">
        <f>ROUND(10.9629,4)</f>
        <v>10.9629</v>
      </c>
      <c r="G446" s="28"/>
      <c r="H446" s="42"/>
    </row>
    <row r="447" spans="1:8" ht="12.75" customHeight="1">
      <c r="A447" s="26" t="s">
        <v>82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43448</v>
      </c>
      <c r="B448" s="27"/>
      <c r="C448" s="32">
        <f>ROUND(10.5080604351912,4)</f>
        <v>10.5081</v>
      </c>
      <c r="D448" s="32">
        <f>F448</f>
        <v>10.5778</v>
      </c>
      <c r="E448" s="32">
        <f>F448</f>
        <v>10.5778</v>
      </c>
      <c r="F448" s="32">
        <f>ROUND(10.5778,4)</f>
        <v>10.5778</v>
      </c>
      <c r="G448" s="28"/>
      <c r="H448" s="42"/>
    </row>
    <row r="449" spans="1:8" ht="12.75" customHeight="1">
      <c r="A449" s="26">
        <v>43542</v>
      </c>
      <c r="B449" s="27"/>
      <c r="C449" s="32">
        <f>ROUND(10.5080604351912,4)</f>
        <v>10.5081</v>
      </c>
      <c r="D449" s="32">
        <f>F449</f>
        <v>10.7332</v>
      </c>
      <c r="E449" s="32">
        <f>F449</f>
        <v>10.7332</v>
      </c>
      <c r="F449" s="32">
        <f>ROUND(10.7332,4)</f>
        <v>10.7332</v>
      </c>
      <c r="G449" s="28"/>
      <c r="H449" s="42"/>
    </row>
    <row r="450" spans="1:8" ht="12.75" customHeight="1">
      <c r="A450" s="26">
        <v>43630</v>
      </c>
      <c r="B450" s="27"/>
      <c r="C450" s="32">
        <f>ROUND(10.5080604351912,4)</f>
        <v>10.5081</v>
      </c>
      <c r="D450" s="32">
        <f>F450</f>
        <v>10.8785</v>
      </c>
      <c r="E450" s="32">
        <f>F450</f>
        <v>10.8785</v>
      </c>
      <c r="F450" s="32">
        <f>ROUND(10.8785,4)</f>
        <v>10.8785</v>
      </c>
      <c r="G450" s="28"/>
      <c r="H450" s="42"/>
    </row>
    <row r="451" spans="1:8" ht="12.75" customHeight="1">
      <c r="A451" s="26">
        <v>43724</v>
      </c>
      <c r="B451" s="27"/>
      <c r="C451" s="32">
        <f>ROUND(10.5080604351912,4)</f>
        <v>10.5081</v>
      </c>
      <c r="D451" s="32">
        <f>F451</f>
        <v>11.0379</v>
      </c>
      <c r="E451" s="32">
        <f>F451</f>
        <v>11.0379</v>
      </c>
      <c r="F451" s="32">
        <f>ROUND(11.0379,4)</f>
        <v>11.0379</v>
      </c>
      <c r="G451" s="28"/>
      <c r="H451" s="42"/>
    </row>
    <row r="452" spans="1:8" ht="12.75" customHeight="1">
      <c r="A452" s="26">
        <v>43812</v>
      </c>
      <c r="B452" s="27"/>
      <c r="C452" s="32">
        <f>ROUND(10.5080604351912,4)</f>
        <v>10.5081</v>
      </c>
      <c r="D452" s="32">
        <f>F452</f>
        <v>11.6125</v>
      </c>
      <c r="E452" s="32">
        <f>F452</f>
        <v>11.6125</v>
      </c>
      <c r="F452" s="32">
        <f>ROUND(11.6125,4)</f>
        <v>11.6125</v>
      </c>
      <c r="G452" s="28"/>
      <c r="H452" s="42"/>
    </row>
    <row r="453" spans="1:8" ht="12.75" customHeight="1">
      <c r="A453" s="26">
        <v>43906</v>
      </c>
      <c r="B453" s="27"/>
      <c r="C453" s="32">
        <f>ROUND(10.5080604351912,4)</f>
        <v>10.5081</v>
      </c>
      <c r="D453" s="32">
        <f>F453</f>
        <v>11.8014</v>
      </c>
      <c r="E453" s="32">
        <f>F453</f>
        <v>11.8014</v>
      </c>
      <c r="F453" s="32">
        <f>ROUND(11.8014,4)</f>
        <v>11.8014</v>
      </c>
      <c r="G453" s="28"/>
      <c r="H453" s="42"/>
    </row>
    <row r="454" spans="1:8" ht="12.75" customHeight="1">
      <c r="A454" s="26">
        <v>43994</v>
      </c>
      <c r="B454" s="27"/>
      <c r="C454" s="32">
        <f>ROUND(10.5080604351912,4)</f>
        <v>10.5081</v>
      </c>
      <c r="D454" s="32">
        <f>F454</f>
        <v>11.9983</v>
      </c>
      <c r="E454" s="32">
        <f>F454</f>
        <v>11.9983</v>
      </c>
      <c r="F454" s="32">
        <f>ROUND(11.9983,4)</f>
        <v>11.9983</v>
      </c>
      <c r="G454" s="28"/>
      <c r="H454" s="42"/>
    </row>
    <row r="455" spans="1:8" ht="12.75" customHeight="1">
      <c r="A455" s="26">
        <v>44088</v>
      </c>
      <c r="B455" s="27"/>
      <c r="C455" s="32">
        <f>ROUND(10.5080604351912,4)</f>
        <v>10.5081</v>
      </c>
      <c r="D455" s="32">
        <f>F455</f>
        <v>12.1701</v>
      </c>
      <c r="E455" s="32">
        <f>F455</f>
        <v>12.1701</v>
      </c>
      <c r="F455" s="32">
        <f>ROUND(12.1701,4)</f>
        <v>12.1701</v>
      </c>
      <c r="G455" s="28"/>
      <c r="H455" s="42"/>
    </row>
    <row r="456" spans="1:8" ht="12.75" customHeight="1">
      <c r="A456" s="26" t="s">
        <v>83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43448</v>
      </c>
      <c r="B457" s="27"/>
      <c r="C457" s="32">
        <f>ROUND(2.63065215227443,4)</f>
        <v>2.6307</v>
      </c>
      <c r="D457" s="32">
        <f>F457</f>
        <v>2.575</v>
      </c>
      <c r="E457" s="32">
        <f>F457</f>
        <v>2.575</v>
      </c>
      <c r="F457" s="32">
        <f>ROUND(2.575,4)</f>
        <v>2.575</v>
      </c>
      <c r="G457" s="28"/>
      <c r="H457" s="42"/>
    </row>
    <row r="458" spans="1:8" ht="12.75" customHeight="1">
      <c r="A458" s="26">
        <v>43542</v>
      </c>
      <c r="B458" s="27"/>
      <c r="C458" s="32">
        <f>ROUND(2.63065215227443,4)</f>
        <v>2.6307</v>
      </c>
      <c r="D458" s="32">
        <f>F458</f>
        <v>2.4658</v>
      </c>
      <c r="E458" s="32">
        <f>F458</f>
        <v>2.4658</v>
      </c>
      <c r="F458" s="32">
        <f>ROUND(2.4658,4)</f>
        <v>2.4658</v>
      </c>
      <c r="G458" s="28"/>
      <c r="H458" s="42"/>
    </row>
    <row r="459" spans="1:8" ht="12.75" customHeight="1">
      <c r="A459" s="26">
        <v>43630</v>
      </c>
      <c r="B459" s="27"/>
      <c r="C459" s="32">
        <f>ROUND(2.63065215227443,4)</f>
        <v>2.6307</v>
      </c>
      <c r="D459" s="32">
        <f>F459</f>
        <v>2.3697</v>
      </c>
      <c r="E459" s="32">
        <f>F459</f>
        <v>2.3697</v>
      </c>
      <c r="F459" s="32">
        <f>ROUND(2.3697,4)</f>
        <v>2.3697</v>
      </c>
      <c r="G459" s="28"/>
      <c r="H459" s="42"/>
    </row>
    <row r="460" spans="1:8" ht="12.75" customHeight="1">
      <c r="A460" s="26">
        <v>43724</v>
      </c>
      <c r="B460" s="27"/>
      <c r="C460" s="32">
        <f>ROUND(2.63065215227443,4)</f>
        <v>2.6307</v>
      </c>
      <c r="D460" s="32">
        <f>F460</f>
        <v>2.2761</v>
      </c>
      <c r="E460" s="32">
        <f>F460</f>
        <v>2.2761</v>
      </c>
      <c r="F460" s="32">
        <f>ROUND(2.2761,4)</f>
        <v>2.2761</v>
      </c>
      <c r="G460" s="28"/>
      <c r="H460" s="42"/>
    </row>
    <row r="461" spans="1:8" ht="12.75" customHeight="1">
      <c r="A461" s="26">
        <v>43812</v>
      </c>
      <c r="B461" s="27"/>
      <c r="C461" s="32">
        <f>ROUND(2.63065215227443,4)</f>
        <v>2.6307</v>
      </c>
      <c r="D461" s="32">
        <f>F461</f>
        <v>2.2787</v>
      </c>
      <c r="E461" s="32">
        <f>F461</f>
        <v>2.2787</v>
      </c>
      <c r="F461" s="32">
        <f>ROUND(2.2787,4)</f>
        <v>2.2787</v>
      </c>
      <c r="G461" s="28"/>
      <c r="H461" s="42"/>
    </row>
    <row r="462" spans="1:8" ht="12.75" customHeight="1">
      <c r="A462" s="26">
        <v>43906</v>
      </c>
      <c r="B462" s="27"/>
      <c r="C462" s="32">
        <f>ROUND(2.63065215227443,4)</f>
        <v>2.6307</v>
      </c>
      <c r="D462" s="32">
        <f>F462</f>
        <v>2.1998</v>
      </c>
      <c r="E462" s="32">
        <f>F462</f>
        <v>2.1998</v>
      </c>
      <c r="F462" s="32">
        <f>ROUND(2.1998,4)</f>
        <v>2.1998</v>
      </c>
      <c r="G462" s="28"/>
      <c r="H462" s="42"/>
    </row>
    <row r="463" spans="1:8" ht="12.75" customHeight="1">
      <c r="A463" s="26">
        <v>43994</v>
      </c>
      <c r="B463" s="27"/>
      <c r="C463" s="32">
        <f>ROUND(2.63065215227443,4)</f>
        <v>2.6307</v>
      </c>
      <c r="D463" s="32">
        <f>F463</f>
        <v>2.1365</v>
      </c>
      <c r="E463" s="32">
        <f>F463</f>
        <v>2.1365</v>
      </c>
      <c r="F463" s="32">
        <f>ROUND(2.1365,4)</f>
        <v>2.1365</v>
      </c>
      <c r="G463" s="28"/>
      <c r="H463" s="42"/>
    </row>
    <row r="464" spans="1:8" ht="12.75" customHeight="1">
      <c r="A464" s="26">
        <v>44088</v>
      </c>
      <c r="B464" s="27"/>
      <c r="C464" s="32">
        <f>ROUND(2.63065215227443,4)</f>
        <v>2.6307</v>
      </c>
      <c r="D464" s="32">
        <f>F464</f>
        <v>2.0718</v>
      </c>
      <c r="E464" s="32">
        <f>F464</f>
        <v>2.0718</v>
      </c>
      <c r="F464" s="32">
        <f>ROUND(2.0718,4)</f>
        <v>2.0718</v>
      </c>
      <c r="G464" s="28"/>
      <c r="H464" s="42"/>
    </row>
    <row r="465" spans="1:8" ht="12.75" customHeight="1">
      <c r="A465" s="26" t="s">
        <v>84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43448</v>
      </c>
      <c r="B466" s="27"/>
      <c r="C466" s="32">
        <f>ROUND(14.5358,4)</f>
        <v>14.5358</v>
      </c>
      <c r="D466" s="32">
        <f>F466</f>
        <v>14.6167</v>
      </c>
      <c r="E466" s="32">
        <f>F466</f>
        <v>14.6167</v>
      </c>
      <c r="F466" s="32">
        <f>ROUND(14.6167,4)</f>
        <v>14.6167</v>
      </c>
      <c r="G466" s="28"/>
      <c r="H466" s="42"/>
    </row>
    <row r="467" spans="1:8" ht="12.75" customHeight="1">
      <c r="A467" s="26">
        <v>43542</v>
      </c>
      <c r="B467" s="27"/>
      <c r="C467" s="32">
        <f>ROUND(14.5358,4)</f>
        <v>14.5358</v>
      </c>
      <c r="D467" s="32">
        <f>F467</f>
        <v>14.7936</v>
      </c>
      <c r="E467" s="32">
        <f>F467</f>
        <v>14.7936</v>
      </c>
      <c r="F467" s="32">
        <f>ROUND(14.7936,4)</f>
        <v>14.7936</v>
      </c>
      <c r="G467" s="28"/>
      <c r="H467" s="42"/>
    </row>
    <row r="468" spans="1:8" ht="12.75" customHeight="1">
      <c r="A468" s="26">
        <v>43630</v>
      </c>
      <c r="B468" s="27"/>
      <c r="C468" s="32">
        <f>ROUND(14.5358,4)</f>
        <v>14.5358</v>
      </c>
      <c r="D468" s="32">
        <f>F468</f>
        <v>14.9564</v>
      </c>
      <c r="E468" s="32">
        <f>F468</f>
        <v>14.9564</v>
      </c>
      <c r="F468" s="32">
        <f>ROUND(14.9564,4)</f>
        <v>14.9564</v>
      </c>
      <c r="G468" s="28"/>
      <c r="H468" s="42"/>
    </row>
    <row r="469" spans="1:8" ht="12.75" customHeight="1">
      <c r="A469" s="26">
        <v>43724</v>
      </c>
      <c r="B469" s="27"/>
      <c r="C469" s="32">
        <f>ROUND(14.5358,4)</f>
        <v>14.5358</v>
      </c>
      <c r="D469" s="32">
        <f>F469</f>
        <v>15.1326</v>
      </c>
      <c r="E469" s="32">
        <f>F469</f>
        <v>15.1326</v>
      </c>
      <c r="F469" s="32">
        <f>ROUND(15.1326,4)</f>
        <v>15.1326</v>
      </c>
      <c r="G469" s="28"/>
      <c r="H469" s="42"/>
    </row>
    <row r="470" spans="1:8" ht="12.75" customHeight="1">
      <c r="A470" s="26">
        <v>43812</v>
      </c>
      <c r="B470" s="27"/>
      <c r="C470" s="32">
        <f>ROUND(14.5358,4)</f>
        <v>14.5358</v>
      </c>
      <c r="D470" s="32">
        <f>F470</f>
        <v>15.3076</v>
      </c>
      <c r="E470" s="32">
        <f>F470</f>
        <v>15.3076</v>
      </c>
      <c r="F470" s="32">
        <f>ROUND(15.3076,4)</f>
        <v>15.3076</v>
      </c>
      <c r="G470" s="28"/>
      <c r="H470" s="42"/>
    </row>
    <row r="471" spans="1:8" ht="12.75" customHeight="1">
      <c r="A471" s="26">
        <v>43906</v>
      </c>
      <c r="B471" s="27"/>
      <c r="C471" s="32">
        <f>ROUND(14.5358,4)</f>
        <v>14.5358</v>
      </c>
      <c r="D471" s="32">
        <f>F471</f>
        <v>15.504</v>
      </c>
      <c r="E471" s="32">
        <f>F471</f>
        <v>15.504</v>
      </c>
      <c r="F471" s="32">
        <f>ROUND(15.504,4)</f>
        <v>15.504</v>
      </c>
      <c r="G471" s="28"/>
      <c r="H471" s="42"/>
    </row>
    <row r="472" spans="1:8" ht="12.75" customHeight="1">
      <c r="A472" s="26">
        <v>43994</v>
      </c>
      <c r="B472" s="27"/>
      <c r="C472" s="32">
        <f>ROUND(14.5358,4)</f>
        <v>14.5358</v>
      </c>
      <c r="D472" s="32">
        <f>F472</f>
        <v>15.6878</v>
      </c>
      <c r="E472" s="32">
        <f>F472</f>
        <v>15.6878</v>
      </c>
      <c r="F472" s="32">
        <f>ROUND(15.6878,4)</f>
        <v>15.6878</v>
      </c>
      <c r="G472" s="28"/>
      <c r="H472" s="42"/>
    </row>
    <row r="473" spans="1:8" ht="12.75" customHeight="1">
      <c r="A473" s="26">
        <v>44088</v>
      </c>
      <c r="B473" s="27"/>
      <c r="C473" s="32">
        <f>ROUND(14.5358,4)</f>
        <v>14.5358</v>
      </c>
      <c r="D473" s="32">
        <f>F473</f>
        <v>15.8842</v>
      </c>
      <c r="E473" s="32">
        <f>F473</f>
        <v>15.8842</v>
      </c>
      <c r="F473" s="32">
        <f>ROUND(15.8842,4)</f>
        <v>15.8842</v>
      </c>
      <c r="G473" s="28"/>
      <c r="H473" s="42"/>
    </row>
    <row r="474" spans="1:8" ht="12.75" customHeight="1">
      <c r="A474" s="26" t="s">
        <v>85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43448</v>
      </c>
      <c r="B475" s="27"/>
      <c r="C475" s="32">
        <f>ROUND(14.5358,4)</f>
        <v>14.5358</v>
      </c>
      <c r="D475" s="32">
        <f>F475</f>
        <v>14.6167</v>
      </c>
      <c r="E475" s="32">
        <f>F475</f>
        <v>14.6167</v>
      </c>
      <c r="F475" s="32">
        <f>ROUND(14.6167,4)</f>
        <v>14.6167</v>
      </c>
      <c r="G475" s="28"/>
      <c r="H475" s="42"/>
    </row>
    <row r="476" spans="1:8" ht="12.75" customHeight="1">
      <c r="A476" s="26">
        <v>43542</v>
      </c>
      <c r="B476" s="27"/>
      <c r="C476" s="32">
        <f>ROUND(14.5358,4)</f>
        <v>14.5358</v>
      </c>
      <c r="D476" s="32">
        <f>F476</f>
        <v>14.7936</v>
      </c>
      <c r="E476" s="32">
        <f>F476</f>
        <v>14.7936</v>
      </c>
      <c r="F476" s="32">
        <f>ROUND(14.7936,4)</f>
        <v>14.7936</v>
      </c>
      <c r="G476" s="28"/>
      <c r="H476" s="42"/>
    </row>
    <row r="477" spans="1:8" ht="12.75" customHeight="1">
      <c r="A477" s="26">
        <v>43630</v>
      </c>
      <c r="B477" s="27"/>
      <c r="C477" s="32">
        <f>ROUND(14.5358,4)</f>
        <v>14.5358</v>
      </c>
      <c r="D477" s="32">
        <f>F477</f>
        <v>14.9564</v>
      </c>
      <c r="E477" s="32">
        <f>F477</f>
        <v>14.9564</v>
      </c>
      <c r="F477" s="32">
        <f>ROUND(14.9564,4)</f>
        <v>14.9564</v>
      </c>
      <c r="G477" s="28"/>
      <c r="H477" s="42"/>
    </row>
    <row r="478" spans="1:8" ht="12.75" customHeight="1">
      <c r="A478" s="26">
        <v>43724</v>
      </c>
      <c r="B478" s="27"/>
      <c r="C478" s="32">
        <f>ROUND(14.5358,4)</f>
        <v>14.5358</v>
      </c>
      <c r="D478" s="32">
        <f>F478</f>
        <v>15.1326</v>
      </c>
      <c r="E478" s="32">
        <f>F478</f>
        <v>15.1326</v>
      </c>
      <c r="F478" s="32">
        <f>ROUND(15.1326,4)</f>
        <v>15.1326</v>
      </c>
      <c r="G478" s="28"/>
      <c r="H478" s="42"/>
    </row>
    <row r="479" spans="1:8" ht="12.75" customHeight="1">
      <c r="A479" s="26">
        <v>43812</v>
      </c>
      <c r="B479" s="27"/>
      <c r="C479" s="32">
        <f>ROUND(14.5358,4)</f>
        <v>14.5358</v>
      </c>
      <c r="D479" s="32">
        <f>F479</f>
        <v>15.3076</v>
      </c>
      <c r="E479" s="32">
        <f>F479</f>
        <v>15.3076</v>
      </c>
      <c r="F479" s="32">
        <f>ROUND(15.3076,4)</f>
        <v>15.3076</v>
      </c>
      <c r="G479" s="28"/>
      <c r="H479" s="42"/>
    </row>
    <row r="480" spans="1:8" ht="12.75" customHeight="1">
      <c r="A480" s="26">
        <v>43906</v>
      </c>
      <c r="B480" s="27"/>
      <c r="C480" s="32">
        <f>ROUND(14.5358,4)</f>
        <v>14.5358</v>
      </c>
      <c r="D480" s="32">
        <f>F480</f>
        <v>15.504</v>
      </c>
      <c r="E480" s="32">
        <f>F480</f>
        <v>15.504</v>
      </c>
      <c r="F480" s="32">
        <f>ROUND(15.504,4)</f>
        <v>15.504</v>
      </c>
      <c r="G480" s="28"/>
      <c r="H480" s="42"/>
    </row>
    <row r="481" spans="1:8" ht="12.75" customHeight="1">
      <c r="A481" s="26">
        <v>43994</v>
      </c>
      <c r="B481" s="27"/>
      <c r="C481" s="32">
        <f>ROUND(14.5358,4)</f>
        <v>14.5358</v>
      </c>
      <c r="D481" s="32">
        <f>F481</f>
        <v>15.6878</v>
      </c>
      <c r="E481" s="32">
        <f>F481</f>
        <v>15.6878</v>
      </c>
      <c r="F481" s="32">
        <f>ROUND(15.6878,4)</f>
        <v>15.6878</v>
      </c>
      <c r="G481" s="28"/>
      <c r="H481" s="42"/>
    </row>
    <row r="482" spans="1:8" ht="12.75" customHeight="1">
      <c r="A482" s="26">
        <v>44088</v>
      </c>
      <c r="B482" s="27"/>
      <c r="C482" s="32">
        <f>ROUND(14.5358,4)</f>
        <v>14.5358</v>
      </c>
      <c r="D482" s="32">
        <f>F482</f>
        <v>15.8842</v>
      </c>
      <c r="E482" s="32">
        <f>F482</f>
        <v>15.8842</v>
      </c>
      <c r="F482" s="32">
        <f>ROUND(15.8842,4)</f>
        <v>15.8842</v>
      </c>
      <c r="G482" s="28"/>
      <c r="H482" s="42"/>
    </row>
    <row r="483" spans="1:8" ht="12.75" customHeight="1">
      <c r="A483" s="26">
        <v>44179</v>
      </c>
      <c r="B483" s="27"/>
      <c r="C483" s="32">
        <f>ROUND(14.5358,4)</f>
        <v>14.5358</v>
      </c>
      <c r="D483" s="32">
        <f>F483</f>
        <v>16.0926</v>
      </c>
      <c r="E483" s="32">
        <f>F483</f>
        <v>16.0926</v>
      </c>
      <c r="F483" s="32">
        <f>ROUND(16.0926,4)</f>
        <v>16.0926</v>
      </c>
      <c r="G483" s="28"/>
      <c r="H483" s="42"/>
    </row>
    <row r="484" spans="1:8" ht="12.75" customHeight="1">
      <c r="A484" s="26">
        <v>44270</v>
      </c>
      <c r="B484" s="27"/>
      <c r="C484" s="32">
        <f>ROUND(14.5358,4)</f>
        <v>14.5358</v>
      </c>
      <c r="D484" s="32">
        <f>F484</f>
        <v>16.3198</v>
      </c>
      <c r="E484" s="32">
        <f>F484</f>
        <v>16.3198</v>
      </c>
      <c r="F484" s="32">
        <f>ROUND(16.3198,4)</f>
        <v>16.3198</v>
      </c>
      <c r="G484" s="28"/>
      <c r="H484" s="42"/>
    </row>
    <row r="485" spans="1:8" ht="12.75" customHeight="1">
      <c r="A485" s="26">
        <v>44358</v>
      </c>
      <c r="B485" s="27"/>
      <c r="C485" s="32">
        <f>ROUND(14.5358,4)</f>
        <v>14.5358</v>
      </c>
      <c r="D485" s="32">
        <f>F485</f>
        <v>16.5395</v>
      </c>
      <c r="E485" s="32">
        <f>F485</f>
        <v>16.5395</v>
      </c>
      <c r="F485" s="32">
        <f>ROUND(16.5395,4)</f>
        <v>16.5395</v>
      </c>
      <c r="G485" s="28"/>
      <c r="H485" s="42"/>
    </row>
    <row r="486" spans="1:8" ht="12.75" customHeight="1">
      <c r="A486" s="26">
        <v>44452</v>
      </c>
      <c r="B486" s="27"/>
      <c r="C486" s="32">
        <f>ROUND(14.5358,4)</f>
        <v>14.5358</v>
      </c>
      <c r="D486" s="32">
        <f>F486</f>
        <v>16.7742</v>
      </c>
      <c r="E486" s="32">
        <f>F486</f>
        <v>16.7742</v>
      </c>
      <c r="F486" s="32">
        <f>ROUND(16.7742,4)</f>
        <v>16.7742</v>
      </c>
      <c r="G486" s="28"/>
      <c r="H486" s="42"/>
    </row>
    <row r="487" spans="1:8" ht="12.75" customHeight="1">
      <c r="A487" s="26">
        <v>44550</v>
      </c>
      <c r="B487" s="27"/>
      <c r="C487" s="32">
        <f>ROUND(14.5358,4)</f>
        <v>14.5358</v>
      </c>
      <c r="D487" s="32">
        <f>F487</f>
        <v>17.0188</v>
      </c>
      <c r="E487" s="32">
        <f>F487</f>
        <v>17.0188</v>
      </c>
      <c r="F487" s="32">
        <f>ROUND(17.0188,4)</f>
        <v>17.0188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43448</v>
      </c>
      <c r="B489" s="27"/>
      <c r="C489" s="32">
        <f>ROUND(1.25579265658747,4)</f>
        <v>1.2558</v>
      </c>
      <c r="D489" s="32">
        <f>F489</f>
        <v>1.2012</v>
      </c>
      <c r="E489" s="32">
        <f>F489</f>
        <v>1.2012</v>
      </c>
      <c r="F489" s="32">
        <f>ROUND(1.2012,4)</f>
        <v>1.2012</v>
      </c>
      <c r="G489" s="28"/>
      <c r="H489" s="42"/>
    </row>
    <row r="490" spans="1:8" ht="12.75" customHeight="1">
      <c r="A490" s="26">
        <v>43542</v>
      </c>
      <c r="B490" s="27"/>
      <c r="C490" s="32">
        <f>ROUND(1.25579265658747,4)</f>
        <v>1.2558</v>
      </c>
      <c r="D490" s="32">
        <f>F490</f>
        <v>1.1275</v>
      </c>
      <c r="E490" s="32">
        <f>F490</f>
        <v>1.1275</v>
      </c>
      <c r="F490" s="32">
        <f>ROUND(1.1275,4)</f>
        <v>1.1275</v>
      </c>
      <c r="G490" s="28"/>
      <c r="H490" s="42"/>
    </row>
    <row r="491" spans="1:8" ht="12.75" customHeight="1">
      <c r="A491" s="26">
        <v>43630</v>
      </c>
      <c r="B491" s="27"/>
      <c r="C491" s="32">
        <f>ROUND(1.25579265658747,4)</f>
        <v>1.2558</v>
      </c>
      <c r="D491" s="32">
        <f>F491</f>
        <v>1.0832</v>
      </c>
      <c r="E491" s="32">
        <f>F491</f>
        <v>1.0832</v>
      </c>
      <c r="F491" s="32">
        <f>ROUND(1.0832,4)</f>
        <v>1.0832</v>
      </c>
      <c r="G491" s="28"/>
      <c r="H491" s="42"/>
    </row>
    <row r="492" spans="1:8" ht="12.75" customHeight="1">
      <c r="A492" s="26">
        <v>43724</v>
      </c>
      <c r="B492" s="27"/>
      <c r="C492" s="32">
        <f>ROUND(1.25579265658747,4)</f>
        <v>1.2558</v>
      </c>
      <c r="D492" s="32">
        <f>F492</f>
        <v>1.0496</v>
      </c>
      <c r="E492" s="32">
        <f>F492</f>
        <v>1.0496</v>
      </c>
      <c r="F492" s="32">
        <f>ROUND(1.0496,4)</f>
        <v>1.0496</v>
      </c>
      <c r="G492" s="28"/>
      <c r="H492" s="42"/>
    </row>
    <row r="493" spans="1:8" ht="12.75" customHeight="1">
      <c r="A493" s="26">
        <v>43812</v>
      </c>
      <c r="B493" s="27"/>
      <c r="C493" s="32">
        <f>ROUND(1.25579265658747,4)</f>
        <v>1.2558</v>
      </c>
      <c r="D493" s="32">
        <f>F493</f>
        <v>1.0168</v>
      </c>
      <c r="E493" s="32">
        <f>F493</f>
        <v>1.0168</v>
      </c>
      <c r="F493" s="32">
        <f>ROUND(1.0168,4)</f>
        <v>1.0168</v>
      </c>
      <c r="G493" s="28"/>
      <c r="H493" s="42"/>
    </row>
    <row r="494" spans="1:8" ht="12.75" customHeight="1">
      <c r="A494" s="26">
        <v>43906</v>
      </c>
      <c r="B494" s="27"/>
      <c r="C494" s="32">
        <f>ROUND(1.25579265658747,4)</f>
        <v>1.2558</v>
      </c>
      <c r="D494" s="32">
        <f>F494</f>
        <v>0.9853</v>
      </c>
      <c r="E494" s="32">
        <f>F494</f>
        <v>0.9853</v>
      </c>
      <c r="F494" s="32">
        <f>ROUND(0.9853,4)</f>
        <v>0.9853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43405</v>
      </c>
      <c r="B496" s="27"/>
      <c r="C496" s="31">
        <f>ROUND(663.754,3)</f>
        <v>663.754</v>
      </c>
      <c r="D496" s="31">
        <f>F496</f>
        <v>664.137</v>
      </c>
      <c r="E496" s="31">
        <f>F496</f>
        <v>664.137</v>
      </c>
      <c r="F496" s="31">
        <f>ROUND(664.137,3)</f>
        <v>664.137</v>
      </c>
      <c r="G496" s="28"/>
      <c r="H496" s="42"/>
    </row>
    <row r="497" spans="1:8" ht="12.75" customHeight="1">
      <c r="A497" s="26">
        <v>43503</v>
      </c>
      <c r="B497" s="27"/>
      <c r="C497" s="31">
        <f>ROUND(663.754,3)</f>
        <v>663.754</v>
      </c>
      <c r="D497" s="31">
        <f>F497</f>
        <v>677.491</v>
      </c>
      <c r="E497" s="31">
        <f>F497</f>
        <v>677.491</v>
      </c>
      <c r="F497" s="31">
        <f>ROUND(677.491,3)</f>
        <v>677.491</v>
      </c>
      <c r="G497" s="28"/>
      <c r="H497" s="42"/>
    </row>
    <row r="498" spans="1:8" ht="12.75" customHeight="1">
      <c r="A498" s="26">
        <v>43587</v>
      </c>
      <c r="B498" s="27"/>
      <c r="C498" s="31">
        <f>ROUND(663.754,3)</f>
        <v>663.754</v>
      </c>
      <c r="D498" s="31">
        <f>F498</f>
        <v>689.524</v>
      </c>
      <c r="E498" s="31">
        <f>F498</f>
        <v>689.524</v>
      </c>
      <c r="F498" s="31">
        <f>ROUND(689.524,3)</f>
        <v>689.524</v>
      </c>
      <c r="G498" s="28"/>
      <c r="H498" s="42"/>
    </row>
    <row r="499" spans="1:8" ht="12.75" customHeight="1">
      <c r="A499" s="26">
        <v>43678</v>
      </c>
      <c r="B499" s="27"/>
      <c r="C499" s="31">
        <f>ROUND(663.754,3)</f>
        <v>663.754</v>
      </c>
      <c r="D499" s="31">
        <f>F499</f>
        <v>703.48</v>
      </c>
      <c r="E499" s="31">
        <f>F499</f>
        <v>703.48</v>
      </c>
      <c r="F499" s="31">
        <f>ROUND(703.48,3)</f>
        <v>703.48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ROUND(590.38,3)</f>
        <v>590.38</v>
      </c>
      <c r="D501" s="31">
        <f>F501</f>
        <v>590.721</v>
      </c>
      <c r="E501" s="31">
        <f>F501</f>
        <v>590.721</v>
      </c>
      <c r="F501" s="31">
        <f>ROUND(590.721,3)</f>
        <v>590.721</v>
      </c>
      <c r="G501" s="28"/>
      <c r="H501" s="42"/>
    </row>
    <row r="502" spans="1:8" ht="12.75" customHeight="1">
      <c r="A502" s="26">
        <v>43503</v>
      </c>
      <c r="B502" s="27"/>
      <c r="C502" s="31">
        <f>ROUND(590.38,3)</f>
        <v>590.38</v>
      </c>
      <c r="D502" s="31">
        <f>F502</f>
        <v>602.598</v>
      </c>
      <c r="E502" s="31">
        <f>F502</f>
        <v>602.598</v>
      </c>
      <c r="F502" s="31">
        <f>ROUND(602.598,3)</f>
        <v>602.598</v>
      </c>
      <c r="G502" s="28"/>
      <c r="H502" s="42"/>
    </row>
    <row r="503" spans="1:8" ht="12.75" customHeight="1">
      <c r="A503" s="26">
        <v>43587</v>
      </c>
      <c r="B503" s="27"/>
      <c r="C503" s="31">
        <f>ROUND(590.38,3)</f>
        <v>590.38</v>
      </c>
      <c r="D503" s="31">
        <f>F503</f>
        <v>613.301</v>
      </c>
      <c r="E503" s="31">
        <f>F503</f>
        <v>613.301</v>
      </c>
      <c r="F503" s="31">
        <f>ROUND(613.301,3)</f>
        <v>613.301</v>
      </c>
      <c r="G503" s="28"/>
      <c r="H503" s="42"/>
    </row>
    <row r="504" spans="1:8" ht="12.75" customHeight="1">
      <c r="A504" s="26">
        <v>43678</v>
      </c>
      <c r="B504" s="27"/>
      <c r="C504" s="31">
        <f>ROUND(590.38,3)</f>
        <v>590.38</v>
      </c>
      <c r="D504" s="31">
        <f>F504</f>
        <v>625.714</v>
      </c>
      <c r="E504" s="31">
        <f>F504</f>
        <v>625.714</v>
      </c>
      <c r="F504" s="31">
        <f>ROUND(625.714,3)</f>
        <v>625.714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ROUND(676.182,3)</f>
        <v>676.182</v>
      </c>
      <c r="D506" s="31">
        <f>F506</f>
        <v>676.572</v>
      </c>
      <c r="E506" s="31">
        <f>F506</f>
        <v>676.572</v>
      </c>
      <c r="F506" s="31">
        <f>ROUND(676.572,3)</f>
        <v>676.572</v>
      </c>
      <c r="G506" s="28"/>
      <c r="H506" s="42"/>
    </row>
    <row r="507" spans="1:8" ht="12.75" customHeight="1">
      <c r="A507" s="26">
        <v>43503</v>
      </c>
      <c r="B507" s="27"/>
      <c r="C507" s="31">
        <f>ROUND(676.182,3)</f>
        <v>676.182</v>
      </c>
      <c r="D507" s="31">
        <f>F507</f>
        <v>690.176</v>
      </c>
      <c r="E507" s="31">
        <f>F507</f>
        <v>690.176</v>
      </c>
      <c r="F507" s="31">
        <f>ROUND(690.176,3)</f>
        <v>690.176</v>
      </c>
      <c r="G507" s="28"/>
      <c r="H507" s="42"/>
    </row>
    <row r="508" spans="1:8" ht="12.75" customHeight="1">
      <c r="A508" s="26">
        <v>43587</v>
      </c>
      <c r="B508" s="27"/>
      <c r="C508" s="31">
        <f>ROUND(676.182,3)</f>
        <v>676.182</v>
      </c>
      <c r="D508" s="31">
        <f>F508</f>
        <v>702.435</v>
      </c>
      <c r="E508" s="31">
        <f>F508</f>
        <v>702.435</v>
      </c>
      <c r="F508" s="31">
        <f>ROUND(702.435,3)</f>
        <v>702.435</v>
      </c>
      <c r="G508" s="28"/>
      <c r="H508" s="42"/>
    </row>
    <row r="509" spans="1:8" ht="12.75" customHeight="1">
      <c r="A509" s="26">
        <v>43678</v>
      </c>
      <c r="B509" s="27"/>
      <c r="C509" s="31">
        <f>ROUND(676.182,3)</f>
        <v>676.182</v>
      </c>
      <c r="D509" s="31">
        <f>F509</f>
        <v>716.652</v>
      </c>
      <c r="E509" s="31">
        <f>F509</f>
        <v>716.652</v>
      </c>
      <c r="F509" s="31">
        <f>ROUND(716.652,3)</f>
        <v>716.652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ROUND(611.473,3)</f>
        <v>611.473</v>
      </c>
      <c r="D511" s="31">
        <f>F511</f>
        <v>611.826</v>
      </c>
      <c r="E511" s="31">
        <f>F511</f>
        <v>611.826</v>
      </c>
      <c r="F511" s="31">
        <f>ROUND(611.826,3)</f>
        <v>611.826</v>
      </c>
      <c r="G511" s="28"/>
      <c r="H511" s="42"/>
    </row>
    <row r="512" spans="1:8" ht="12.75" customHeight="1">
      <c r="A512" s="26">
        <v>43503</v>
      </c>
      <c r="B512" s="27"/>
      <c r="C512" s="31">
        <f>ROUND(611.473,3)</f>
        <v>611.473</v>
      </c>
      <c r="D512" s="31">
        <f>F512</f>
        <v>624.128</v>
      </c>
      <c r="E512" s="31">
        <f>F512</f>
        <v>624.128</v>
      </c>
      <c r="F512" s="31">
        <f>ROUND(624.128,3)</f>
        <v>624.128</v>
      </c>
      <c r="G512" s="28"/>
      <c r="H512" s="42"/>
    </row>
    <row r="513" spans="1:8" ht="12.75" customHeight="1">
      <c r="A513" s="26">
        <v>43587</v>
      </c>
      <c r="B513" s="27"/>
      <c r="C513" s="31">
        <f>ROUND(611.473,3)</f>
        <v>611.473</v>
      </c>
      <c r="D513" s="31">
        <f>F513</f>
        <v>635.213</v>
      </c>
      <c r="E513" s="31">
        <f>F513</f>
        <v>635.213</v>
      </c>
      <c r="F513" s="31">
        <f>ROUND(635.213,3)</f>
        <v>635.213</v>
      </c>
      <c r="G513" s="28"/>
      <c r="H513" s="42"/>
    </row>
    <row r="514" spans="1:8" ht="12.75" customHeight="1">
      <c r="A514" s="26">
        <v>43678</v>
      </c>
      <c r="B514" s="27"/>
      <c r="C514" s="31">
        <f>ROUND(611.473,3)</f>
        <v>611.473</v>
      </c>
      <c r="D514" s="31">
        <f>F514</f>
        <v>648.07</v>
      </c>
      <c r="E514" s="31">
        <f>F514</f>
        <v>648.07</v>
      </c>
      <c r="F514" s="31">
        <f>ROUND(648.07,3)</f>
        <v>648.07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ROUND(253.024364371617,3)</f>
        <v>253.024</v>
      </c>
      <c r="D516" s="31">
        <f>F516</f>
        <v>253.173</v>
      </c>
      <c r="E516" s="31">
        <f>F516</f>
        <v>253.173</v>
      </c>
      <c r="F516" s="31">
        <f>ROUND(253.173,3)</f>
        <v>253.173</v>
      </c>
      <c r="G516" s="28"/>
      <c r="H516" s="42"/>
    </row>
    <row r="517" spans="1:8" ht="12.75" customHeight="1">
      <c r="A517" s="26">
        <v>43503</v>
      </c>
      <c r="B517" s="27"/>
      <c r="C517" s="31">
        <f>ROUND(253.024364371617,3)</f>
        <v>253.024</v>
      </c>
      <c r="D517" s="31">
        <f>F517</f>
        <v>258.331</v>
      </c>
      <c r="E517" s="31">
        <f>F517</f>
        <v>258.331</v>
      </c>
      <c r="F517" s="31">
        <f>ROUND(258.331,3)</f>
        <v>258.331</v>
      </c>
      <c r="G517" s="28"/>
      <c r="H517" s="42"/>
    </row>
    <row r="518" spans="1:8" ht="12.75" customHeight="1">
      <c r="A518" s="26">
        <v>43587</v>
      </c>
      <c r="B518" s="27"/>
      <c r="C518" s="31">
        <f>ROUND(253.024364371617,3)</f>
        <v>253.024</v>
      </c>
      <c r="D518" s="31">
        <f>F518</f>
        <v>262.976</v>
      </c>
      <c r="E518" s="31">
        <f>F518</f>
        <v>262.976</v>
      </c>
      <c r="F518" s="31">
        <f>ROUND(262.976,3)</f>
        <v>262.976</v>
      </c>
      <c r="G518" s="28"/>
      <c r="H518" s="42"/>
    </row>
    <row r="519" spans="1:8" ht="12.75" customHeight="1">
      <c r="A519" s="26">
        <v>43678</v>
      </c>
      <c r="B519" s="27"/>
      <c r="C519" s="31">
        <f>ROUND(253.024364371617,3)</f>
        <v>253.024</v>
      </c>
      <c r="D519" s="31">
        <f>F519</f>
        <v>268.359</v>
      </c>
      <c r="E519" s="31">
        <f>F519</f>
        <v>268.359</v>
      </c>
      <c r="F519" s="31">
        <f>ROUND(268.359,3)</f>
        <v>268.359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43448</v>
      </c>
      <c r="B521" s="27"/>
      <c r="C521" s="28">
        <f>ROUND(24912.333949335,2)</f>
        <v>24912.33</v>
      </c>
      <c r="D521" s="28">
        <f>F521</f>
        <v>25125.06</v>
      </c>
      <c r="E521" s="28">
        <f>F521</f>
        <v>25125.06</v>
      </c>
      <c r="F521" s="28">
        <f>ROUND(25125.06,2)</f>
        <v>25125.06</v>
      </c>
      <c r="G521" s="28"/>
      <c r="H521" s="42"/>
    </row>
    <row r="522" spans="1:8" ht="12.75" customHeight="1">
      <c r="A522" s="26">
        <v>43542</v>
      </c>
      <c r="B522" s="27"/>
      <c r="C522" s="28">
        <f>ROUND(24912.333949335,2)</f>
        <v>24912.33</v>
      </c>
      <c r="D522" s="28">
        <f>F522</f>
        <v>25546.34</v>
      </c>
      <c r="E522" s="28">
        <f>F522</f>
        <v>25546.34</v>
      </c>
      <c r="F522" s="28">
        <f>ROUND(25546.34,2)</f>
        <v>25546.34</v>
      </c>
      <c r="G522" s="28"/>
      <c r="H522" s="42"/>
    </row>
    <row r="523" spans="1:8" ht="12.75" customHeight="1">
      <c r="A523" s="26">
        <v>43630</v>
      </c>
      <c r="B523" s="27"/>
      <c r="C523" s="28">
        <f>ROUND(24912.333949335,2)</f>
        <v>24912.33</v>
      </c>
      <c r="D523" s="28">
        <f>F523</f>
        <v>25937.98</v>
      </c>
      <c r="E523" s="28">
        <f>F523</f>
        <v>25937.98</v>
      </c>
      <c r="F523" s="28">
        <f>ROUND(25937.98,2)</f>
        <v>25937.98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43453</v>
      </c>
      <c r="B525" s="27"/>
      <c r="C525" s="31">
        <v>7.017</v>
      </c>
      <c r="D525" s="31">
        <f>ROUND(7.06,3)</f>
        <v>7.06</v>
      </c>
      <c r="E525" s="31">
        <f>ROUND(6.96,3)</f>
        <v>6.96</v>
      </c>
      <c r="F525" s="31">
        <f>ROUND(7.01,3)</f>
        <v>7.01</v>
      </c>
      <c r="G525" s="28"/>
      <c r="H525" s="42"/>
    </row>
    <row r="526" spans="1:8" ht="12.75" customHeight="1">
      <c r="A526" s="26">
        <v>43544</v>
      </c>
      <c r="B526" s="27"/>
      <c r="C526" s="31">
        <v>7.017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43635</v>
      </c>
      <c r="B527" s="27"/>
      <c r="C527" s="31">
        <v>7.017</v>
      </c>
      <c r="D527" s="31">
        <f>ROUND(7.08,3)</f>
        <v>7.08</v>
      </c>
      <c r="E527" s="31">
        <f>ROUND(6.98,3)</f>
        <v>6.98</v>
      </c>
      <c r="F527" s="31">
        <f>ROUND(7.03,3)</f>
        <v>7.03</v>
      </c>
      <c r="G527" s="28"/>
      <c r="H527" s="42"/>
    </row>
    <row r="528" spans="1:8" ht="12.75" customHeight="1">
      <c r="A528" s="26">
        <v>43726</v>
      </c>
      <c r="B528" s="27"/>
      <c r="C528" s="31">
        <v>7.017</v>
      </c>
      <c r="D528" s="31">
        <f>ROUND(7.12,3)</f>
        <v>7.12</v>
      </c>
      <c r="E528" s="31">
        <f>ROUND(7.02,3)</f>
        <v>7.02</v>
      </c>
      <c r="F528" s="31">
        <f>ROUND(7.07,3)</f>
        <v>7.07</v>
      </c>
      <c r="G528" s="28"/>
      <c r="H528" s="42"/>
    </row>
    <row r="529" spans="1:8" ht="12.75" customHeight="1">
      <c r="A529" s="26">
        <v>43817</v>
      </c>
      <c r="B529" s="27"/>
      <c r="C529" s="31">
        <v>7.017</v>
      </c>
      <c r="D529" s="31">
        <f>ROUND(7.18,3)</f>
        <v>7.18</v>
      </c>
      <c r="E529" s="31">
        <f>ROUND(7.08,3)</f>
        <v>7.08</v>
      </c>
      <c r="F529" s="31">
        <f>ROUND(7.13,3)</f>
        <v>7.13</v>
      </c>
      <c r="G529" s="28"/>
      <c r="H529" s="42"/>
    </row>
    <row r="530" spans="1:8" ht="12.75" customHeight="1">
      <c r="A530" s="26" t="s">
        <v>94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ROUND(605.178,3)</f>
        <v>605.178</v>
      </c>
      <c r="D531" s="31">
        <f>F531</f>
        <v>605.527</v>
      </c>
      <c r="E531" s="31">
        <f>F531</f>
        <v>605.527</v>
      </c>
      <c r="F531" s="31">
        <f>ROUND(605.527,3)</f>
        <v>605.527</v>
      </c>
      <c r="G531" s="28"/>
      <c r="H531" s="42"/>
    </row>
    <row r="532" spans="1:8" ht="12.75" customHeight="1">
      <c r="A532" s="26">
        <v>43503</v>
      </c>
      <c r="B532" s="27"/>
      <c r="C532" s="31">
        <f>ROUND(605.178,3)</f>
        <v>605.178</v>
      </c>
      <c r="D532" s="31">
        <f>F532</f>
        <v>617.702</v>
      </c>
      <c r="E532" s="31">
        <f>F532</f>
        <v>617.702</v>
      </c>
      <c r="F532" s="31">
        <f>ROUND(617.702,3)</f>
        <v>617.702</v>
      </c>
      <c r="G532" s="28"/>
      <c r="H532" s="42"/>
    </row>
    <row r="533" spans="1:8" ht="12.75" customHeight="1">
      <c r="A533" s="26">
        <v>43587</v>
      </c>
      <c r="B533" s="27"/>
      <c r="C533" s="31">
        <f>ROUND(605.178,3)</f>
        <v>605.178</v>
      </c>
      <c r="D533" s="31">
        <f>F533</f>
        <v>628.674</v>
      </c>
      <c r="E533" s="31">
        <f>F533</f>
        <v>628.674</v>
      </c>
      <c r="F533" s="31">
        <f>ROUND(628.674,3)</f>
        <v>628.674</v>
      </c>
      <c r="G533" s="28"/>
      <c r="H533" s="42"/>
    </row>
    <row r="534" spans="1:8" ht="12.75" customHeight="1">
      <c r="A534" s="26">
        <v>43678</v>
      </c>
      <c r="B534" s="27"/>
      <c r="C534" s="31">
        <f>ROUND(605.178,3)</f>
        <v>605.178</v>
      </c>
      <c r="D534" s="31">
        <f>F534</f>
        <v>641.398</v>
      </c>
      <c r="E534" s="31">
        <f>F534</f>
        <v>641.398</v>
      </c>
      <c r="F534" s="31">
        <f>ROUND(641.398,3)</f>
        <v>641.398</v>
      </c>
      <c r="G534" s="28"/>
      <c r="H534" s="42"/>
    </row>
    <row r="535" spans="1:8" ht="12.75" customHeight="1">
      <c r="A535" s="26" t="s">
        <v>12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43546</v>
      </c>
      <c r="B536" s="27"/>
      <c r="C536" s="28">
        <f>ROUND(100.013526791389,2)</f>
        <v>100.01</v>
      </c>
      <c r="D536" s="28">
        <f>F536</f>
        <v>99.58</v>
      </c>
      <c r="E536" s="28">
        <f>F536</f>
        <v>99.58</v>
      </c>
      <c r="F536" s="28">
        <f>ROUND(99.5829977728141,2)</f>
        <v>99.58</v>
      </c>
      <c r="G536" s="28"/>
      <c r="H536" s="42"/>
    </row>
    <row r="537" spans="1:8" ht="12.75" customHeight="1">
      <c r="A537" s="26" t="s">
        <v>13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43913</v>
      </c>
      <c r="B538" s="27"/>
      <c r="C538" s="28">
        <f>ROUND(100.03362627469,2)</f>
        <v>100.03</v>
      </c>
      <c r="D538" s="28">
        <f>F538</f>
        <v>99.2</v>
      </c>
      <c r="E538" s="28">
        <f>F538</f>
        <v>99.2</v>
      </c>
      <c r="F538" s="28">
        <f>ROUND(99.2022239074015,2)</f>
        <v>99.2</v>
      </c>
      <c r="G538" s="28"/>
      <c r="H538" s="42"/>
    </row>
    <row r="539" spans="1:8" ht="12.75" customHeight="1">
      <c r="A539" s="26" t="s">
        <v>14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45007</v>
      </c>
      <c r="B540" s="27"/>
      <c r="C540" s="28">
        <f>ROUND(100.06456403748,2)</f>
        <v>100.06</v>
      </c>
      <c r="D540" s="28">
        <f>F540</f>
        <v>98.36</v>
      </c>
      <c r="E540" s="28">
        <f>F540</f>
        <v>98.36</v>
      </c>
      <c r="F540" s="28">
        <f>ROUND(98.3577012357868,2)</f>
        <v>98.36</v>
      </c>
      <c r="G540" s="28"/>
      <c r="H540" s="42"/>
    </row>
    <row r="541" spans="1:8" ht="12.75" customHeight="1">
      <c r="A541" s="26" t="s">
        <v>15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46834</v>
      </c>
      <c r="B542" s="27"/>
      <c r="C542" s="28">
        <f>ROUND(100.424930839506,2)</f>
        <v>100.42</v>
      </c>
      <c r="D542" s="28">
        <f>F542</f>
        <v>99.62</v>
      </c>
      <c r="E542" s="28">
        <f>F542</f>
        <v>99.62</v>
      </c>
      <c r="F542" s="28">
        <f>ROUND(99.6194646875729,2)</f>
        <v>99.62</v>
      </c>
      <c r="G542" s="28"/>
      <c r="H542" s="42"/>
    </row>
    <row r="543" spans="1:8" ht="12.75" customHeight="1">
      <c r="A543" s="26" t="s">
        <v>95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43636</v>
      </c>
      <c r="B544" s="27"/>
      <c r="C544" s="28">
        <f>ROUND(100.013526791389,2)</f>
        <v>100.01</v>
      </c>
      <c r="D544" s="28">
        <f>F544</f>
        <v>102.07</v>
      </c>
      <c r="E544" s="28">
        <f>F544</f>
        <v>102.07</v>
      </c>
      <c r="F544" s="28">
        <f>ROUND(102.069837393839,2)</f>
        <v>102.07</v>
      </c>
      <c r="G544" s="28"/>
      <c r="H544" s="42"/>
    </row>
    <row r="545" spans="1:8" ht="12.75" customHeight="1">
      <c r="A545" s="26" t="s">
        <v>96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43727</v>
      </c>
      <c r="B546" s="27"/>
      <c r="C546" s="28">
        <f>ROUND(100.013526791389,2)</f>
        <v>100.01</v>
      </c>
      <c r="D546" s="28">
        <f>F546</f>
        <v>100.01</v>
      </c>
      <c r="E546" s="28">
        <f>F546</f>
        <v>100.01</v>
      </c>
      <c r="F546" s="28">
        <f>ROUND(100.013526791389,2)</f>
        <v>100.01</v>
      </c>
      <c r="G546" s="28"/>
      <c r="H546" s="42"/>
    </row>
    <row r="547" spans="1:8" ht="12.75" customHeight="1">
      <c r="A547" s="26" t="s">
        <v>97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43455</v>
      </c>
      <c r="B548" s="27"/>
      <c r="C548" s="28">
        <f>ROUND(100.03362627469,2)</f>
        <v>100.03</v>
      </c>
      <c r="D548" s="28">
        <f>F548</f>
        <v>98.9</v>
      </c>
      <c r="E548" s="28">
        <f>F548</f>
        <v>98.9</v>
      </c>
      <c r="F548" s="28">
        <f>ROUND(98.8993932277052,2)</f>
        <v>98.9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43539</v>
      </c>
      <c r="B550" s="27"/>
      <c r="C550" s="30">
        <f>ROUND(100.03362627469,5)</f>
        <v>100.03363</v>
      </c>
      <c r="D550" s="30">
        <f>F550</f>
        <v>99.33537</v>
      </c>
      <c r="E550" s="30">
        <f>F550</f>
        <v>99.33537</v>
      </c>
      <c r="F550" s="30">
        <f>ROUND(99.3353713918704,5)</f>
        <v>99.33537</v>
      </c>
      <c r="G550" s="28"/>
      <c r="H550" s="42"/>
    </row>
    <row r="551" spans="1:8" ht="12.75" customHeight="1">
      <c r="A551" s="26" t="s">
        <v>99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43637</v>
      </c>
      <c r="B552" s="27"/>
      <c r="C552" s="30">
        <f>ROUND(100.03362627469,5)</f>
        <v>100.03363</v>
      </c>
      <c r="D552" s="30">
        <f>F552</f>
        <v>99.79851</v>
      </c>
      <c r="E552" s="30">
        <f>F552</f>
        <v>99.79851</v>
      </c>
      <c r="F552" s="30">
        <f>ROUND(99.7985144179462,5)</f>
        <v>99.79851</v>
      </c>
      <c r="G552" s="28"/>
      <c r="H552" s="42"/>
    </row>
    <row r="553" spans="1:8" ht="12.75" customHeight="1">
      <c r="A553" s="26" t="s">
        <v>100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43728</v>
      </c>
      <c r="B554" s="27"/>
      <c r="C554" s="30">
        <f>ROUND(100.03362627469,5)</f>
        <v>100.03363</v>
      </c>
      <c r="D554" s="30">
        <f>F554</f>
        <v>102.01238</v>
      </c>
      <c r="E554" s="30">
        <f>F554</f>
        <v>102.01238</v>
      </c>
      <c r="F554" s="30">
        <f>ROUND(102.012379794759,5)</f>
        <v>102.01238</v>
      </c>
      <c r="G554" s="28"/>
      <c r="H554" s="42"/>
    </row>
    <row r="555" spans="1:8" ht="12.75" customHeight="1">
      <c r="A555" s="26" t="s">
        <v>101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44004</v>
      </c>
      <c r="B556" s="27"/>
      <c r="C556" s="28">
        <f>ROUND(100.03362627469,2)</f>
        <v>100.03</v>
      </c>
      <c r="D556" s="28">
        <f>F556</f>
        <v>102.9</v>
      </c>
      <c r="E556" s="28">
        <f>F556</f>
        <v>102.9</v>
      </c>
      <c r="F556" s="28">
        <f>ROUND(102.90123333393,2)</f>
        <v>102.9</v>
      </c>
      <c r="G556" s="28"/>
      <c r="H556" s="42"/>
    </row>
    <row r="557" spans="1:8" ht="12.75" customHeight="1">
      <c r="A557" s="26" t="s">
        <v>102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44095</v>
      </c>
      <c r="B558" s="27"/>
      <c r="C558" s="28">
        <f>ROUND(100.03362627469,2)</f>
        <v>100.03</v>
      </c>
      <c r="D558" s="28">
        <f>F558</f>
        <v>100.03</v>
      </c>
      <c r="E558" s="28">
        <f>F558</f>
        <v>100.03</v>
      </c>
      <c r="F558" s="28">
        <f>ROUND(100.03362627469,2)</f>
        <v>100.03</v>
      </c>
      <c r="G558" s="28"/>
      <c r="H558" s="42"/>
    </row>
    <row r="559" spans="1:8" ht="12.75" customHeight="1">
      <c r="A559" s="26" t="s">
        <v>103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44182</v>
      </c>
      <c r="B560" s="27"/>
      <c r="C560" s="30">
        <f>ROUND(100.06456403748,5)</f>
        <v>100.06456</v>
      </c>
      <c r="D560" s="30">
        <f>F560</f>
        <v>96.96588</v>
      </c>
      <c r="E560" s="30">
        <f>F560</f>
        <v>96.96588</v>
      </c>
      <c r="F560" s="30">
        <f>ROUND(96.965875288756,5)</f>
        <v>96.96588</v>
      </c>
      <c r="G560" s="28"/>
      <c r="H560" s="42"/>
    </row>
    <row r="561" spans="1:8" ht="12.75" customHeight="1">
      <c r="A561" s="26" t="s">
        <v>104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44271</v>
      </c>
      <c r="B562" s="27"/>
      <c r="C562" s="30">
        <f>ROUND(100.06456403748,5)</f>
        <v>100.06456</v>
      </c>
      <c r="D562" s="30">
        <f>F562</f>
        <v>96.27355</v>
      </c>
      <c r="E562" s="30">
        <f>F562</f>
        <v>96.27355</v>
      </c>
      <c r="F562" s="30">
        <f>ROUND(96.2735518850941,5)</f>
        <v>96.27355</v>
      </c>
      <c r="G562" s="28"/>
      <c r="H562" s="42"/>
    </row>
    <row r="563" spans="1:8" ht="12.75" customHeight="1">
      <c r="A563" s="26" t="s">
        <v>105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44362</v>
      </c>
      <c r="B564" s="27"/>
      <c r="C564" s="30">
        <f>ROUND(100.06456403748,5)</f>
        <v>100.06456</v>
      </c>
      <c r="D564" s="30">
        <f>F564</f>
        <v>95.54492</v>
      </c>
      <c r="E564" s="30">
        <f>F564</f>
        <v>95.54492</v>
      </c>
      <c r="F564" s="30">
        <f>ROUND(95.54491660141,5)</f>
        <v>95.54492</v>
      </c>
      <c r="G564" s="28"/>
      <c r="H564" s="42"/>
    </row>
    <row r="565" spans="1:8" ht="12.75" customHeight="1">
      <c r="A565" s="26" t="s">
        <v>106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44460</v>
      </c>
      <c r="B566" s="27"/>
      <c r="C566" s="30">
        <f>ROUND(100.06456403748,5)</f>
        <v>100.06456</v>
      </c>
      <c r="D566" s="30">
        <f>F566</f>
        <v>95.80248</v>
      </c>
      <c r="E566" s="30">
        <f>F566</f>
        <v>95.80248</v>
      </c>
      <c r="F566" s="30">
        <f>ROUND(95.8024761844316,5)</f>
        <v>95.80248</v>
      </c>
      <c r="G566" s="28"/>
      <c r="H566" s="42"/>
    </row>
    <row r="567" spans="1:8" ht="12.75" customHeight="1">
      <c r="A567" s="26" t="s">
        <v>107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44551</v>
      </c>
      <c r="B568" s="27"/>
      <c r="C568" s="30">
        <f>ROUND(100.06456403748,5)</f>
        <v>100.06456</v>
      </c>
      <c r="D568" s="30">
        <f>F568</f>
        <v>98.07248</v>
      </c>
      <c r="E568" s="30">
        <f>F568</f>
        <v>98.07248</v>
      </c>
      <c r="F568" s="30">
        <f>ROUND(98.0724751838599,5)</f>
        <v>98.07248</v>
      </c>
      <c r="G568" s="28"/>
      <c r="H568" s="42"/>
    </row>
    <row r="569" spans="1:8" ht="12.75" customHeight="1">
      <c r="A569" s="26" t="s">
        <v>108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44635</v>
      </c>
      <c r="B570" s="27"/>
      <c r="C570" s="30">
        <f>ROUND(100.06456403748,5)</f>
        <v>100.06456</v>
      </c>
      <c r="D570" s="30">
        <f>F570</f>
        <v>98.2805</v>
      </c>
      <c r="E570" s="30">
        <f>F570</f>
        <v>98.2805</v>
      </c>
      <c r="F570" s="30">
        <f>ROUND(98.2804984436951,5)</f>
        <v>98.2805</v>
      </c>
      <c r="G570" s="28"/>
      <c r="H570" s="42"/>
    </row>
    <row r="571" spans="1:8" ht="12.75" customHeight="1">
      <c r="A571" s="26" t="s">
        <v>109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44733</v>
      </c>
      <c r="B572" s="27"/>
      <c r="C572" s="30">
        <f>ROUND(100.06456403748,5)</f>
        <v>100.06456</v>
      </c>
      <c r="D572" s="30">
        <f>F572</f>
        <v>99.55182</v>
      </c>
      <c r="E572" s="30">
        <f>F572</f>
        <v>99.55182</v>
      </c>
      <c r="F572" s="30">
        <f>ROUND(99.5518235790963,5)</f>
        <v>99.55182</v>
      </c>
      <c r="G572" s="28"/>
      <c r="H572" s="42"/>
    </row>
    <row r="573" spans="1:8" ht="12.75" customHeight="1">
      <c r="A573" s="26" t="s">
        <v>110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44824</v>
      </c>
      <c r="B574" s="27"/>
      <c r="C574" s="30">
        <f>ROUND(100.06456403748,5)</f>
        <v>100.06456</v>
      </c>
      <c r="D574" s="30">
        <f>F574</f>
        <v>103.545</v>
      </c>
      <c r="E574" s="30">
        <f>F574</f>
        <v>103.545</v>
      </c>
      <c r="F574" s="30">
        <f>ROUND(103.545001050149,5)</f>
        <v>103.545</v>
      </c>
      <c r="G574" s="28"/>
      <c r="H574" s="42"/>
    </row>
    <row r="575" spans="1:8" ht="12.75" customHeight="1">
      <c r="A575" s="26" t="s">
        <v>111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45097</v>
      </c>
      <c r="B576" s="27"/>
      <c r="C576" s="28">
        <f>ROUND(100.06456403748,2)</f>
        <v>100.06</v>
      </c>
      <c r="D576" s="28">
        <f>F576</f>
        <v>104.46</v>
      </c>
      <c r="E576" s="28">
        <f>F576</f>
        <v>104.46</v>
      </c>
      <c r="F576" s="28">
        <f>ROUND(104.456987175427,2)</f>
        <v>104.46</v>
      </c>
      <c r="G576" s="28"/>
      <c r="H576" s="42"/>
    </row>
    <row r="577" spans="1:8" ht="12.75" customHeight="1">
      <c r="A577" s="26" t="s">
        <v>112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45188</v>
      </c>
      <c r="B578" s="27"/>
      <c r="C578" s="28">
        <f>ROUND(100.06456403748,2)</f>
        <v>100.06</v>
      </c>
      <c r="D578" s="28">
        <f>F578</f>
        <v>100.06</v>
      </c>
      <c r="E578" s="28">
        <f>F578</f>
        <v>100.06</v>
      </c>
      <c r="F578" s="28">
        <f>ROUND(100.06456403748,2)</f>
        <v>100.06</v>
      </c>
      <c r="G578" s="28"/>
      <c r="H578" s="42"/>
    </row>
    <row r="579" spans="1:8" ht="12.75" customHeight="1">
      <c r="A579" s="26" t="s">
        <v>113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46008</v>
      </c>
      <c r="B580" s="27"/>
      <c r="C580" s="30">
        <f>ROUND(100.424930839506,5)</f>
        <v>100.42493</v>
      </c>
      <c r="D580" s="30">
        <f>F580</f>
        <v>97.43627</v>
      </c>
      <c r="E580" s="30">
        <f>F580</f>
        <v>97.43627</v>
      </c>
      <c r="F580" s="30">
        <f>ROUND(97.4362690628486,5)</f>
        <v>97.43627</v>
      </c>
      <c r="G580" s="28"/>
      <c r="H580" s="42"/>
    </row>
    <row r="581" spans="1:8" ht="12.75" customHeight="1">
      <c r="A581" s="26" t="s">
        <v>114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46097</v>
      </c>
      <c r="B582" s="27"/>
      <c r="C582" s="30">
        <f>ROUND(100.424930839506,5)</f>
        <v>100.42493</v>
      </c>
      <c r="D582" s="30">
        <f>F582</f>
        <v>94.54341</v>
      </c>
      <c r="E582" s="30">
        <f>F582</f>
        <v>94.54341</v>
      </c>
      <c r="F582" s="30">
        <f>ROUND(94.543414964881,5)</f>
        <v>94.54341</v>
      </c>
      <c r="G582" s="28"/>
      <c r="H582" s="42"/>
    </row>
    <row r="583" spans="1:8" ht="12.75" customHeight="1">
      <c r="A583" s="26" t="s">
        <v>115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46188</v>
      </c>
      <c r="B584" s="27"/>
      <c r="C584" s="30">
        <f>ROUND(100.424930839506,5)</f>
        <v>100.42493</v>
      </c>
      <c r="D584" s="30">
        <f>F584</f>
        <v>93.37583</v>
      </c>
      <c r="E584" s="30">
        <f>F584</f>
        <v>93.37583</v>
      </c>
      <c r="F584" s="30">
        <f>ROUND(93.3758308922148,5)</f>
        <v>93.37583</v>
      </c>
      <c r="G584" s="28"/>
      <c r="H584" s="42"/>
    </row>
    <row r="585" spans="1:8" ht="12.75" customHeight="1">
      <c r="A585" s="26" t="s">
        <v>116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46286</v>
      </c>
      <c r="B586" s="27"/>
      <c r="C586" s="30">
        <f>ROUND(100.424930839506,5)</f>
        <v>100.42493</v>
      </c>
      <c r="D586" s="30">
        <f>F586</f>
        <v>95.59202</v>
      </c>
      <c r="E586" s="30">
        <f>F586</f>
        <v>95.59202</v>
      </c>
      <c r="F586" s="30">
        <f>ROUND(95.5920165285622,5)</f>
        <v>95.59202</v>
      </c>
      <c r="G586" s="28"/>
      <c r="H586" s="42"/>
    </row>
    <row r="587" spans="1:8" ht="12.75" customHeight="1">
      <c r="A587" s="26" t="s">
        <v>117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46377</v>
      </c>
      <c r="B588" s="27"/>
      <c r="C588" s="30">
        <f>ROUND(100.424930839506,5)</f>
        <v>100.42493</v>
      </c>
      <c r="D588" s="30">
        <f>F588</f>
        <v>99.40061</v>
      </c>
      <c r="E588" s="30">
        <f>F588</f>
        <v>99.40061</v>
      </c>
      <c r="F588" s="30">
        <f>ROUND(99.4006081753056,5)</f>
        <v>99.40061</v>
      </c>
      <c r="G588" s="28"/>
      <c r="H588" s="42"/>
    </row>
    <row r="589" spans="1:8" ht="12.75" customHeight="1">
      <c r="A589" s="26" t="s">
        <v>118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46461</v>
      </c>
      <c r="B590" s="27"/>
      <c r="C590" s="30">
        <f>ROUND(100.424930839506,5)</f>
        <v>100.42493</v>
      </c>
      <c r="D590" s="30">
        <f>F590</f>
        <v>98.04685</v>
      </c>
      <c r="E590" s="30">
        <f>F590</f>
        <v>98.04685</v>
      </c>
      <c r="F590" s="30">
        <f>ROUND(98.0468539590293,5)</f>
        <v>98.04685</v>
      </c>
      <c r="G590" s="28"/>
      <c r="H590" s="42"/>
    </row>
    <row r="591" spans="1:8" ht="12.75" customHeight="1">
      <c r="A591" s="26" t="s">
        <v>119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46559</v>
      </c>
      <c r="B592" s="27"/>
      <c r="C592" s="30">
        <f>ROUND(100.424930839506,5)</f>
        <v>100.42493</v>
      </c>
      <c r="D592" s="30">
        <f>F592</f>
        <v>100.15328</v>
      </c>
      <c r="E592" s="30">
        <f>F592</f>
        <v>100.15328</v>
      </c>
      <c r="F592" s="30">
        <f>ROUND(100.153284383411,5)</f>
        <v>100.15328</v>
      </c>
      <c r="G592" s="28"/>
      <c r="H592" s="42"/>
    </row>
    <row r="593" spans="1:8" ht="12.75" customHeight="1">
      <c r="A593" s="26" t="s">
        <v>120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46650</v>
      </c>
      <c r="B594" s="27"/>
      <c r="C594" s="30">
        <f>ROUND(100.424930839506,5)</f>
        <v>100.42493</v>
      </c>
      <c r="D594" s="30">
        <f>F594</f>
        <v>105.60062</v>
      </c>
      <c r="E594" s="30">
        <f>F594</f>
        <v>105.60062</v>
      </c>
      <c r="F594" s="30">
        <f>ROUND(105.600617862258,5)</f>
        <v>105.60062</v>
      </c>
      <c r="G594" s="28"/>
      <c r="H594" s="42"/>
    </row>
    <row r="595" spans="1:8" ht="12.75" customHeight="1">
      <c r="A595" s="26" t="s">
        <v>121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46924</v>
      </c>
      <c r="B596" s="27"/>
      <c r="C596" s="28">
        <f>ROUND(100.424930839506,2)</f>
        <v>100.42</v>
      </c>
      <c r="D596" s="28">
        <f>F596</f>
        <v>106.74</v>
      </c>
      <c r="E596" s="28">
        <f>F596</f>
        <v>106.74</v>
      </c>
      <c r="F596" s="28">
        <f>ROUND(106.737797883838,2)</f>
        <v>106.74</v>
      </c>
      <c r="G596" s="28"/>
      <c r="H596" s="42"/>
    </row>
    <row r="597" spans="1:8" ht="12.75" customHeight="1">
      <c r="A597" s="26" t="s">
        <v>122</v>
      </c>
      <c r="B597" s="27"/>
      <c r="C597" s="29"/>
      <c r="D597" s="29"/>
      <c r="E597" s="29"/>
      <c r="F597" s="29"/>
      <c r="G597" s="28"/>
      <c r="H597" s="42"/>
    </row>
    <row r="598" spans="1:8" ht="12.75" customHeight="1" thickBot="1">
      <c r="A598" s="38">
        <v>47015</v>
      </c>
      <c r="B598" s="39"/>
      <c r="C598" s="40">
        <f>ROUND(100.424930839506,2)</f>
        <v>100.42</v>
      </c>
      <c r="D598" s="40">
        <f>F598</f>
        <v>100.42</v>
      </c>
      <c r="E598" s="40">
        <f>F598</f>
        <v>100.42</v>
      </c>
      <c r="F598" s="40">
        <f>ROUND(100.424930839506,2)</f>
        <v>100.42</v>
      </c>
      <c r="G598" s="40"/>
      <c r="H598" s="43"/>
    </row>
  </sheetData>
  <sheetProtection/>
  <mergeCells count="597">
    <mergeCell ref="A596:B596"/>
    <mergeCell ref="A597:B597"/>
    <mergeCell ref="A598:B598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2018-10-29T16:14:54Z</dcterms:modified>
  <cp:category/>
  <cp:version/>
  <cp:contentType/>
  <cp:contentStatus/>
</cp:coreProperties>
</file>