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<sst xmlns="http://schemas.openxmlformats.org/spreadsheetml/2006/main" count="120" uniqueCount="117">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</sst>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1">
      <selection activeCell="M93" sqref="M9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43581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ROUND(99.8725465484888,2)</f>
        <v>99.87</v>
      </c>
      <c r="D6" s="28">
        <f>F6</f>
        <v>102.01</v>
      </c>
      <c r="E6" s="28">
        <f>F6</f>
        <v>102.01</v>
      </c>
      <c r="F6" s="28">
        <f>ROUND(102.012788093541,2)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ROUND(99.8725465484888,2)</f>
        <v>99.87</v>
      </c>
      <c r="D7" s="28">
        <f>F7</f>
        <v>99.87</v>
      </c>
      <c r="E7" s="28">
        <f>F7</f>
        <v>99.87</v>
      </c>
      <c r="F7" s="28">
        <f>ROUND(99.8725465484888,2)</f>
        <v>99.87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ROUND(99.2865609382774,2)</f>
        <v>99.29</v>
      </c>
      <c r="D9" s="28">
        <f>F9</f>
        <v>99.74</v>
      </c>
      <c r="E9" s="28">
        <f>F9</f>
        <v>99.74</v>
      </c>
      <c r="F9" s="28">
        <f>ROUND(99.7394924570074,2)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ROUND(99.2865609382774,2)</f>
        <v>99.29</v>
      </c>
      <c r="D10" s="28">
        <f>F10</f>
        <v>101.87</v>
      </c>
      <c r="E10" s="28">
        <f>F10</f>
        <v>101.87</v>
      </c>
      <c r="F10" s="28">
        <f>ROUND(101.871023135817,2)</f>
        <v>101.87</v>
      </c>
      <c r="G10" s="28"/>
      <c r="H10" s="42"/>
    </row>
    <row r="11" spans="1:8" ht="12.75" customHeight="1">
      <c r="A11" s="26">
        <v>43819</v>
      </c>
      <c r="B11" s="27"/>
      <c r="C11" s="28">
        <f>ROUND(99.2865609382774,2)</f>
        <v>99.29</v>
      </c>
      <c r="D11" s="28">
        <f>F11</f>
        <v>102.8</v>
      </c>
      <c r="E11" s="28">
        <f>F11</f>
        <v>102.8</v>
      </c>
      <c r="F11" s="28">
        <f>ROUND(102.800865717795,2)</f>
        <v>102.8</v>
      </c>
      <c r="G11" s="28"/>
      <c r="H11" s="42"/>
    </row>
    <row r="12" spans="1:8" ht="12.75" customHeight="1">
      <c r="A12" s="26">
        <v>43913</v>
      </c>
      <c r="B12" s="27"/>
      <c r="C12" s="28">
        <f>ROUND(99.2865609382774,2)</f>
        <v>99.29</v>
      </c>
      <c r="D12" s="28">
        <f>F12</f>
        <v>98.77</v>
      </c>
      <c r="E12" s="28">
        <f>F12</f>
        <v>98.77</v>
      </c>
      <c r="F12" s="28">
        <f>ROUND(98.7739499618087,2)</f>
        <v>98.77</v>
      </c>
      <c r="G12" s="28"/>
      <c r="H12" s="42"/>
    </row>
    <row r="13" spans="1:8" ht="12.75" customHeight="1">
      <c r="A13" s="26">
        <v>44004</v>
      </c>
      <c r="B13" s="27"/>
      <c r="C13" s="28">
        <f>ROUND(99.2865609382774,2)</f>
        <v>99.29</v>
      </c>
      <c r="D13" s="28">
        <f>F13</f>
        <v>102.33</v>
      </c>
      <c r="E13" s="28">
        <f>F13</f>
        <v>102.33</v>
      </c>
      <c r="F13" s="28">
        <f>ROUND(102.328551116827,2)</f>
        <v>102.33</v>
      </c>
      <c r="G13" s="28"/>
      <c r="H13" s="42"/>
    </row>
    <row r="14" spans="1:8" ht="12.75" customHeight="1">
      <c r="A14" s="26">
        <v>44095</v>
      </c>
      <c r="B14" s="27"/>
      <c r="C14" s="28">
        <f>ROUND(99.2865609382774,2)</f>
        <v>99.29</v>
      </c>
      <c r="D14" s="28">
        <f>F14</f>
        <v>99.29</v>
      </c>
      <c r="E14" s="28">
        <f>F14</f>
        <v>99.29</v>
      </c>
      <c r="F14" s="28">
        <f>ROUND(99.2865609382774,2)</f>
        <v>99.29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ROUND(97.428197248757,2)</f>
        <v>97.43</v>
      </c>
      <c r="D16" s="28">
        <f>F16</f>
        <v>96.05</v>
      </c>
      <c r="E16" s="28">
        <f>F16</f>
        <v>96.05</v>
      </c>
      <c r="F16" s="28">
        <f>ROUND(96.0506377928955,2)</f>
        <v>96.05</v>
      </c>
      <c r="G16" s="28"/>
      <c r="H16" s="42"/>
    </row>
    <row r="17" spans="1:8" ht="12.75" customHeight="1">
      <c r="A17" s="26">
        <v>44271</v>
      </c>
      <c r="B17" s="27"/>
      <c r="C17" s="28">
        <f>ROUND(97.428197248757,2)</f>
        <v>97.43</v>
      </c>
      <c r="D17" s="28">
        <f>F17</f>
        <v>95.19</v>
      </c>
      <c r="E17" s="28">
        <f>F17</f>
        <v>95.19</v>
      </c>
      <c r="F17" s="28">
        <f>ROUND(95.1909296865319,2)</f>
        <v>95.19</v>
      </c>
      <c r="G17" s="28"/>
      <c r="H17" s="42"/>
    </row>
    <row r="18" spans="1:8" ht="12.75" customHeight="1">
      <c r="A18" s="26">
        <v>44362</v>
      </c>
      <c r="B18" s="27"/>
      <c r="C18" s="28">
        <f>ROUND(97.428197248757,2)</f>
        <v>97.43</v>
      </c>
      <c r="D18" s="28">
        <f>F18</f>
        <v>94.29</v>
      </c>
      <c r="E18" s="28">
        <f>F18</f>
        <v>94.29</v>
      </c>
      <c r="F18" s="28">
        <f>ROUND(94.2905287127787,2)</f>
        <v>94.29</v>
      </c>
      <c r="G18" s="28"/>
      <c r="H18" s="42"/>
    </row>
    <row r="19" spans="1:8" ht="12.75" customHeight="1">
      <c r="A19" s="26">
        <v>44460</v>
      </c>
      <c r="B19" s="27"/>
      <c r="C19" s="28">
        <f>ROUND(97.428197248757,2)</f>
        <v>97.43</v>
      </c>
      <c r="D19" s="28">
        <f>F19</f>
        <v>94.36</v>
      </c>
      <c r="E19" s="28">
        <f>F19</f>
        <v>94.36</v>
      </c>
      <c r="F19" s="28">
        <f>ROUND(94.3579817130303,2)</f>
        <v>94.36</v>
      </c>
      <c r="G19" s="28"/>
      <c r="H19" s="42"/>
    </row>
    <row r="20" spans="1:8" ht="12.75" customHeight="1">
      <c r="A20" s="26">
        <v>44551</v>
      </c>
      <c r="B20" s="27"/>
      <c r="C20" s="28">
        <f>ROUND(97.428197248757,2)</f>
        <v>97.43</v>
      </c>
      <c r="D20" s="28">
        <f>F20</f>
        <v>96.47</v>
      </c>
      <c r="E20" s="28">
        <f>F20</f>
        <v>96.47</v>
      </c>
      <c r="F20" s="28">
        <f>ROUND(96.4675673492419,2)</f>
        <v>96.47</v>
      </c>
      <c r="G20" s="28"/>
      <c r="H20" s="42"/>
    </row>
    <row r="21" spans="1:8" ht="12.75" customHeight="1">
      <c r="A21" s="26">
        <v>44635</v>
      </c>
      <c r="B21" s="27"/>
      <c r="C21" s="28">
        <f>ROUND(97.428197248757,2)</f>
        <v>97.43</v>
      </c>
      <c r="D21" s="28">
        <f>F21</f>
        <v>96.53</v>
      </c>
      <c r="E21" s="28">
        <f>F21</f>
        <v>96.53</v>
      </c>
      <c r="F21" s="28">
        <f>ROUND(96.5270602748846,2)</f>
        <v>96.53</v>
      </c>
      <c r="G21" s="28"/>
      <c r="H21" s="42"/>
    </row>
    <row r="22" spans="1:8" ht="12.75" customHeight="1">
      <c r="A22" s="26">
        <v>44733</v>
      </c>
      <c r="B22" s="27"/>
      <c r="C22" s="28">
        <f>ROUND(97.428197248757,2)</f>
        <v>97.43</v>
      </c>
      <c r="D22" s="28">
        <f>F22</f>
        <v>97.64</v>
      </c>
      <c r="E22" s="28">
        <f>F22</f>
        <v>97.64</v>
      </c>
      <c r="F22" s="28">
        <f>ROUND(97.6360723327443,2)</f>
        <v>97.64</v>
      </c>
      <c r="G22" s="28"/>
      <c r="H22" s="42"/>
    </row>
    <row r="23" spans="1:8" ht="12.75" customHeight="1">
      <c r="A23" s="26">
        <v>44824</v>
      </c>
      <c r="B23" s="27"/>
      <c r="C23" s="28">
        <f>ROUND(97.428197248757,2)</f>
        <v>97.43</v>
      </c>
      <c r="D23" s="28">
        <f>F23</f>
        <v>101.5</v>
      </c>
      <c r="E23" s="28">
        <f>F23</f>
        <v>101.5</v>
      </c>
      <c r="F23" s="28">
        <f>ROUND(101.503193532002,2)</f>
        <v>101.5</v>
      </c>
      <c r="G23" s="28"/>
      <c r="H23" s="42"/>
    </row>
    <row r="24" spans="1:8" ht="12.75" customHeight="1">
      <c r="A24" s="26">
        <v>44915</v>
      </c>
      <c r="B24" s="27"/>
      <c r="C24" s="28">
        <f>ROUND(97.428197248757,2)</f>
        <v>97.43</v>
      </c>
      <c r="D24" s="28">
        <f>F24</f>
        <v>102.7</v>
      </c>
      <c r="E24" s="28">
        <f>F24</f>
        <v>102.7</v>
      </c>
      <c r="F24" s="28">
        <f>ROUND(102.696856917314,2)</f>
        <v>102.7</v>
      </c>
      <c r="G24" s="28"/>
      <c r="H24" s="42"/>
    </row>
    <row r="25" spans="1:8" ht="12.75" customHeight="1">
      <c r="A25" s="26">
        <v>45007</v>
      </c>
      <c r="B25" s="27"/>
      <c r="C25" s="28">
        <f>ROUND(97.428197248757,2)</f>
        <v>97.43</v>
      </c>
      <c r="D25" s="28">
        <f>F25</f>
        <v>95.98</v>
      </c>
      <c r="E25" s="28">
        <f>F25</f>
        <v>95.98</v>
      </c>
      <c r="F25" s="28">
        <f>ROUND(95.9806980661841,2)</f>
        <v>95.98</v>
      </c>
      <c r="G25" s="28"/>
      <c r="H25" s="42"/>
    </row>
    <row r="26" spans="1:8" ht="12.75" customHeight="1">
      <c r="A26" s="26">
        <v>45097</v>
      </c>
      <c r="B26" s="27"/>
      <c r="C26" s="28">
        <f>ROUND(97.428197248757,2)</f>
        <v>97.43</v>
      </c>
      <c r="D26" s="28">
        <f>F26</f>
        <v>102</v>
      </c>
      <c r="E26" s="28">
        <f>F26</f>
        <v>102</v>
      </c>
      <c r="F26" s="28">
        <f>ROUND(101.997405581588,2)</f>
        <v>102</v>
      </c>
      <c r="G26" s="28"/>
      <c r="H26" s="42"/>
    </row>
    <row r="27" spans="1:8" ht="12.75" customHeight="1">
      <c r="A27" s="26">
        <v>45188</v>
      </c>
      <c r="B27" s="27"/>
      <c r="C27" s="28">
        <f>ROUND(97.428197248757,2)</f>
        <v>97.43</v>
      </c>
      <c r="D27" s="28">
        <f>F27</f>
        <v>97.43</v>
      </c>
      <c r="E27" s="28">
        <f>F27</f>
        <v>97.43</v>
      </c>
      <c r="F27" s="28">
        <f>ROUND(97.428197248757,2)</f>
        <v>97.43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ROUND(96.0426152302765,2)</f>
        <v>96.04</v>
      </c>
      <c r="D29" s="28">
        <f>F29</f>
        <v>93.71</v>
      </c>
      <c r="E29" s="28">
        <f>F29</f>
        <v>93.71</v>
      </c>
      <c r="F29" s="28">
        <f>ROUND(93.7067788499943,2)</f>
        <v>93.71</v>
      </c>
      <c r="G29" s="28"/>
      <c r="H29" s="42"/>
    </row>
    <row r="30" spans="1:8" ht="12.75" customHeight="1">
      <c r="A30" s="26">
        <v>46097</v>
      </c>
      <c r="B30" s="27"/>
      <c r="C30" s="28">
        <f>ROUND(96.0426152302765,2)</f>
        <v>96.04</v>
      </c>
      <c r="D30" s="28">
        <f>F30</f>
        <v>90.66</v>
      </c>
      <c r="E30" s="28">
        <f>F30</f>
        <v>90.66</v>
      </c>
      <c r="F30" s="28">
        <f>ROUND(90.65911317731,2)</f>
        <v>90.66</v>
      </c>
      <c r="G30" s="28"/>
      <c r="H30" s="42"/>
    </row>
    <row r="31" spans="1:8" ht="12.75" customHeight="1">
      <c r="A31" s="26">
        <v>46188</v>
      </c>
      <c r="B31" s="27"/>
      <c r="C31" s="28">
        <f>ROUND(96.0426152302765,2)</f>
        <v>96.04</v>
      </c>
      <c r="D31" s="28">
        <f>F31</f>
        <v>89.36</v>
      </c>
      <c r="E31" s="28">
        <f>F31</f>
        <v>89.36</v>
      </c>
      <c r="F31" s="28">
        <f>ROUND(89.3616203527192,2)</f>
        <v>89.36</v>
      </c>
      <c r="G31" s="28"/>
      <c r="H31" s="42"/>
    </row>
    <row r="32" spans="1:8" ht="12.75" customHeight="1">
      <c r="A32" s="26">
        <v>46286</v>
      </c>
      <c r="B32" s="27"/>
      <c r="C32" s="28">
        <f>ROUND(96.0426152302765,2)</f>
        <v>96.04</v>
      </c>
      <c r="D32" s="28">
        <f>F32</f>
        <v>91.51</v>
      </c>
      <c r="E32" s="28">
        <f>F32</f>
        <v>91.51</v>
      </c>
      <c r="F32" s="28">
        <f>ROUND(91.5110118822133,2)</f>
        <v>91.51</v>
      </c>
      <c r="G32" s="28"/>
      <c r="H32" s="42"/>
    </row>
    <row r="33" spans="1:8" ht="12.75" customHeight="1">
      <c r="A33" s="26">
        <v>46377</v>
      </c>
      <c r="B33" s="27"/>
      <c r="C33" s="28">
        <f>ROUND(96.0426152302765,2)</f>
        <v>96.04</v>
      </c>
      <c r="D33" s="28">
        <f>F33</f>
        <v>95.32</v>
      </c>
      <c r="E33" s="28">
        <f>F33</f>
        <v>95.32</v>
      </c>
      <c r="F33" s="28">
        <f>ROUND(95.3159053709828,2)</f>
        <v>95.32</v>
      </c>
      <c r="G33" s="28"/>
      <c r="H33" s="42"/>
    </row>
    <row r="34" spans="1:8" ht="12.75" customHeight="1">
      <c r="A34" s="26">
        <v>46461</v>
      </c>
      <c r="B34" s="27"/>
      <c r="C34" s="28">
        <f>ROUND(96.0426152302765,2)</f>
        <v>96.04</v>
      </c>
      <c r="D34" s="28">
        <f>F34</f>
        <v>93.86</v>
      </c>
      <c r="E34" s="28">
        <f>F34</f>
        <v>93.86</v>
      </c>
      <c r="F34" s="28">
        <f>ROUND(93.8623182793545,2)</f>
        <v>93.86</v>
      </c>
      <c r="G34" s="28"/>
      <c r="H34" s="42"/>
    </row>
    <row r="35" spans="1:8" ht="12.75" customHeight="1">
      <c r="A35" s="26">
        <v>46559</v>
      </c>
      <c r="B35" s="27"/>
      <c r="C35" s="28">
        <f>ROUND(96.0426152302765,2)</f>
        <v>96.04</v>
      </c>
      <c r="D35" s="28">
        <f>F35</f>
        <v>95.94</v>
      </c>
      <c r="E35" s="28">
        <f>F35</f>
        <v>95.94</v>
      </c>
      <c r="F35" s="28">
        <f>ROUND(95.9433066810978,2)</f>
        <v>95.94</v>
      </c>
      <c r="G35" s="28"/>
      <c r="H35" s="42"/>
    </row>
    <row r="36" spans="1:8" ht="12.75" customHeight="1">
      <c r="A36" s="26">
        <v>46650</v>
      </c>
      <c r="B36" s="27"/>
      <c r="C36" s="28">
        <f>ROUND(96.0426152302765,2)</f>
        <v>96.04</v>
      </c>
      <c r="D36" s="28">
        <f>F36</f>
        <v>101.44</v>
      </c>
      <c r="E36" s="28">
        <f>F36</f>
        <v>101.44</v>
      </c>
      <c r="F36" s="28">
        <f>ROUND(101.435465690817,2)</f>
        <v>101.44</v>
      </c>
      <c r="G36" s="28"/>
      <c r="H36" s="42"/>
    </row>
    <row r="37" spans="1:8" ht="12.75" customHeight="1">
      <c r="A37" s="26">
        <v>46741</v>
      </c>
      <c r="B37" s="27"/>
      <c r="C37" s="28">
        <f>ROUND(96.0426152302765,2)</f>
        <v>96.04</v>
      </c>
      <c r="D37" s="28">
        <f>F37</f>
        <v>101.8</v>
      </c>
      <c r="E37" s="28">
        <f>F37</f>
        <v>101.8</v>
      </c>
      <c r="F37" s="28">
        <f>ROUND(101.79915963184,2)</f>
        <v>101.8</v>
      </c>
      <c r="G37" s="28"/>
      <c r="H37" s="42"/>
    </row>
    <row r="38" spans="1:8" ht="12.75" customHeight="1">
      <c r="A38" s="26">
        <v>46834</v>
      </c>
      <c r="B38" s="27"/>
      <c r="C38" s="28">
        <f>ROUND(96.0426152302765,2)</f>
        <v>96.04</v>
      </c>
      <c r="D38" s="28">
        <f>F38</f>
        <v>95.26</v>
      </c>
      <c r="E38" s="28">
        <f>F38</f>
        <v>95.26</v>
      </c>
      <c r="F38" s="28">
        <f>ROUND(95.2644908256893,2)</f>
        <v>95.26</v>
      </c>
      <c r="G38" s="28"/>
      <c r="H38" s="42"/>
    </row>
    <row r="39" spans="1:8" ht="12.75" customHeight="1">
      <c r="A39" s="26">
        <v>46924</v>
      </c>
      <c r="B39" s="27"/>
      <c r="C39" s="28">
        <f>ROUND(96.0426152302765,2)</f>
        <v>96.04</v>
      </c>
      <c r="D39" s="28">
        <f>F39</f>
        <v>102.52</v>
      </c>
      <c r="E39" s="28">
        <f>F39</f>
        <v>102.52</v>
      </c>
      <c r="F39" s="28">
        <f>ROUND(102.519035950297,2)</f>
        <v>102.52</v>
      </c>
      <c r="G39" s="28"/>
      <c r="H39" s="42"/>
    </row>
    <row r="40" spans="1:8" ht="12.75" customHeight="1">
      <c r="A40" s="26">
        <v>47015</v>
      </c>
      <c r="B40" s="27"/>
      <c r="C40" s="28">
        <f>ROUND(96.0426152302765,2)</f>
        <v>96.04</v>
      </c>
      <c r="D40" s="28">
        <f>F40</f>
        <v>96.04</v>
      </c>
      <c r="E40" s="28">
        <f>F40</f>
        <v>96.04</v>
      </c>
      <c r="F40" s="28">
        <f>ROUND(96.0426152302765,2)</f>
        <v>96.04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ROUND(2.82,5)</f>
        <v>2.82</v>
      </c>
      <c r="D42" s="30">
        <f>F42</f>
        <v>2.82</v>
      </c>
      <c r="E42" s="30">
        <f>F42</f>
        <v>2.82</v>
      </c>
      <c r="F42" s="30">
        <f>ROUND(2.82,5)</f>
        <v>2.82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ROUND(3.17,5)</f>
        <v>3.17</v>
      </c>
      <c r="D44" s="30">
        <f>F44</f>
        <v>3.17</v>
      </c>
      <c r="E44" s="30">
        <f>F44</f>
        <v>3.17</v>
      </c>
      <c r="F44" s="30">
        <f>ROUND(3.17,5)</f>
        <v>3.17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ROUND(3.25,5)</f>
        <v>3.25</v>
      </c>
      <c r="D46" s="30">
        <f>F46</f>
        <v>3.25</v>
      </c>
      <c r="E46" s="30">
        <f>F46</f>
        <v>3.25</v>
      </c>
      <c r="F46" s="30">
        <f>ROUND(3.25,5)</f>
        <v>3.25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ROUND(3.775,5)</f>
        <v>3.775</v>
      </c>
      <c r="D48" s="30">
        <f>F48</f>
        <v>3.775</v>
      </c>
      <c r="E48" s="30">
        <f>F48</f>
        <v>3.775</v>
      </c>
      <c r="F48" s="30">
        <f>ROUND(3.775,5)</f>
        <v>3.775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ROUND(10.83,5)</f>
        <v>10.83</v>
      </c>
      <c r="D50" s="30">
        <f>F50</f>
        <v>10.83</v>
      </c>
      <c r="E50" s="30">
        <f>F50</f>
        <v>10.83</v>
      </c>
      <c r="F50" s="30">
        <f>ROUND(10.83,5)</f>
        <v>10.83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ROUND(7.76,5)</f>
        <v>7.76</v>
      </c>
      <c r="D52" s="30">
        <f>F52</f>
        <v>7.76</v>
      </c>
      <c r="E52" s="30">
        <f>F52</f>
        <v>7.76</v>
      </c>
      <c r="F52" s="30">
        <f>ROUND(7.76,5)</f>
        <v>7.76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ROUND(8.56,3)</f>
        <v>8.56</v>
      </c>
      <c r="D54" s="31">
        <f>F54</f>
        <v>8.56</v>
      </c>
      <c r="E54" s="31">
        <f>F54</f>
        <v>8.56</v>
      </c>
      <c r="F54" s="31">
        <f>ROUND(8.56,3)</f>
        <v>8.56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ROUND(2.65,3)</f>
        <v>2.65</v>
      </c>
      <c r="D56" s="31">
        <f>F56</f>
        <v>2.65</v>
      </c>
      <c r="E56" s="31">
        <f>F56</f>
        <v>2.65</v>
      </c>
      <c r="F56" s="31">
        <f>ROUND(2.65,3)</f>
        <v>2.65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ROUND(3.03,3)</f>
        <v>3.03</v>
      </c>
      <c r="D58" s="31">
        <f>F58</f>
        <v>3.03</v>
      </c>
      <c r="E58" s="31">
        <f>F58</f>
        <v>3.03</v>
      </c>
      <c r="F58" s="31">
        <f>ROUND(3.03,3)</f>
        <v>3.03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ROUND(6.335,3)</f>
        <v>6.335</v>
      </c>
      <c r="D60" s="31">
        <f>F60</f>
        <v>6.335</v>
      </c>
      <c r="E60" s="31">
        <f>F60</f>
        <v>6.335</v>
      </c>
      <c r="F60" s="31">
        <f>ROUND(6.335,3)</f>
        <v>6.335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ROUND(6.825,3)</f>
        <v>6.825</v>
      </c>
      <c r="D62" s="31">
        <f>F62</f>
        <v>6.825</v>
      </c>
      <c r="E62" s="31">
        <f>F62</f>
        <v>6.825</v>
      </c>
      <c r="F62" s="31">
        <f>ROUND(6.825,3)</f>
        <v>6.825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ROUND(9.53,3)</f>
        <v>9.53</v>
      </c>
      <c r="D64" s="31">
        <f>F64</f>
        <v>9.53</v>
      </c>
      <c r="E64" s="31">
        <f>F64</f>
        <v>9.53</v>
      </c>
      <c r="F64" s="31">
        <f>ROUND(9.53,3)</f>
        <v>9.53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ROUND(2.95,3)</f>
        <v>2.95</v>
      </c>
      <c r="D66" s="31">
        <f>F66</f>
        <v>2.95</v>
      </c>
      <c r="E66" s="31">
        <f>F66</f>
        <v>2.95</v>
      </c>
      <c r="F66" s="31">
        <f>ROUND(2.95,3)</f>
        <v>2.95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ROUND(2.5,3)</f>
        <v>2.5</v>
      </c>
      <c r="D68" s="31">
        <f>F68</f>
        <v>2.5</v>
      </c>
      <c r="E68" s="31">
        <f>F68</f>
        <v>2.5</v>
      </c>
      <c r="F68" s="31">
        <f>ROUND(2.5,3)</f>
        <v>2.5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ROUND(9.24,3)</f>
        <v>9.24</v>
      </c>
      <c r="D70" s="31">
        <f>F70</f>
        <v>9.24</v>
      </c>
      <c r="E70" s="31">
        <f>F70</f>
        <v>9.24</v>
      </c>
      <c r="F70" s="31">
        <f>ROUND(9.24,3)</f>
        <v>9.24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ROUND(2.82,5)</f>
        <v>2.82</v>
      </c>
      <c r="D72" s="30">
        <f>F72</f>
        <v>135.46178</v>
      </c>
      <c r="E72" s="30">
        <f>F72</f>
        <v>135.46178</v>
      </c>
      <c r="F72" s="30">
        <f>ROUND(135.46178,5)</f>
        <v>135.46178</v>
      </c>
      <c r="G72" s="28"/>
      <c r="H72" s="42"/>
    </row>
    <row r="73" spans="1:8" ht="12.75" customHeight="1">
      <c r="A73" s="26">
        <v>43678</v>
      </c>
      <c r="B73" s="27"/>
      <c r="C73" s="30">
        <f>ROUND(2.82,5)</f>
        <v>2.82</v>
      </c>
      <c r="D73" s="30">
        <f>F73</f>
        <v>136.53028</v>
      </c>
      <c r="E73" s="30">
        <f>F73</f>
        <v>136.53028</v>
      </c>
      <c r="F73" s="30">
        <f>ROUND(136.53028,5)</f>
        <v>136.53028</v>
      </c>
      <c r="G73" s="28"/>
      <c r="H73" s="42"/>
    </row>
    <row r="74" spans="1:8" ht="12.75" customHeight="1">
      <c r="A74" s="26">
        <v>43776</v>
      </c>
      <c r="B74" s="27"/>
      <c r="C74" s="30">
        <f>ROUND(2.82,5)</f>
        <v>2.82</v>
      </c>
      <c r="D74" s="30">
        <f>F74</f>
        <v>139.36615</v>
      </c>
      <c r="E74" s="30">
        <f>F74</f>
        <v>139.36615</v>
      </c>
      <c r="F74" s="30">
        <f>ROUND(139.36615,5)</f>
        <v>139.36615</v>
      </c>
      <c r="G74" s="28"/>
      <c r="H74" s="42"/>
    </row>
    <row r="75" spans="1:8" ht="12.75" customHeight="1">
      <c r="A75" s="26">
        <v>43867</v>
      </c>
      <c r="B75" s="27"/>
      <c r="C75" s="30">
        <f>ROUND(2.82,5)</f>
        <v>2.82</v>
      </c>
      <c r="D75" s="30">
        <f>F75</f>
        <v>140.66189</v>
      </c>
      <c r="E75" s="30">
        <f>F75</f>
        <v>140.66189</v>
      </c>
      <c r="F75" s="30">
        <f>ROUND(140.66189,5)</f>
        <v>140.66189</v>
      </c>
      <c r="G75" s="28"/>
      <c r="H75" s="42"/>
    </row>
    <row r="76" spans="1:8" ht="12.75" customHeight="1">
      <c r="A76" s="26">
        <v>43958</v>
      </c>
      <c r="B76" s="27"/>
      <c r="C76" s="30">
        <f>ROUND(2.82,5)</f>
        <v>2.82</v>
      </c>
      <c r="D76" s="30">
        <f>F76</f>
        <v>143.25411</v>
      </c>
      <c r="E76" s="30">
        <f>F76</f>
        <v>143.25411</v>
      </c>
      <c r="F76" s="30">
        <f>ROUND(143.25411,5)</f>
        <v>143.25411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ROUND(102.20262,5)</f>
        <v>102.20262</v>
      </c>
      <c r="D78" s="30">
        <f>F78</f>
        <v>102.30252</v>
      </c>
      <c r="E78" s="30">
        <f>F78</f>
        <v>102.30252</v>
      </c>
      <c r="F78" s="30">
        <f>ROUND(102.30252,5)</f>
        <v>102.30252</v>
      </c>
      <c r="G78" s="28"/>
      <c r="H78" s="42"/>
    </row>
    <row r="79" spans="1:8" ht="12.75" customHeight="1">
      <c r="A79" s="26">
        <v>43678</v>
      </c>
      <c r="B79" s="27"/>
      <c r="C79" s="30">
        <f>ROUND(102.20262,5)</f>
        <v>102.20262</v>
      </c>
      <c r="D79" s="30">
        <f>F79</f>
        <v>104.1938</v>
      </c>
      <c r="E79" s="30">
        <f>F79</f>
        <v>104.1938</v>
      </c>
      <c r="F79" s="30">
        <f>ROUND(104.1938,5)</f>
        <v>104.1938</v>
      </c>
      <c r="G79" s="28"/>
      <c r="H79" s="42"/>
    </row>
    <row r="80" spans="1:8" ht="12.75" customHeight="1">
      <c r="A80" s="26">
        <v>43776</v>
      </c>
      <c r="B80" s="27"/>
      <c r="C80" s="30">
        <f>ROUND(102.20262,5)</f>
        <v>102.20262</v>
      </c>
      <c r="D80" s="30">
        <f>F80</f>
        <v>105.26666</v>
      </c>
      <c r="E80" s="30">
        <f>F80</f>
        <v>105.26666</v>
      </c>
      <c r="F80" s="30">
        <f>ROUND(105.26666,5)</f>
        <v>105.26666</v>
      </c>
      <c r="G80" s="28"/>
      <c r="H80" s="42"/>
    </row>
    <row r="81" spans="1:8" ht="12.75" customHeight="1">
      <c r="A81" s="26">
        <v>43867</v>
      </c>
      <c r="B81" s="27"/>
      <c r="C81" s="30">
        <f>ROUND(102.20262,5)</f>
        <v>102.20262</v>
      </c>
      <c r="D81" s="30">
        <f>F81</f>
        <v>107.3556</v>
      </c>
      <c r="E81" s="30">
        <f>F81</f>
        <v>107.3556</v>
      </c>
      <c r="F81" s="30">
        <f>ROUND(107.3556,5)</f>
        <v>107.3556</v>
      </c>
      <c r="G81" s="28"/>
      <c r="H81" s="42"/>
    </row>
    <row r="82" spans="1:8" ht="12.75" customHeight="1">
      <c r="A82" s="26">
        <v>43958</v>
      </c>
      <c r="B82" s="27"/>
      <c r="C82" s="30">
        <f>ROUND(102.20262,5)</f>
        <v>102.20262</v>
      </c>
      <c r="D82" s="30">
        <f>F82</f>
        <v>108.22537</v>
      </c>
      <c r="E82" s="30">
        <f>F82</f>
        <v>108.22537</v>
      </c>
      <c r="F82" s="30">
        <f>ROUND(108.22537,5)</f>
        <v>108.22537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ROUND(9.12,5)</f>
        <v>9.12</v>
      </c>
      <c r="D84" s="30">
        <f>F84</f>
        <v>9.12396</v>
      </c>
      <c r="E84" s="30">
        <f>F84</f>
        <v>9.12396</v>
      </c>
      <c r="F84" s="30">
        <f>ROUND(9.12396,5)</f>
        <v>9.12396</v>
      </c>
      <c r="G84" s="28"/>
      <c r="H84" s="42"/>
    </row>
    <row r="85" spans="1:8" ht="12.75" customHeight="1">
      <c r="A85" s="26">
        <v>43678</v>
      </c>
      <c r="B85" s="27"/>
      <c r="C85" s="30">
        <f>ROUND(9.12,5)</f>
        <v>9.12</v>
      </c>
      <c r="D85" s="30">
        <f>F85</f>
        <v>9.19003</v>
      </c>
      <c r="E85" s="30">
        <f>F85</f>
        <v>9.19003</v>
      </c>
      <c r="F85" s="30">
        <f>ROUND(9.19003,5)</f>
        <v>9.19003</v>
      </c>
      <c r="G85" s="28"/>
      <c r="H85" s="42"/>
    </row>
    <row r="86" spans="1:8" ht="12.75" customHeight="1">
      <c r="A86" s="26">
        <v>43776</v>
      </c>
      <c r="B86" s="27"/>
      <c r="C86" s="30">
        <f>ROUND(9.12,5)</f>
        <v>9.12</v>
      </c>
      <c r="D86" s="30">
        <f>F86</f>
        <v>9.24517</v>
      </c>
      <c r="E86" s="30">
        <f>F86</f>
        <v>9.24517</v>
      </c>
      <c r="F86" s="30">
        <f>ROUND(9.24517,5)</f>
        <v>9.24517</v>
      </c>
      <c r="G86" s="28"/>
      <c r="H86" s="42"/>
    </row>
    <row r="87" spans="1:8" ht="12.75" customHeight="1">
      <c r="A87" s="26">
        <v>43867</v>
      </c>
      <c r="B87" s="27"/>
      <c r="C87" s="30">
        <f>ROUND(9.12,5)</f>
        <v>9.12</v>
      </c>
      <c r="D87" s="30">
        <f>F87</f>
        <v>9.29164</v>
      </c>
      <c r="E87" s="30">
        <f>F87</f>
        <v>9.29164</v>
      </c>
      <c r="F87" s="30">
        <f>ROUND(9.29164,5)</f>
        <v>9.29164</v>
      </c>
      <c r="G87" s="28"/>
      <c r="H87" s="42"/>
    </row>
    <row r="88" spans="1:8" ht="12.75" customHeight="1">
      <c r="A88" s="26">
        <v>43958</v>
      </c>
      <c r="B88" s="27"/>
      <c r="C88" s="30">
        <f>ROUND(9.12,5)</f>
        <v>9.12</v>
      </c>
      <c r="D88" s="30">
        <f>F88</f>
        <v>9.36588</v>
      </c>
      <c r="E88" s="30">
        <f>F88</f>
        <v>9.36588</v>
      </c>
      <c r="F88" s="30">
        <f>ROUND(9.36588,5)</f>
        <v>9.36588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ROUND(9.35,5)</f>
        <v>9.35</v>
      </c>
      <c r="D90" s="30">
        <f>F90</f>
        <v>9.35378</v>
      </c>
      <c r="E90" s="30">
        <f>F90</f>
        <v>9.35378</v>
      </c>
      <c r="F90" s="30">
        <f>ROUND(9.35378,5)</f>
        <v>9.35378</v>
      </c>
      <c r="G90" s="28"/>
      <c r="H90" s="42"/>
    </row>
    <row r="91" spans="1:8" ht="12.75" customHeight="1">
      <c r="A91" s="26">
        <v>43678</v>
      </c>
      <c r="B91" s="27"/>
      <c r="C91" s="30">
        <f>ROUND(9.35,5)</f>
        <v>9.35</v>
      </c>
      <c r="D91" s="30">
        <f>F91</f>
        <v>9.41766</v>
      </c>
      <c r="E91" s="30">
        <f>F91</f>
        <v>9.41766</v>
      </c>
      <c r="F91" s="30">
        <f>ROUND(9.41766,5)</f>
        <v>9.41766</v>
      </c>
      <c r="G91" s="28"/>
      <c r="H91" s="42"/>
    </row>
    <row r="92" spans="1:8" ht="12.75" customHeight="1">
      <c r="A92" s="26">
        <v>43776</v>
      </c>
      <c r="B92" s="27"/>
      <c r="C92" s="30">
        <f>ROUND(9.35,5)</f>
        <v>9.35</v>
      </c>
      <c r="D92" s="30">
        <f>F92</f>
        <v>9.47823</v>
      </c>
      <c r="E92" s="30">
        <f>F92</f>
        <v>9.47823</v>
      </c>
      <c r="F92" s="30">
        <f>ROUND(9.47823,5)</f>
        <v>9.47823</v>
      </c>
      <c r="G92" s="28"/>
      <c r="H92" s="42"/>
    </row>
    <row r="93" spans="1:8" ht="12.75" customHeight="1">
      <c r="A93" s="26">
        <v>43867</v>
      </c>
      <c r="B93" s="27"/>
      <c r="C93" s="30">
        <f>ROUND(9.35,5)</f>
        <v>9.35</v>
      </c>
      <c r="D93" s="30">
        <f>F93</f>
        <v>9.5289</v>
      </c>
      <c r="E93" s="30">
        <f>F93</f>
        <v>9.5289</v>
      </c>
      <c r="F93" s="30">
        <f>ROUND(9.5289,5)</f>
        <v>9.5289</v>
      </c>
      <c r="G93" s="28"/>
      <c r="H93" s="42"/>
    </row>
    <row r="94" spans="1:8" ht="12.75" customHeight="1">
      <c r="A94" s="26">
        <v>43958</v>
      </c>
      <c r="B94" s="27"/>
      <c r="C94" s="30">
        <f>ROUND(9.35,5)</f>
        <v>9.35</v>
      </c>
      <c r="D94" s="30">
        <f>F94</f>
        <v>9.60244</v>
      </c>
      <c r="E94" s="30">
        <f>F94</f>
        <v>9.60244</v>
      </c>
      <c r="F94" s="30">
        <f>ROUND(9.60244,5)</f>
        <v>9.60244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ROUND(104.5305,5)</f>
        <v>104.5305</v>
      </c>
      <c r="D96" s="30">
        <f>F96</f>
        <v>104.63265</v>
      </c>
      <c r="E96" s="30">
        <f>F96</f>
        <v>104.63265</v>
      </c>
      <c r="F96" s="30">
        <f>ROUND(104.63265,5)</f>
        <v>104.63265</v>
      </c>
      <c r="G96" s="28"/>
      <c r="H96" s="42"/>
    </row>
    <row r="97" spans="1:8" ht="12.75" customHeight="1">
      <c r="A97" s="26">
        <v>43678</v>
      </c>
      <c r="B97" s="27"/>
      <c r="C97" s="30">
        <f>ROUND(104.5305,5)</f>
        <v>104.5305</v>
      </c>
      <c r="D97" s="30">
        <f>F97</f>
        <v>106.5671</v>
      </c>
      <c r="E97" s="30">
        <f>F97</f>
        <v>106.5671</v>
      </c>
      <c r="F97" s="30">
        <f>ROUND(106.5671,5)</f>
        <v>106.5671</v>
      </c>
      <c r="G97" s="28"/>
      <c r="H97" s="42"/>
    </row>
    <row r="98" spans="1:8" ht="12.75" customHeight="1">
      <c r="A98" s="26">
        <v>43776</v>
      </c>
      <c r="B98" s="27"/>
      <c r="C98" s="30">
        <f>ROUND(104.5305,5)</f>
        <v>104.5305</v>
      </c>
      <c r="D98" s="30">
        <f>F98</f>
        <v>107.61429</v>
      </c>
      <c r="E98" s="30">
        <f>F98</f>
        <v>107.61429</v>
      </c>
      <c r="F98" s="30">
        <f>ROUND(107.61429,5)</f>
        <v>107.61429</v>
      </c>
      <c r="G98" s="28"/>
      <c r="H98" s="42"/>
    </row>
    <row r="99" spans="1:8" ht="12.75" customHeight="1">
      <c r="A99" s="26">
        <v>43867</v>
      </c>
      <c r="B99" s="27"/>
      <c r="C99" s="30">
        <f>ROUND(104.5305,5)</f>
        <v>104.5305</v>
      </c>
      <c r="D99" s="30">
        <f>F99</f>
        <v>109.7498</v>
      </c>
      <c r="E99" s="30">
        <f>F99</f>
        <v>109.7498</v>
      </c>
      <c r="F99" s="30">
        <f>ROUND(109.7498,5)</f>
        <v>109.7498</v>
      </c>
      <c r="G99" s="28"/>
      <c r="H99" s="42"/>
    </row>
    <row r="100" spans="1:8" ht="12.75" customHeight="1">
      <c r="A100" s="26">
        <v>43958</v>
      </c>
      <c r="B100" s="27"/>
      <c r="C100" s="30">
        <f>ROUND(104.5305,5)</f>
        <v>104.5305</v>
      </c>
      <c r="D100" s="30">
        <f>F100</f>
        <v>110.58057</v>
      </c>
      <c r="E100" s="30">
        <f>F100</f>
        <v>110.58057</v>
      </c>
      <c r="F100" s="30">
        <f>ROUND(110.58057,5)</f>
        <v>110.58057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ROUND(9.67,5)</f>
        <v>9.67</v>
      </c>
      <c r="D102" s="30">
        <f>F102</f>
        <v>9.67405</v>
      </c>
      <c r="E102" s="30">
        <f>F102</f>
        <v>9.67405</v>
      </c>
      <c r="F102" s="30">
        <f>ROUND(9.67405,5)</f>
        <v>9.67405</v>
      </c>
      <c r="G102" s="28"/>
      <c r="H102" s="42"/>
    </row>
    <row r="103" spans="1:8" ht="12.75" customHeight="1">
      <c r="A103" s="26">
        <v>43678</v>
      </c>
      <c r="B103" s="27"/>
      <c r="C103" s="30">
        <f>ROUND(9.67,5)</f>
        <v>9.67</v>
      </c>
      <c r="D103" s="30">
        <f>F103</f>
        <v>9.7431</v>
      </c>
      <c r="E103" s="30">
        <f>F103</f>
        <v>9.7431</v>
      </c>
      <c r="F103" s="30">
        <f>ROUND(9.7431,5)</f>
        <v>9.7431</v>
      </c>
      <c r="G103" s="28"/>
      <c r="H103" s="42"/>
    </row>
    <row r="104" spans="1:8" ht="12.75" customHeight="1">
      <c r="A104" s="26">
        <v>43776</v>
      </c>
      <c r="B104" s="27"/>
      <c r="C104" s="30">
        <f>ROUND(9.67,5)</f>
        <v>9.67</v>
      </c>
      <c r="D104" s="30">
        <f>F104</f>
        <v>9.80385</v>
      </c>
      <c r="E104" s="30">
        <f>F104</f>
        <v>9.80385</v>
      </c>
      <c r="F104" s="30">
        <f>ROUND(9.80385,5)</f>
        <v>9.80385</v>
      </c>
      <c r="G104" s="28"/>
      <c r="H104" s="42"/>
    </row>
    <row r="105" spans="1:8" ht="12.75" customHeight="1">
      <c r="A105" s="26">
        <v>43867</v>
      </c>
      <c r="B105" s="27"/>
      <c r="C105" s="30">
        <f>ROUND(9.67,5)</f>
        <v>9.67</v>
      </c>
      <c r="D105" s="30">
        <f>F105</f>
        <v>9.85684</v>
      </c>
      <c r="E105" s="30">
        <f>F105</f>
        <v>9.85684</v>
      </c>
      <c r="F105" s="30">
        <f>ROUND(9.85684,5)</f>
        <v>9.85684</v>
      </c>
      <c r="G105" s="28"/>
      <c r="H105" s="42"/>
    </row>
    <row r="106" spans="1:8" ht="12.75" customHeight="1">
      <c r="A106" s="26">
        <v>43958</v>
      </c>
      <c r="B106" s="27"/>
      <c r="C106" s="30">
        <f>ROUND(9.67,5)</f>
        <v>9.67</v>
      </c>
      <c r="D106" s="30">
        <f>F106</f>
        <v>9.9314</v>
      </c>
      <c r="E106" s="30">
        <f>F106</f>
        <v>9.9314</v>
      </c>
      <c r="F106" s="30">
        <f>ROUND(9.9314,5)</f>
        <v>9.9314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ROUND(3.17,5)</f>
        <v>3.17</v>
      </c>
      <c r="D108" s="30">
        <f>F108</f>
        <v>123.42927</v>
      </c>
      <c r="E108" s="30">
        <f>F108</f>
        <v>123.42927</v>
      </c>
      <c r="F108" s="30">
        <f>ROUND(123.42927,5)</f>
        <v>123.42927</v>
      </c>
      <c r="G108" s="28"/>
      <c r="H108" s="42"/>
    </row>
    <row r="109" spans="1:8" ht="12.75" customHeight="1">
      <c r="A109" s="26">
        <v>43678</v>
      </c>
      <c r="B109" s="27"/>
      <c r="C109" s="30">
        <f>ROUND(3.17,5)</f>
        <v>3.17</v>
      </c>
      <c r="D109" s="30">
        <f>F109</f>
        <v>124.09585</v>
      </c>
      <c r="E109" s="30">
        <f>F109</f>
        <v>124.09585</v>
      </c>
      <c r="F109" s="30">
        <f>ROUND(124.09585,5)</f>
        <v>124.09585</v>
      </c>
      <c r="G109" s="28"/>
      <c r="H109" s="42"/>
    </row>
    <row r="110" spans="1:8" ht="12.75" customHeight="1">
      <c r="A110" s="26">
        <v>43776</v>
      </c>
      <c r="B110" s="27"/>
      <c r="C110" s="30">
        <f>ROUND(3.17,5)</f>
        <v>3.17</v>
      </c>
      <c r="D110" s="30">
        <f>F110</f>
        <v>126.67348</v>
      </c>
      <c r="E110" s="30">
        <f>F110</f>
        <v>126.67348</v>
      </c>
      <c r="F110" s="30">
        <f>ROUND(126.67348,5)</f>
        <v>126.67348</v>
      </c>
      <c r="G110" s="28"/>
      <c r="H110" s="42"/>
    </row>
    <row r="111" spans="1:8" ht="12.75" customHeight="1">
      <c r="A111" s="26">
        <v>43867</v>
      </c>
      <c r="B111" s="27"/>
      <c r="C111" s="30">
        <f>ROUND(3.17,5)</f>
        <v>3.17</v>
      </c>
      <c r="D111" s="30">
        <f>F111</f>
        <v>127.53363</v>
      </c>
      <c r="E111" s="30">
        <f>F111</f>
        <v>127.53363</v>
      </c>
      <c r="F111" s="30">
        <f>ROUND(127.53363,5)</f>
        <v>127.53363</v>
      </c>
      <c r="G111" s="28"/>
      <c r="H111" s="42"/>
    </row>
    <row r="112" spans="1:8" ht="12.75" customHeight="1">
      <c r="A112" s="26">
        <v>43958</v>
      </c>
      <c r="B112" s="27"/>
      <c r="C112" s="30">
        <f>ROUND(3.17,5)</f>
        <v>3.17</v>
      </c>
      <c r="D112" s="30">
        <f>F112</f>
        <v>129.88349</v>
      </c>
      <c r="E112" s="30">
        <f>F112</f>
        <v>129.88349</v>
      </c>
      <c r="F112" s="30">
        <f>ROUND(129.88349,5)</f>
        <v>129.88349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ROUND(9.755,5)</f>
        <v>9.755</v>
      </c>
      <c r="D114" s="30">
        <f>F114</f>
        <v>9.75903</v>
      </c>
      <c r="E114" s="30">
        <f>F114</f>
        <v>9.75903</v>
      </c>
      <c r="F114" s="30">
        <f>ROUND(9.75903,5)</f>
        <v>9.75903</v>
      </c>
      <c r="G114" s="28"/>
      <c r="H114" s="42"/>
    </row>
    <row r="115" spans="1:8" ht="12.75" customHeight="1">
      <c r="A115" s="26">
        <v>43678</v>
      </c>
      <c r="B115" s="27"/>
      <c r="C115" s="30">
        <f>ROUND(9.755,5)</f>
        <v>9.755</v>
      </c>
      <c r="D115" s="30">
        <f>F115</f>
        <v>9.82786</v>
      </c>
      <c r="E115" s="30">
        <f>F115</f>
        <v>9.82786</v>
      </c>
      <c r="F115" s="30">
        <f>ROUND(9.82786,5)</f>
        <v>9.82786</v>
      </c>
      <c r="G115" s="28"/>
      <c r="H115" s="42"/>
    </row>
    <row r="116" spans="1:8" ht="12.75" customHeight="1">
      <c r="A116" s="26">
        <v>43776</v>
      </c>
      <c r="B116" s="27"/>
      <c r="C116" s="30">
        <f>ROUND(9.755,5)</f>
        <v>9.755</v>
      </c>
      <c r="D116" s="30">
        <f>F116</f>
        <v>9.8887</v>
      </c>
      <c r="E116" s="30">
        <f>F116</f>
        <v>9.8887</v>
      </c>
      <c r="F116" s="30">
        <f>ROUND(9.8887,5)</f>
        <v>9.8887</v>
      </c>
      <c r="G116" s="28"/>
      <c r="H116" s="42"/>
    </row>
    <row r="117" spans="1:8" ht="12.75" customHeight="1">
      <c r="A117" s="26">
        <v>43867</v>
      </c>
      <c r="B117" s="27"/>
      <c r="C117" s="30">
        <f>ROUND(9.755,5)</f>
        <v>9.755</v>
      </c>
      <c r="D117" s="30">
        <f>F117</f>
        <v>9.94196</v>
      </c>
      <c r="E117" s="30">
        <f>F117</f>
        <v>9.94196</v>
      </c>
      <c r="F117" s="30">
        <f>ROUND(9.94196,5)</f>
        <v>9.94196</v>
      </c>
      <c r="G117" s="28"/>
      <c r="H117" s="42"/>
    </row>
    <row r="118" spans="1:8" ht="12.75" customHeight="1">
      <c r="A118" s="26">
        <v>43958</v>
      </c>
      <c r="B118" s="27"/>
      <c r="C118" s="30">
        <f>ROUND(9.755,5)</f>
        <v>9.755</v>
      </c>
      <c r="D118" s="30">
        <f>F118</f>
        <v>10.01581</v>
      </c>
      <c r="E118" s="30">
        <f>F118</f>
        <v>10.01581</v>
      </c>
      <c r="F118" s="30">
        <f>ROUND(10.01581,5)</f>
        <v>10.01581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ROUND(9.775,5)</f>
        <v>9.775</v>
      </c>
      <c r="D120" s="30">
        <f>F120</f>
        <v>9.77886</v>
      </c>
      <c r="E120" s="30">
        <f>F120</f>
        <v>9.77886</v>
      </c>
      <c r="F120" s="30">
        <f>ROUND(9.77886,5)</f>
        <v>9.77886</v>
      </c>
      <c r="G120" s="28"/>
      <c r="H120" s="42"/>
    </row>
    <row r="121" spans="1:8" ht="12.75" customHeight="1">
      <c r="A121" s="26">
        <v>43678</v>
      </c>
      <c r="B121" s="27"/>
      <c r="C121" s="30">
        <f>ROUND(9.775,5)</f>
        <v>9.775</v>
      </c>
      <c r="D121" s="30">
        <f>F121</f>
        <v>9.84474</v>
      </c>
      <c r="E121" s="30">
        <f>F121</f>
        <v>9.84474</v>
      </c>
      <c r="F121" s="30">
        <f>ROUND(9.84474,5)</f>
        <v>9.84474</v>
      </c>
      <c r="G121" s="28"/>
      <c r="H121" s="42"/>
    </row>
    <row r="122" spans="1:8" ht="12.75" customHeight="1">
      <c r="A122" s="26">
        <v>43776</v>
      </c>
      <c r="B122" s="27"/>
      <c r="C122" s="30">
        <f>ROUND(9.775,5)</f>
        <v>9.775</v>
      </c>
      <c r="D122" s="30">
        <f>F122</f>
        <v>9.90292</v>
      </c>
      <c r="E122" s="30">
        <f>F122</f>
        <v>9.90292</v>
      </c>
      <c r="F122" s="30">
        <f>ROUND(9.90292,5)</f>
        <v>9.90292</v>
      </c>
      <c r="G122" s="28"/>
      <c r="H122" s="42"/>
    </row>
    <row r="123" spans="1:8" ht="12.75" customHeight="1">
      <c r="A123" s="26">
        <v>43867</v>
      </c>
      <c r="B123" s="27"/>
      <c r="C123" s="30">
        <f>ROUND(9.775,5)</f>
        <v>9.775</v>
      </c>
      <c r="D123" s="30">
        <f>F123</f>
        <v>9.95376</v>
      </c>
      <c r="E123" s="30">
        <f>F123</f>
        <v>9.95376</v>
      </c>
      <c r="F123" s="30">
        <f>ROUND(9.95376,5)</f>
        <v>9.95376</v>
      </c>
      <c r="G123" s="28"/>
      <c r="H123" s="42"/>
    </row>
    <row r="124" spans="1:8" ht="12.75" customHeight="1">
      <c r="A124" s="26">
        <v>43958</v>
      </c>
      <c r="B124" s="27"/>
      <c r="C124" s="30">
        <f>ROUND(9.775,5)</f>
        <v>9.775</v>
      </c>
      <c r="D124" s="30">
        <f>F124</f>
        <v>10.02396</v>
      </c>
      <c r="E124" s="30">
        <f>F124</f>
        <v>10.02396</v>
      </c>
      <c r="F124" s="30">
        <f>ROUND(10.02396,5)</f>
        <v>10.02396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ROUND(116.24208,5)</f>
        <v>116.24208</v>
      </c>
      <c r="D126" s="30">
        <f>F126</f>
        <v>116.3556</v>
      </c>
      <c r="E126" s="30">
        <f>F126</f>
        <v>116.3556</v>
      </c>
      <c r="F126" s="30">
        <f>ROUND(116.3556,5)</f>
        <v>116.3556</v>
      </c>
      <c r="G126" s="28"/>
      <c r="H126" s="42"/>
    </row>
    <row r="127" spans="1:8" ht="12.75" customHeight="1">
      <c r="A127" s="26">
        <v>43678</v>
      </c>
      <c r="B127" s="27"/>
      <c r="C127" s="30">
        <f>ROUND(116.24208,5)</f>
        <v>116.24208</v>
      </c>
      <c r="D127" s="30">
        <f>F127</f>
        <v>118.50678</v>
      </c>
      <c r="E127" s="30">
        <f>F127</f>
        <v>118.50678</v>
      </c>
      <c r="F127" s="30">
        <f>ROUND(118.50678,5)</f>
        <v>118.50678</v>
      </c>
      <c r="G127" s="28"/>
      <c r="H127" s="42"/>
    </row>
    <row r="128" spans="1:8" ht="12.75" customHeight="1">
      <c r="A128" s="26">
        <v>43776</v>
      </c>
      <c r="B128" s="27"/>
      <c r="C128" s="30">
        <f>ROUND(116.24208,5)</f>
        <v>116.24208</v>
      </c>
      <c r="D128" s="30">
        <f>F128</f>
        <v>119.25352</v>
      </c>
      <c r="E128" s="30">
        <f>F128</f>
        <v>119.25352</v>
      </c>
      <c r="F128" s="30">
        <f>ROUND(119.25352,5)</f>
        <v>119.25352</v>
      </c>
      <c r="G128" s="28"/>
      <c r="H128" s="42"/>
    </row>
    <row r="129" spans="1:8" ht="12.75" customHeight="1">
      <c r="A129" s="26">
        <v>43867</v>
      </c>
      <c r="B129" s="27"/>
      <c r="C129" s="30">
        <f>ROUND(116.24208,5)</f>
        <v>116.24208</v>
      </c>
      <c r="D129" s="30">
        <f>F129</f>
        <v>121.62018</v>
      </c>
      <c r="E129" s="30">
        <f>F129</f>
        <v>121.62018</v>
      </c>
      <c r="F129" s="30">
        <f>ROUND(121.62018,5)</f>
        <v>121.62018</v>
      </c>
      <c r="G129" s="28"/>
      <c r="H129" s="42"/>
    </row>
    <row r="130" spans="1:8" ht="12.75" customHeight="1">
      <c r="A130" s="26">
        <v>43958</v>
      </c>
      <c r="B130" s="27"/>
      <c r="C130" s="30">
        <f>ROUND(116.24208,5)</f>
        <v>116.24208</v>
      </c>
      <c r="D130" s="30">
        <f>F130</f>
        <v>122.11876</v>
      </c>
      <c r="E130" s="30">
        <f>F130</f>
        <v>122.11876</v>
      </c>
      <c r="F130" s="30">
        <f>ROUND(122.11876,5)</f>
        <v>122.11876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ROUND(3.25,5)</f>
        <v>3.25</v>
      </c>
      <c r="D132" s="30">
        <f>F132</f>
        <v>121.12617</v>
      </c>
      <c r="E132" s="30">
        <f>F132</f>
        <v>121.12617</v>
      </c>
      <c r="F132" s="30">
        <f>ROUND(121.12617,5)</f>
        <v>121.12617</v>
      </c>
      <c r="G132" s="28"/>
      <c r="H132" s="42"/>
    </row>
    <row r="133" spans="1:8" ht="12.75" customHeight="1">
      <c r="A133" s="26">
        <v>43678</v>
      </c>
      <c r="B133" s="27"/>
      <c r="C133" s="30">
        <f>ROUND(3.25,5)</f>
        <v>3.25</v>
      </c>
      <c r="D133" s="30">
        <f>F133</f>
        <v>121.57455</v>
      </c>
      <c r="E133" s="30">
        <f>F133</f>
        <v>121.57455</v>
      </c>
      <c r="F133" s="30">
        <f>ROUND(121.57455,5)</f>
        <v>121.57455</v>
      </c>
      <c r="G133" s="28"/>
      <c r="H133" s="42"/>
    </row>
    <row r="134" spans="1:8" ht="12.75" customHeight="1">
      <c r="A134" s="26">
        <v>43776</v>
      </c>
      <c r="B134" s="27"/>
      <c r="C134" s="30">
        <f>ROUND(3.25,5)</f>
        <v>3.25</v>
      </c>
      <c r="D134" s="30">
        <f>F134</f>
        <v>124.0996</v>
      </c>
      <c r="E134" s="30">
        <f>F134</f>
        <v>124.0996</v>
      </c>
      <c r="F134" s="30">
        <f>ROUND(124.0996,5)</f>
        <v>124.0996</v>
      </c>
      <c r="G134" s="28"/>
      <c r="H134" s="42"/>
    </row>
    <row r="135" spans="1:8" ht="12.75" customHeight="1">
      <c r="A135" s="26">
        <v>43867</v>
      </c>
      <c r="B135" s="27"/>
      <c r="C135" s="30">
        <f>ROUND(3.25,5)</f>
        <v>3.25</v>
      </c>
      <c r="D135" s="30">
        <f>F135</f>
        <v>124.72569</v>
      </c>
      <c r="E135" s="30">
        <f>F135</f>
        <v>124.72569</v>
      </c>
      <c r="F135" s="30">
        <f>ROUND(124.72569,5)</f>
        <v>124.72569</v>
      </c>
      <c r="G135" s="28"/>
      <c r="H135" s="42"/>
    </row>
    <row r="136" spans="1:8" ht="12.75" customHeight="1">
      <c r="A136" s="26">
        <v>43958</v>
      </c>
      <c r="B136" s="27"/>
      <c r="C136" s="30">
        <f>ROUND(3.25,5)</f>
        <v>3.25</v>
      </c>
      <c r="D136" s="30">
        <f>F136</f>
        <v>127.02395</v>
      </c>
      <c r="E136" s="30">
        <f>F136</f>
        <v>127.02395</v>
      </c>
      <c r="F136" s="30">
        <f>ROUND(127.02395,5)</f>
        <v>127.02395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ROUND(3.775,5)</f>
        <v>3.775</v>
      </c>
      <c r="D138" s="30">
        <f>F138</f>
        <v>135.44277</v>
      </c>
      <c r="E138" s="30">
        <f>F138</f>
        <v>135.44277</v>
      </c>
      <c r="F138" s="30">
        <f>ROUND(135.44277,5)</f>
        <v>135.44277</v>
      </c>
      <c r="G138" s="28"/>
      <c r="H138" s="42"/>
    </row>
    <row r="139" spans="1:8" ht="12.75" customHeight="1">
      <c r="A139" s="26">
        <v>43678</v>
      </c>
      <c r="B139" s="27"/>
      <c r="C139" s="30">
        <f>ROUND(3.775,5)</f>
        <v>3.775</v>
      </c>
      <c r="D139" s="30">
        <f>F139</f>
        <v>132.33168</v>
      </c>
      <c r="E139" s="30">
        <f>F139</f>
        <v>132.33168</v>
      </c>
      <c r="F139" s="30">
        <f>ROUND(132.33168,5)</f>
        <v>132.33168</v>
      </c>
      <c r="G139" s="28"/>
      <c r="H139" s="42"/>
    </row>
    <row r="140" spans="1:8" ht="12.75" customHeight="1">
      <c r="A140" s="26">
        <v>43776</v>
      </c>
      <c r="B140" s="27"/>
      <c r="C140" s="30">
        <f>ROUND(3.775,5)</f>
        <v>3.775</v>
      </c>
      <c r="D140" s="30">
        <f>F140</f>
        <v>133.19052</v>
      </c>
      <c r="E140" s="30">
        <f>F140</f>
        <v>133.19052</v>
      </c>
      <c r="F140" s="30">
        <f>ROUND(133.19052,5)</f>
        <v>133.19052</v>
      </c>
      <c r="G140" s="28"/>
      <c r="H140" s="42"/>
    </row>
    <row r="141" spans="1:8" ht="12.75" customHeight="1">
      <c r="A141" s="26">
        <v>43867</v>
      </c>
      <c r="B141" s="27"/>
      <c r="C141" s="30">
        <f>ROUND(3.775,5)</f>
        <v>3.775</v>
      </c>
      <c r="D141" s="30">
        <f>F141</f>
        <v>135.83372</v>
      </c>
      <c r="E141" s="30">
        <f>F141</f>
        <v>135.83372</v>
      </c>
      <c r="F141" s="30">
        <f>ROUND(135.83372,5)</f>
        <v>135.83372</v>
      </c>
      <c r="G141" s="28"/>
      <c r="H141" s="42"/>
    </row>
    <row r="142" spans="1:8" ht="12.75" customHeight="1">
      <c r="A142" s="26">
        <v>43958</v>
      </c>
      <c r="B142" s="27"/>
      <c r="C142" s="30">
        <f>ROUND(3.775,5)</f>
        <v>3.775</v>
      </c>
      <c r="D142" s="30">
        <f>F142</f>
        <v>136.43522</v>
      </c>
      <c r="E142" s="30">
        <f>F142</f>
        <v>136.43522</v>
      </c>
      <c r="F142" s="30">
        <f>ROUND(136.43522,5)</f>
        <v>136.43522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ROUND(10.83,5)</f>
        <v>10.83</v>
      </c>
      <c r="D144" s="30">
        <f>F144</f>
        <v>10.83612</v>
      </c>
      <c r="E144" s="30">
        <f>F144</f>
        <v>10.83612</v>
      </c>
      <c r="F144" s="30">
        <f>ROUND(10.83612,5)</f>
        <v>10.83612</v>
      </c>
      <c r="G144" s="28"/>
      <c r="H144" s="42"/>
    </row>
    <row r="145" spans="1:8" ht="12.75" customHeight="1">
      <c r="A145" s="26">
        <v>43678</v>
      </c>
      <c r="B145" s="27"/>
      <c r="C145" s="30">
        <f>ROUND(10.83,5)</f>
        <v>10.83</v>
      </c>
      <c r="D145" s="30">
        <f>F145</f>
        <v>10.94426</v>
      </c>
      <c r="E145" s="30">
        <f>F145</f>
        <v>10.94426</v>
      </c>
      <c r="F145" s="30">
        <f>ROUND(10.94426,5)</f>
        <v>10.94426</v>
      </c>
      <c r="G145" s="28"/>
      <c r="H145" s="42"/>
    </row>
    <row r="146" spans="1:8" ht="12.75" customHeight="1">
      <c r="A146" s="26">
        <v>43776</v>
      </c>
      <c r="B146" s="27"/>
      <c r="C146" s="30">
        <f>ROUND(10.83,5)</f>
        <v>10.83</v>
      </c>
      <c r="D146" s="30">
        <f>F146</f>
        <v>11.05654</v>
      </c>
      <c r="E146" s="30">
        <f>F146</f>
        <v>11.05654</v>
      </c>
      <c r="F146" s="30">
        <f>ROUND(11.05654,5)</f>
        <v>11.05654</v>
      </c>
      <c r="G146" s="28"/>
      <c r="H146" s="42"/>
    </row>
    <row r="147" spans="1:8" ht="12.75" customHeight="1">
      <c r="A147" s="26">
        <v>43867</v>
      </c>
      <c r="B147" s="27"/>
      <c r="C147" s="30">
        <f>ROUND(10.83,5)</f>
        <v>10.83</v>
      </c>
      <c r="D147" s="30">
        <f>F147</f>
        <v>11.15988</v>
      </c>
      <c r="E147" s="30">
        <f>F147</f>
        <v>11.15988</v>
      </c>
      <c r="F147" s="30">
        <f>ROUND(11.15988,5)</f>
        <v>11.15988</v>
      </c>
      <c r="G147" s="28"/>
      <c r="H147" s="42"/>
    </row>
    <row r="148" spans="1:8" ht="12.75" customHeight="1">
      <c r="A148" s="26">
        <v>43958</v>
      </c>
      <c r="B148" s="27"/>
      <c r="C148" s="30">
        <f>ROUND(10.83,5)</f>
        <v>10.83</v>
      </c>
      <c r="D148" s="30">
        <f>F148</f>
        <v>11.28456</v>
      </c>
      <c r="E148" s="30">
        <f>F148</f>
        <v>11.28456</v>
      </c>
      <c r="F148" s="30">
        <f>ROUND(11.28456,5)</f>
        <v>11.28456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ROUND(11.105,5)</f>
        <v>11.105</v>
      </c>
      <c r="D150" s="30">
        <f>F150</f>
        <v>11.11099</v>
      </c>
      <c r="E150" s="30">
        <f>F150</f>
        <v>11.11099</v>
      </c>
      <c r="F150" s="30">
        <f>ROUND(11.11099,5)</f>
        <v>11.11099</v>
      </c>
      <c r="G150" s="28"/>
      <c r="H150" s="42"/>
    </row>
    <row r="151" spans="1:8" ht="12.75" customHeight="1">
      <c r="A151" s="26">
        <v>43678</v>
      </c>
      <c r="B151" s="27"/>
      <c r="C151" s="30">
        <f>ROUND(11.105,5)</f>
        <v>11.105</v>
      </c>
      <c r="D151" s="30">
        <f>F151</f>
        <v>11.21722</v>
      </c>
      <c r="E151" s="30">
        <f>F151</f>
        <v>11.21722</v>
      </c>
      <c r="F151" s="30">
        <f>ROUND(11.21722,5)</f>
        <v>11.21722</v>
      </c>
      <c r="G151" s="28"/>
      <c r="H151" s="42"/>
    </row>
    <row r="152" spans="1:8" ht="12.75" customHeight="1">
      <c r="A152" s="26">
        <v>43776</v>
      </c>
      <c r="B152" s="27"/>
      <c r="C152" s="30">
        <f>ROUND(11.105,5)</f>
        <v>11.105</v>
      </c>
      <c r="D152" s="30">
        <f>F152</f>
        <v>11.3278</v>
      </c>
      <c r="E152" s="30">
        <f>F152</f>
        <v>11.3278</v>
      </c>
      <c r="F152" s="30">
        <f>ROUND(11.3278,5)</f>
        <v>11.3278</v>
      </c>
      <c r="G152" s="28"/>
      <c r="H152" s="42"/>
    </row>
    <row r="153" spans="1:8" ht="12.75" customHeight="1">
      <c r="A153" s="26">
        <v>43867</v>
      </c>
      <c r="B153" s="27"/>
      <c r="C153" s="30">
        <f>ROUND(11.105,5)</f>
        <v>11.105</v>
      </c>
      <c r="D153" s="30">
        <f>F153</f>
        <v>11.42558</v>
      </c>
      <c r="E153" s="30">
        <f>F153</f>
        <v>11.42558</v>
      </c>
      <c r="F153" s="30">
        <f>ROUND(11.42558,5)</f>
        <v>11.42558</v>
      </c>
      <c r="G153" s="28"/>
      <c r="H153" s="42"/>
    </row>
    <row r="154" spans="1:8" ht="12.75" customHeight="1">
      <c r="A154" s="26">
        <v>43958</v>
      </c>
      <c r="B154" s="27"/>
      <c r="C154" s="30">
        <f>ROUND(11.105,5)</f>
        <v>11.105</v>
      </c>
      <c r="D154" s="30">
        <f>F154</f>
        <v>11.54681</v>
      </c>
      <c r="E154" s="30">
        <f>F154</f>
        <v>11.54681</v>
      </c>
      <c r="F154" s="30">
        <f>ROUND(11.54681,5)</f>
        <v>11.54681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ROUND(7.76,5)</f>
        <v>7.76</v>
      </c>
      <c r="D156" s="30">
        <f>F156</f>
        <v>7.76221</v>
      </c>
      <c r="E156" s="30">
        <f>F156</f>
        <v>7.76221</v>
      </c>
      <c r="F156" s="30">
        <f>ROUND(7.76221,5)</f>
        <v>7.76221</v>
      </c>
      <c r="G156" s="28"/>
      <c r="H156" s="42"/>
    </row>
    <row r="157" spans="1:8" ht="12.75" customHeight="1">
      <c r="A157" s="26">
        <v>43678</v>
      </c>
      <c r="B157" s="27"/>
      <c r="C157" s="30">
        <f>ROUND(7.76,5)</f>
        <v>7.76</v>
      </c>
      <c r="D157" s="30">
        <f>F157</f>
        <v>7.78773</v>
      </c>
      <c r="E157" s="30">
        <f>F157</f>
        <v>7.78773</v>
      </c>
      <c r="F157" s="30">
        <f>ROUND(7.78773,5)</f>
        <v>7.78773</v>
      </c>
      <c r="G157" s="28"/>
      <c r="H157" s="42"/>
    </row>
    <row r="158" spans="1:8" ht="12.75" customHeight="1">
      <c r="A158" s="26">
        <v>43776</v>
      </c>
      <c r="B158" s="27"/>
      <c r="C158" s="30">
        <f>ROUND(7.76,5)</f>
        <v>7.76</v>
      </c>
      <c r="D158" s="30">
        <f>F158</f>
        <v>7.79798</v>
      </c>
      <c r="E158" s="30">
        <f>F158</f>
        <v>7.79798</v>
      </c>
      <c r="F158" s="30">
        <f>ROUND(7.79798,5)</f>
        <v>7.79798</v>
      </c>
      <c r="G158" s="28"/>
      <c r="H158" s="42"/>
    </row>
    <row r="159" spans="1:8" ht="12.75" customHeight="1">
      <c r="A159" s="26">
        <v>43867</v>
      </c>
      <c r="B159" s="27"/>
      <c r="C159" s="30">
        <f>ROUND(7.76,5)</f>
        <v>7.76</v>
      </c>
      <c r="D159" s="30">
        <f>F159</f>
        <v>7.79026</v>
      </c>
      <c r="E159" s="30">
        <f>F159</f>
        <v>7.79026</v>
      </c>
      <c r="F159" s="30">
        <f>ROUND(7.79026,5)</f>
        <v>7.79026</v>
      </c>
      <c r="G159" s="28"/>
      <c r="H159" s="42"/>
    </row>
    <row r="160" spans="1:8" ht="12.75" customHeight="1">
      <c r="A160" s="26">
        <v>43958</v>
      </c>
      <c r="B160" s="27"/>
      <c r="C160" s="30">
        <f>ROUND(7.76,5)</f>
        <v>7.76</v>
      </c>
      <c r="D160" s="30">
        <f>F160</f>
        <v>7.82622</v>
      </c>
      <c r="E160" s="30">
        <f>F160</f>
        <v>7.82622</v>
      </c>
      <c r="F160" s="30">
        <f>ROUND(7.82622,5)</f>
        <v>7.82622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ROUND(9.575,5)</f>
        <v>9.575</v>
      </c>
      <c r="D162" s="30">
        <f>F162</f>
        <v>9.57882</v>
      </c>
      <c r="E162" s="30">
        <f>F162</f>
        <v>9.57882</v>
      </c>
      <c r="F162" s="30">
        <f>ROUND(9.57882,5)</f>
        <v>9.57882</v>
      </c>
      <c r="G162" s="28"/>
      <c r="H162" s="42"/>
    </row>
    <row r="163" spans="1:8" ht="12.75" customHeight="1">
      <c r="A163" s="26">
        <v>43678</v>
      </c>
      <c r="B163" s="27"/>
      <c r="C163" s="30">
        <f>ROUND(9.575,5)</f>
        <v>9.575</v>
      </c>
      <c r="D163" s="30">
        <f>F163</f>
        <v>9.64368</v>
      </c>
      <c r="E163" s="30">
        <f>F163</f>
        <v>9.64368</v>
      </c>
      <c r="F163" s="30">
        <f>ROUND(9.64368,5)</f>
        <v>9.64368</v>
      </c>
      <c r="G163" s="28"/>
      <c r="H163" s="42"/>
    </row>
    <row r="164" spans="1:8" ht="12.75" customHeight="1">
      <c r="A164" s="26">
        <v>43776</v>
      </c>
      <c r="B164" s="27"/>
      <c r="C164" s="30">
        <f>ROUND(9.575,5)</f>
        <v>9.575</v>
      </c>
      <c r="D164" s="30">
        <f>F164</f>
        <v>9.70879</v>
      </c>
      <c r="E164" s="30">
        <f>F164</f>
        <v>9.70879</v>
      </c>
      <c r="F164" s="30">
        <f>ROUND(9.70879,5)</f>
        <v>9.70879</v>
      </c>
      <c r="G164" s="28"/>
      <c r="H164" s="42"/>
    </row>
    <row r="165" spans="1:8" ht="12.75" customHeight="1">
      <c r="A165" s="26">
        <v>43867</v>
      </c>
      <c r="B165" s="27"/>
      <c r="C165" s="30">
        <f>ROUND(9.575,5)</f>
        <v>9.575</v>
      </c>
      <c r="D165" s="30">
        <f>F165</f>
        <v>9.76645</v>
      </c>
      <c r="E165" s="30">
        <f>F165</f>
        <v>9.76645</v>
      </c>
      <c r="F165" s="30">
        <f>ROUND(9.76645,5)</f>
        <v>9.76645</v>
      </c>
      <c r="G165" s="28"/>
      <c r="H165" s="42"/>
    </row>
    <row r="166" spans="1:8" ht="12.75" customHeight="1">
      <c r="A166" s="26">
        <v>43958</v>
      </c>
      <c r="B166" s="27"/>
      <c r="C166" s="30">
        <f>ROUND(9.575,5)</f>
        <v>9.575</v>
      </c>
      <c r="D166" s="30">
        <f>F166</f>
        <v>9.8389</v>
      </c>
      <c r="E166" s="30">
        <f>F166</f>
        <v>9.8389</v>
      </c>
      <c r="F166" s="30">
        <f>ROUND(9.8389,5)</f>
        <v>9.8389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ROUND(8.56,5)</f>
        <v>8.56</v>
      </c>
      <c r="D168" s="30">
        <f>F168</f>
        <v>8.56366</v>
      </c>
      <c r="E168" s="30">
        <f>F168</f>
        <v>8.56366</v>
      </c>
      <c r="F168" s="30">
        <f>ROUND(8.56366,5)</f>
        <v>8.56366</v>
      </c>
      <c r="G168" s="28"/>
      <c r="H168" s="42"/>
    </row>
    <row r="169" spans="1:8" ht="12.75" customHeight="1">
      <c r="A169" s="26">
        <v>43678</v>
      </c>
      <c r="B169" s="27"/>
      <c r="C169" s="30">
        <f>ROUND(8.56,5)</f>
        <v>8.56</v>
      </c>
      <c r="D169" s="30">
        <f>F169</f>
        <v>8.6201</v>
      </c>
      <c r="E169" s="30">
        <f>F169</f>
        <v>8.6201</v>
      </c>
      <c r="F169" s="30">
        <f>ROUND(8.6201,5)</f>
        <v>8.6201</v>
      </c>
      <c r="G169" s="28"/>
      <c r="H169" s="42"/>
    </row>
    <row r="170" spans="1:8" ht="12.75" customHeight="1">
      <c r="A170" s="26">
        <v>43776</v>
      </c>
      <c r="B170" s="27"/>
      <c r="C170" s="30">
        <f>ROUND(8.56,5)</f>
        <v>8.56</v>
      </c>
      <c r="D170" s="30">
        <f>F170</f>
        <v>8.66703</v>
      </c>
      <c r="E170" s="30">
        <f>F170</f>
        <v>8.66703</v>
      </c>
      <c r="F170" s="30">
        <f>ROUND(8.66703,5)</f>
        <v>8.66703</v>
      </c>
      <c r="G170" s="28"/>
      <c r="H170" s="42"/>
    </row>
    <row r="171" spans="1:8" ht="12.75" customHeight="1">
      <c r="A171" s="26">
        <v>43867</v>
      </c>
      <c r="B171" s="27"/>
      <c r="C171" s="30">
        <f>ROUND(8.56,5)</f>
        <v>8.56</v>
      </c>
      <c r="D171" s="30">
        <f>F171</f>
        <v>8.70193</v>
      </c>
      <c r="E171" s="30">
        <f>F171</f>
        <v>8.70193</v>
      </c>
      <c r="F171" s="30">
        <f>ROUND(8.70193,5)</f>
        <v>8.70193</v>
      </c>
      <c r="G171" s="28"/>
      <c r="H171" s="42"/>
    </row>
    <row r="172" spans="1:8" ht="12.75" customHeight="1">
      <c r="A172" s="26">
        <v>43958</v>
      </c>
      <c r="B172" s="27"/>
      <c r="C172" s="30">
        <f>ROUND(8.56,5)</f>
        <v>8.56</v>
      </c>
      <c r="D172" s="30">
        <f>F172</f>
        <v>8.77053</v>
      </c>
      <c r="E172" s="30">
        <f>F172</f>
        <v>8.77053</v>
      </c>
      <c r="F172" s="30">
        <f>ROUND(8.77053,5)</f>
        <v>8.77053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ROUND(2.65,5)</f>
        <v>2.65</v>
      </c>
      <c r="D174" s="30">
        <f>F174</f>
        <v>303.97249</v>
      </c>
      <c r="E174" s="30">
        <f>F174</f>
        <v>303.97249</v>
      </c>
      <c r="F174" s="30">
        <f>ROUND(303.97249,5)</f>
        <v>303.97249</v>
      </c>
      <c r="G174" s="28"/>
      <c r="H174" s="42"/>
    </row>
    <row r="175" spans="1:8" ht="12.75" customHeight="1">
      <c r="A175" s="26">
        <v>43678</v>
      </c>
      <c r="B175" s="27"/>
      <c r="C175" s="30">
        <f>ROUND(2.65,5)</f>
        <v>2.65</v>
      </c>
      <c r="D175" s="30">
        <f>F175</f>
        <v>302.14324</v>
      </c>
      <c r="E175" s="30">
        <f>F175</f>
        <v>302.14324</v>
      </c>
      <c r="F175" s="30">
        <f>ROUND(302.14324,5)</f>
        <v>302.14324</v>
      </c>
      <c r="G175" s="28"/>
      <c r="H175" s="42"/>
    </row>
    <row r="176" spans="1:8" ht="12.75" customHeight="1">
      <c r="A176" s="26">
        <v>43776</v>
      </c>
      <c r="B176" s="27"/>
      <c r="C176" s="30">
        <f>ROUND(2.65,5)</f>
        <v>2.65</v>
      </c>
      <c r="D176" s="30">
        <f>F176</f>
        <v>308.41895</v>
      </c>
      <c r="E176" s="30">
        <f>F176</f>
        <v>308.41895</v>
      </c>
      <c r="F176" s="30">
        <f>ROUND(308.41895,5)</f>
        <v>308.41895</v>
      </c>
      <c r="G176" s="28"/>
      <c r="H176" s="42"/>
    </row>
    <row r="177" spans="1:8" ht="12.75" customHeight="1">
      <c r="A177" s="26">
        <v>43867</v>
      </c>
      <c r="B177" s="27"/>
      <c r="C177" s="30">
        <f>ROUND(2.65,5)</f>
        <v>2.65</v>
      </c>
      <c r="D177" s="30">
        <f>F177</f>
        <v>306.89287</v>
      </c>
      <c r="E177" s="30">
        <f>F177</f>
        <v>306.89287</v>
      </c>
      <c r="F177" s="30">
        <f>ROUND(306.89287,5)</f>
        <v>306.89287</v>
      </c>
      <c r="G177" s="28"/>
      <c r="H177" s="42"/>
    </row>
    <row r="178" spans="1:8" ht="12.75" customHeight="1">
      <c r="A178" s="26">
        <v>43958</v>
      </c>
      <c r="B178" s="27"/>
      <c r="C178" s="30">
        <f>ROUND(2.65,5)</f>
        <v>2.65</v>
      </c>
      <c r="D178" s="30">
        <f>F178</f>
        <v>312.54555</v>
      </c>
      <c r="E178" s="30">
        <f>F178</f>
        <v>312.54555</v>
      </c>
      <c r="F178" s="30">
        <f>ROUND(312.54555,5)</f>
        <v>312.54555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ROUND(3.03,5)</f>
        <v>3.03</v>
      </c>
      <c r="D180" s="30">
        <f>F180</f>
        <v>239.04479</v>
      </c>
      <c r="E180" s="30">
        <f>F180</f>
        <v>239.04479</v>
      </c>
      <c r="F180" s="30">
        <f>ROUND(239.04479,5)</f>
        <v>239.04479</v>
      </c>
      <c r="G180" s="28"/>
      <c r="H180" s="42"/>
    </row>
    <row r="181" spans="1:8" ht="12.75" customHeight="1">
      <c r="A181" s="26">
        <v>43678</v>
      </c>
      <c r="B181" s="27"/>
      <c r="C181" s="30">
        <f>ROUND(3.03,5)</f>
        <v>3.03</v>
      </c>
      <c r="D181" s="30">
        <f>F181</f>
        <v>239.5076</v>
      </c>
      <c r="E181" s="30">
        <f>F181</f>
        <v>239.5076</v>
      </c>
      <c r="F181" s="30">
        <f>ROUND(239.5076,5)</f>
        <v>239.5076</v>
      </c>
      <c r="G181" s="28"/>
      <c r="H181" s="42"/>
    </row>
    <row r="182" spans="1:8" ht="12.75" customHeight="1">
      <c r="A182" s="26">
        <v>43776</v>
      </c>
      <c r="B182" s="27"/>
      <c r="C182" s="30">
        <f>ROUND(3.03,5)</f>
        <v>3.03</v>
      </c>
      <c r="D182" s="30">
        <f>F182</f>
        <v>244.48223</v>
      </c>
      <c r="E182" s="30">
        <f>F182</f>
        <v>244.48223</v>
      </c>
      <c r="F182" s="30">
        <f>ROUND(244.48223,5)</f>
        <v>244.48223</v>
      </c>
      <c r="G182" s="28"/>
      <c r="H182" s="42"/>
    </row>
    <row r="183" spans="1:8" ht="12.75" customHeight="1">
      <c r="A183" s="26">
        <v>43867</v>
      </c>
      <c r="B183" s="27"/>
      <c r="C183" s="30">
        <f>ROUND(3.03,5)</f>
        <v>3.03</v>
      </c>
      <c r="D183" s="30">
        <f>F183</f>
        <v>245.27214</v>
      </c>
      <c r="E183" s="30">
        <f>F183</f>
        <v>245.27214</v>
      </c>
      <c r="F183" s="30">
        <f>ROUND(245.27214,5)</f>
        <v>245.27214</v>
      </c>
      <c r="G183" s="28"/>
      <c r="H183" s="42"/>
    </row>
    <row r="184" spans="1:8" ht="12.75" customHeight="1">
      <c r="A184" s="26">
        <v>43958</v>
      </c>
      <c r="B184" s="27"/>
      <c r="C184" s="30">
        <f>ROUND(3.03,5)</f>
        <v>3.03</v>
      </c>
      <c r="D184" s="30">
        <f>F184</f>
        <v>249.79189</v>
      </c>
      <c r="E184" s="30">
        <f>F184</f>
        <v>249.79189</v>
      </c>
      <c r="F184" s="30">
        <f>ROUND(249.79189,5)</f>
        <v>249.79189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ROUND(6.335,5)</f>
        <v>6.335</v>
      </c>
      <c r="D194" s="30">
        <f>F194</f>
        <v>6.31937</v>
      </c>
      <c r="E194" s="30">
        <f>F194</f>
        <v>6.31937</v>
      </c>
      <c r="F194" s="30">
        <f>ROUND(6.31937,5)</f>
        <v>6.31937</v>
      </c>
      <c r="G194" s="28"/>
      <c r="H194" s="42"/>
    </row>
    <row r="195" spans="1:8" ht="12.75" customHeight="1">
      <c r="A195" s="26">
        <v>43678</v>
      </c>
      <c r="B195" s="27"/>
      <c r="C195" s="30">
        <f>ROUND(6.335,5)</f>
        <v>6.335</v>
      </c>
      <c r="D195" s="30">
        <f>F195</f>
        <v>5.66372</v>
      </c>
      <c r="E195" s="30">
        <f>F195</f>
        <v>5.66372</v>
      </c>
      <c r="F195" s="30">
        <f>ROUND(5.66372,5)</f>
        <v>5.66372</v>
      </c>
      <c r="G195" s="28"/>
      <c r="H195" s="42"/>
    </row>
    <row r="196" spans="1:8" ht="12.75" customHeight="1">
      <c r="A196" s="26">
        <v>43776</v>
      </c>
      <c r="B196" s="27"/>
      <c r="C196" s="30">
        <f>ROUND(6.335,5)</f>
        <v>6.335</v>
      </c>
      <c r="D196" s="30">
        <f>F196</f>
        <v>2.58218</v>
      </c>
      <c r="E196" s="30">
        <f>F196</f>
        <v>2.58218</v>
      </c>
      <c r="F196" s="30">
        <f>ROUND(2.58218,5)</f>
        <v>2.58218</v>
      </c>
      <c r="G196" s="28"/>
      <c r="H196" s="42"/>
    </row>
    <row r="197" spans="1:8" ht="12.75" customHeight="1">
      <c r="A197" s="26">
        <v>43867</v>
      </c>
      <c r="B197" s="27"/>
      <c r="C197" s="30">
        <f>ROUND(6.335,5)</f>
        <v>6.335</v>
      </c>
      <c r="D197" s="30">
        <f>F197</f>
        <v>2.58218</v>
      </c>
      <c r="E197" s="30">
        <f>F197</f>
        <v>2.58218</v>
      </c>
      <c r="F197" s="30">
        <f>ROUND(2.58218,5)</f>
        <v>2.58218</v>
      </c>
      <c r="G197" s="28"/>
      <c r="H197" s="42"/>
    </row>
    <row r="198" spans="1:8" ht="12.75" customHeight="1">
      <c r="A198" s="26">
        <v>43958</v>
      </c>
      <c r="B198" s="27"/>
      <c r="C198" s="30">
        <f>ROUND(6.335,5)</f>
        <v>6.335</v>
      </c>
      <c r="D198" s="30">
        <f>F198</f>
        <v>2.58218</v>
      </c>
      <c r="E198" s="30">
        <f>F198</f>
        <v>2.58218</v>
      </c>
      <c r="F198" s="30">
        <f>ROUND(2.58218,5)</f>
        <v>2.58218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ROUND(6.825,5)</f>
        <v>6.825</v>
      </c>
      <c r="D200" s="30">
        <f>F200</f>
        <v>6.82232</v>
      </c>
      <c r="E200" s="30">
        <f>F200</f>
        <v>6.82232</v>
      </c>
      <c r="F200" s="30">
        <f>ROUND(6.82232,5)</f>
        <v>6.82232</v>
      </c>
      <c r="G200" s="28"/>
      <c r="H200" s="42"/>
    </row>
    <row r="201" spans="1:8" ht="12.75" customHeight="1">
      <c r="A201" s="26">
        <v>43678</v>
      </c>
      <c r="B201" s="27"/>
      <c r="C201" s="30">
        <f>ROUND(6.825,5)</f>
        <v>6.825</v>
      </c>
      <c r="D201" s="30">
        <f>F201</f>
        <v>6.72957</v>
      </c>
      <c r="E201" s="30">
        <f>F201</f>
        <v>6.72957</v>
      </c>
      <c r="F201" s="30">
        <f>ROUND(6.72957,5)</f>
        <v>6.72957</v>
      </c>
      <c r="G201" s="28"/>
      <c r="H201" s="42"/>
    </row>
    <row r="202" spans="1:8" ht="12.75" customHeight="1">
      <c r="A202" s="26">
        <v>43776</v>
      </c>
      <c r="B202" s="27"/>
      <c r="C202" s="30">
        <f>ROUND(6.825,5)</f>
        <v>6.825</v>
      </c>
      <c r="D202" s="30">
        <f>F202</f>
        <v>6.52583</v>
      </c>
      <c r="E202" s="30">
        <f>F202</f>
        <v>6.52583</v>
      </c>
      <c r="F202" s="30">
        <f>ROUND(6.52583,5)</f>
        <v>6.52583</v>
      </c>
      <c r="G202" s="28"/>
      <c r="H202" s="42"/>
    </row>
    <row r="203" spans="1:8" ht="12.75" customHeight="1">
      <c r="A203" s="26">
        <v>43867</v>
      </c>
      <c r="B203" s="27"/>
      <c r="C203" s="30">
        <f>ROUND(6.825,5)</f>
        <v>6.825</v>
      </c>
      <c r="D203" s="30">
        <f>F203</f>
        <v>6.19664</v>
      </c>
      <c r="E203" s="30">
        <f>F203</f>
        <v>6.19664</v>
      </c>
      <c r="F203" s="30">
        <f>ROUND(6.19664,5)</f>
        <v>6.19664</v>
      </c>
      <c r="G203" s="28"/>
      <c r="H203" s="42"/>
    </row>
    <row r="204" spans="1:8" ht="12.75" customHeight="1">
      <c r="A204" s="26">
        <v>43958</v>
      </c>
      <c r="B204" s="27"/>
      <c r="C204" s="30">
        <f>ROUND(6.825,5)</f>
        <v>6.825</v>
      </c>
      <c r="D204" s="30">
        <f>F204</f>
        <v>5.85292</v>
      </c>
      <c r="E204" s="30">
        <f>F204</f>
        <v>5.85292</v>
      </c>
      <c r="F204" s="30">
        <f>ROUND(5.85292,5)</f>
        <v>5.85292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ROUND(9.53,5)</f>
        <v>9.53</v>
      </c>
      <c r="D206" s="30">
        <f>F206</f>
        <v>9.53342</v>
      </c>
      <c r="E206" s="30">
        <f>F206</f>
        <v>9.53342</v>
      </c>
      <c r="F206" s="30">
        <f>ROUND(9.53342,5)</f>
        <v>9.53342</v>
      </c>
      <c r="G206" s="28"/>
      <c r="H206" s="42"/>
    </row>
    <row r="207" spans="1:8" ht="12.75" customHeight="1">
      <c r="A207" s="26">
        <v>43678</v>
      </c>
      <c r="B207" s="27"/>
      <c r="C207" s="30">
        <f>ROUND(9.53,5)</f>
        <v>9.53</v>
      </c>
      <c r="D207" s="30">
        <f>F207</f>
        <v>9.59144</v>
      </c>
      <c r="E207" s="30">
        <f>F207</f>
        <v>9.59144</v>
      </c>
      <c r="F207" s="30">
        <f>ROUND(9.59144,5)</f>
        <v>9.59144</v>
      </c>
      <c r="G207" s="28"/>
      <c r="H207" s="42"/>
    </row>
    <row r="208" spans="1:8" ht="12.75" customHeight="1">
      <c r="A208" s="26">
        <v>43776</v>
      </c>
      <c r="B208" s="27"/>
      <c r="C208" s="30">
        <f>ROUND(9.53,5)</f>
        <v>9.53</v>
      </c>
      <c r="D208" s="30">
        <f>F208</f>
        <v>9.64673</v>
      </c>
      <c r="E208" s="30">
        <f>F208</f>
        <v>9.64673</v>
      </c>
      <c r="F208" s="30">
        <f>ROUND(9.64673,5)</f>
        <v>9.64673</v>
      </c>
      <c r="G208" s="28"/>
      <c r="H208" s="42"/>
    </row>
    <row r="209" spans="1:8" ht="12.75" customHeight="1">
      <c r="A209" s="26">
        <v>43867</v>
      </c>
      <c r="B209" s="27"/>
      <c r="C209" s="30">
        <f>ROUND(9.53,5)</f>
        <v>9.53</v>
      </c>
      <c r="D209" s="30">
        <f>F209</f>
        <v>9.69318</v>
      </c>
      <c r="E209" s="30">
        <f>F209</f>
        <v>9.69318</v>
      </c>
      <c r="F209" s="30">
        <f>ROUND(9.69318,5)</f>
        <v>9.69318</v>
      </c>
      <c r="G209" s="28"/>
      <c r="H209" s="42"/>
    </row>
    <row r="210" spans="1:8" ht="12.75" customHeight="1">
      <c r="A210" s="26">
        <v>43958</v>
      </c>
      <c r="B210" s="27"/>
      <c r="C210" s="30">
        <f>ROUND(9.53,5)</f>
        <v>9.53</v>
      </c>
      <c r="D210" s="30">
        <f>F210</f>
        <v>9.7581</v>
      </c>
      <c r="E210" s="30">
        <f>F210</f>
        <v>9.7581</v>
      </c>
      <c r="F210" s="30">
        <f>ROUND(9.7581,5)</f>
        <v>9.7581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ROUND(2.95,5)</f>
        <v>2.95</v>
      </c>
      <c r="D212" s="30">
        <f>F212</f>
        <v>188.66106</v>
      </c>
      <c r="E212" s="30">
        <f>F212</f>
        <v>188.66106</v>
      </c>
      <c r="F212" s="30">
        <f>ROUND(188.66106,5)</f>
        <v>188.66106</v>
      </c>
      <c r="G212" s="28"/>
      <c r="H212" s="42"/>
    </row>
    <row r="213" spans="1:8" ht="12.75" customHeight="1">
      <c r="A213" s="26">
        <v>43678</v>
      </c>
      <c r="B213" s="27"/>
      <c r="C213" s="30">
        <f>ROUND(2.95,5)</f>
        <v>2.95</v>
      </c>
      <c r="D213" s="30">
        <f>F213</f>
        <v>192.149</v>
      </c>
      <c r="E213" s="30">
        <f>F213</f>
        <v>192.149</v>
      </c>
      <c r="F213" s="30">
        <f>ROUND(192.149,5)</f>
        <v>192.149</v>
      </c>
      <c r="G213" s="28"/>
      <c r="H213" s="42"/>
    </row>
    <row r="214" spans="1:8" ht="12.75" customHeight="1">
      <c r="A214" s="26">
        <v>43776</v>
      </c>
      <c r="B214" s="27"/>
      <c r="C214" s="30">
        <f>ROUND(2.95,5)</f>
        <v>2.95</v>
      </c>
      <c r="D214" s="30">
        <f>F214</f>
        <v>193.5406</v>
      </c>
      <c r="E214" s="30">
        <f>F214</f>
        <v>193.5406</v>
      </c>
      <c r="F214" s="30">
        <f>ROUND(193.5406,5)</f>
        <v>193.5406</v>
      </c>
      <c r="G214" s="28"/>
      <c r="H214" s="42"/>
    </row>
    <row r="215" spans="1:8" ht="12.75" customHeight="1">
      <c r="A215" s="26">
        <v>43867</v>
      </c>
      <c r="B215" s="27"/>
      <c r="C215" s="30">
        <f>ROUND(2.95,5)</f>
        <v>2.95</v>
      </c>
      <c r="D215" s="30">
        <f>F215</f>
        <v>197.38124</v>
      </c>
      <c r="E215" s="30">
        <f>F215</f>
        <v>197.38124</v>
      </c>
      <c r="F215" s="30">
        <f>ROUND(197.38124,5)</f>
        <v>197.38124</v>
      </c>
      <c r="G215" s="28"/>
      <c r="H215" s="42"/>
    </row>
    <row r="216" spans="1:8" ht="12.75" customHeight="1">
      <c r="A216" s="26">
        <v>43958</v>
      </c>
      <c r="B216" s="27"/>
      <c r="C216" s="30">
        <f>ROUND(2.95,5)</f>
        <v>2.95</v>
      </c>
      <c r="D216" s="30">
        <f>F216</f>
        <v>198.37712</v>
      </c>
      <c r="E216" s="30">
        <f>F216</f>
        <v>198.37712</v>
      </c>
      <c r="F216" s="30">
        <f>ROUND(198.37712,5)</f>
        <v>198.37712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ROUND(2.5,5)</f>
        <v>2.5</v>
      </c>
      <c r="D218" s="30">
        <f>F218</f>
        <v>158.18197</v>
      </c>
      <c r="E218" s="30">
        <f>F218</f>
        <v>158.18197</v>
      </c>
      <c r="F218" s="30">
        <f>ROUND(158.18197,5)</f>
        <v>158.18197</v>
      </c>
      <c r="G218" s="28"/>
      <c r="H218" s="42"/>
    </row>
    <row r="219" spans="1:8" ht="12.75" customHeight="1">
      <c r="A219" s="26">
        <v>43678</v>
      </c>
      <c r="B219" s="27"/>
      <c r="C219" s="30">
        <f>ROUND(2.5,5)</f>
        <v>2.5</v>
      </c>
      <c r="D219" s="30">
        <f>F219</f>
        <v>158.91864</v>
      </c>
      <c r="E219" s="30">
        <f>F219</f>
        <v>158.91864</v>
      </c>
      <c r="F219" s="30">
        <f>ROUND(158.91864,5)</f>
        <v>158.91864</v>
      </c>
      <c r="G219" s="28"/>
      <c r="H219" s="42"/>
    </row>
    <row r="220" spans="1:8" ht="12.75" customHeight="1">
      <c r="A220" s="26">
        <v>43776</v>
      </c>
      <c r="B220" s="27"/>
      <c r="C220" s="30">
        <f>ROUND(2.5,5)</f>
        <v>2.5</v>
      </c>
      <c r="D220" s="30">
        <f>F220</f>
        <v>162.21963</v>
      </c>
      <c r="E220" s="30">
        <f>F220</f>
        <v>162.21963</v>
      </c>
      <c r="F220" s="30">
        <f>ROUND(162.21963,5)</f>
        <v>162.21963</v>
      </c>
      <c r="G220" s="28"/>
      <c r="H220" s="42"/>
    </row>
    <row r="221" spans="1:8" ht="12.75" customHeight="1">
      <c r="A221" s="26">
        <v>43867</v>
      </c>
      <c r="B221" s="27"/>
      <c r="C221" s="30">
        <f>ROUND(2.5,5)</f>
        <v>2.5</v>
      </c>
      <c r="D221" s="30">
        <f>F221</f>
        <v>163.19919</v>
      </c>
      <c r="E221" s="30">
        <f>F221</f>
        <v>163.19919</v>
      </c>
      <c r="F221" s="30">
        <f>ROUND(163.19919,5)</f>
        <v>163.19919</v>
      </c>
      <c r="G221" s="28"/>
      <c r="H221" s="42"/>
    </row>
    <row r="222" spans="1:8" ht="12.75" customHeight="1">
      <c r="A222" s="26">
        <v>43958</v>
      </c>
      <c r="B222" s="27"/>
      <c r="C222" s="30">
        <f>ROUND(2.5,5)</f>
        <v>2.5</v>
      </c>
      <c r="D222" s="30">
        <f>F222</f>
        <v>166.20602</v>
      </c>
      <c r="E222" s="30">
        <f>F222</f>
        <v>166.20602</v>
      </c>
      <c r="F222" s="30">
        <f>ROUND(166.20602,5)</f>
        <v>166.20602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ROUND(9.24,5)</f>
        <v>9.24</v>
      </c>
      <c r="D224" s="30">
        <f>F224</f>
        <v>9.24356</v>
      </c>
      <c r="E224" s="30">
        <f>F224</f>
        <v>9.24356</v>
      </c>
      <c r="F224" s="30">
        <f>ROUND(9.24356,5)</f>
        <v>9.24356</v>
      </c>
      <c r="G224" s="28"/>
      <c r="H224" s="42"/>
    </row>
    <row r="225" spans="1:8" ht="12.75" customHeight="1">
      <c r="A225" s="26">
        <v>43678</v>
      </c>
      <c r="B225" s="27"/>
      <c r="C225" s="30">
        <f>ROUND(9.24,5)</f>
        <v>9.24</v>
      </c>
      <c r="D225" s="30">
        <f>F225</f>
        <v>9.30319</v>
      </c>
      <c r="E225" s="30">
        <f>F225</f>
        <v>9.30319</v>
      </c>
      <c r="F225" s="30">
        <f>ROUND(9.30319,5)</f>
        <v>9.30319</v>
      </c>
      <c r="G225" s="28"/>
      <c r="H225" s="42"/>
    </row>
    <row r="226" spans="1:8" ht="12.75" customHeight="1">
      <c r="A226" s="26">
        <v>43776</v>
      </c>
      <c r="B226" s="27"/>
      <c r="C226" s="30">
        <f>ROUND(9.24,5)</f>
        <v>9.24</v>
      </c>
      <c r="D226" s="30">
        <f>F226</f>
        <v>9.36227</v>
      </c>
      <c r="E226" s="30">
        <f>F226</f>
        <v>9.36227</v>
      </c>
      <c r="F226" s="30">
        <f>ROUND(9.36227,5)</f>
        <v>9.36227</v>
      </c>
      <c r="G226" s="28"/>
      <c r="H226" s="42"/>
    </row>
    <row r="227" spans="1:8" ht="12.75" customHeight="1">
      <c r="A227" s="26">
        <v>43867</v>
      </c>
      <c r="B227" s="27"/>
      <c r="C227" s="30">
        <f>ROUND(9.24,5)</f>
        <v>9.24</v>
      </c>
      <c r="D227" s="30">
        <f>F227</f>
        <v>9.41373</v>
      </c>
      <c r="E227" s="30">
        <f>F227</f>
        <v>9.41373</v>
      </c>
      <c r="F227" s="30">
        <f>ROUND(9.41373,5)</f>
        <v>9.41373</v>
      </c>
      <c r="G227" s="28"/>
      <c r="H227" s="42"/>
    </row>
    <row r="228" spans="1:8" ht="12.75" customHeight="1">
      <c r="A228" s="26">
        <v>43958</v>
      </c>
      <c r="B228" s="27"/>
      <c r="C228" s="30">
        <f>ROUND(9.24,5)</f>
        <v>9.24</v>
      </c>
      <c r="D228" s="30">
        <f>F228</f>
        <v>9.48186</v>
      </c>
      <c r="E228" s="30">
        <f>F228</f>
        <v>9.48186</v>
      </c>
      <c r="F228" s="30">
        <f>ROUND(9.48186,5)</f>
        <v>9.48186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ROUND(9.735,5)</f>
        <v>9.735</v>
      </c>
      <c r="D230" s="30">
        <f>F230</f>
        <v>9.73845</v>
      </c>
      <c r="E230" s="30">
        <f>F230</f>
        <v>9.73845</v>
      </c>
      <c r="F230" s="30">
        <f>ROUND(9.73845,5)</f>
        <v>9.73845</v>
      </c>
      <c r="G230" s="28"/>
      <c r="H230" s="42"/>
    </row>
    <row r="231" spans="1:8" ht="12.75" customHeight="1">
      <c r="A231" s="26">
        <v>43678</v>
      </c>
      <c r="B231" s="27"/>
      <c r="C231" s="30">
        <f>ROUND(9.735,5)</f>
        <v>9.735</v>
      </c>
      <c r="D231" s="30">
        <f>F231</f>
        <v>9.79714</v>
      </c>
      <c r="E231" s="30">
        <f>F231</f>
        <v>9.79714</v>
      </c>
      <c r="F231" s="30">
        <f>ROUND(9.79714,5)</f>
        <v>9.79714</v>
      </c>
      <c r="G231" s="28"/>
      <c r="H231" s="42"/>
    </row>
    <row r="232" spans="1:8" ht="12.75" customHeight="1">
      <c r="A232" s="26">
        <v>43776</v>
      </c>
      <c r="B232" s="27"/>
      <c r="C232" s="30">
        <f>ROUND(9.735,5)</f>
        <v>9.735</v>
      </c>
      <c r="D232" s="30">
        <f>F232</f>
        <v>9.85605</v>
      </c>
      <c r="E232" s="30">
        <f>F232</f>
        <v>9.85605</v>
      </c>
      <c r="F232" s="30">
        <f>ROUND(9.85605,5)</f>
        <v>9.85605</v>
      </c>
      <c r="G232" s="28"/>
      <c r="H232" s="42"/>
    </row>
    <row r="233" spans="1:8" ht="12.75" customHeight="1">
      <c r="A233" s="26">
        <v>43867</v>
      </c>
      <c r="B233" s="27"/>
      <c r="C233" s="30">
        <f>ROUND(9.735,5)</f>
        <v>9.735</v>
      </c>
      <c r="D233" s="30">
        <f>F233</f>
        <v>9.90813</v>
      </c>
      <c r="E233" s="30">
        <f>F233</f>
        <v>9.90813</v>
      </c>
      <c r="F233" s="30">
        <f>ROUND(9.90813,5)</f>
        <v>9.90813</v>
      </c>
      <c r="G233" s="28"/>
      <c r="H233" s="42"/>
    </row>
    <row r="234" spans="1:8" ht="12.75" customHeight="1">
      <c r="A234" s="26">
        <v>43958</v>
      </c>
      <c r="B234" s="27"/>
      <c r="C234" s="30">
        <f>ROUND(9.735,5)</f>
        <v>9.735</v>
      </c>
      <c r="D234" s="30">
        <f>F234</f>
        <v>9.97213</v>
      </c>
      <c r="E234" s="30">
        <f>F234</f>
        <v>9.97213</v>
      </c>
      <c r="F234" s="30">
        <f>ROUND(9.97213,5)</f>
        <v>9.97213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ROUND(9.725,5)</f>
        <v>9.725</v>
      </c>
      <c r="D236" s="30">
        <f>F236</f>
        <v>9.72841</v>
      </c>
      <c r="E236" s="30">
        <f>F236</f>
        <v>9.72841</v>
      </c>
      <c r="F236" s="30">
        <f>ROUND(9.72841,5)</f>
        <v>9.72841</v>
      </c>
      <c r="G236" s="28"/>
      <c r="H236" s="42"/>
    </row>
    <row r="237" spans="1:8" ht="12.75" customHeight="1">
      <c r="A237" s="26">
        <v>43678</v>
      </c>
      <c r="B237" s="27"/>
      <c r="C237" s="30">
        <f>ROUND(9.725,5)</f>
        <v>9.725</v>
      </c>
      <c r="D237" s="30">
        <f>F237</f>
        <v>9.78652</v>
      </c>
      <c r="E237" s="30">
        <f>F237</f>
        <v>9.78652</v>
      </c>
      <c r="F237" s="30">
        <f>ROUND(9.78652,5)</f>
        <v>9.78652</v>
      </c>
      <c r="G237" s="28"/>
      <c r="H237" s="42"/>
    </row>
    <row r="238" spans="1:8" ht="12.75" customHeight="1">
      <c r="A238" s="26">
        <v>43776</v>
      </c>
      <c r="B238" s="27"/>
      <c r="C238" s="30">
        <f>ROUND(9.725,5)</f>
        <v>9.725</v>
      </c>
      <c r="D238" s="30">
        <f>F238</f>
        <v>9.84473</v>
      </c>
      <c r="E238" s="30">
        <f>F238</f>
        <v>9.84473</v>
      </c>
      <c r="F238" s="30">
        <f>ROUND(9.84473,5)</f>
        <v>9.84473</v>
      </c>
      <c r="G238" s="28"/>
      <c r="H238" s="42"/>
    </row>
    <row r="239" spans="1:8" ht="12.75" customHeight="1">
      <c r="A239" s="26">
        <v>43867</v>
      </c>
      <c r="B239" s="27"/>
      <c r="C239" s="30">
        <f>ROUND(9.725,5)</f>
        <v>9.725</v>
      </c>
      <c r="D239" s="30">
        <f>F239</f>
        <v>9.89615</v>
      </c>
      <c r="E239" s="30">
        <f>F239</f>
        <v>9.89615</v>
      </c>
      <c r="F239" s="30">
        <f>ROUND(9.89615,5)</f>
        <v>9.89615</v>
      </c>
      <c r="G239" s="28"/>
      <c r="H239" s="42"/>
    </row>
    <row r="240" spans="1:8" ht="12.75" customHeight="1">
      <c r="A240" s="26">
        <v>43958</v>
      </c>
      <c r="B240" s="27"/>
      <c r="C240" s="30">
        <f>ROUND(9.725,5)</f>
        <v>9.725</v>
      </c>
      <c r="D240" s="30">
        <f>F240</f>
        <v>9.95935</v>
      </c>
      <c r="E240" s="30">
        <f>F240</f>
        <v>9.95935</v>
      </c>
      <c r="F240" s="30">
        <f>ROUND(9.95935,5)</f>
        <v>9.95935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43581</v>
      </c>
      <c r="B242" s="27"/>
      <c r="C242" s="32">
        <f>ROUND(15.995,4)</f>
        <v>15.995</v>
      </c>
      <c r="D242" s="32">
        <f>F242</f>
        <v>15.995</v>
      </c>
      <c r="E242" s="32">
        <f>F242</f>
        <v>15.995</v>
      </c>
      <c r="F242" s="32">
        <f>ROUND(15.995,4)</f>
        <v>15.995</v>
      </c>
      <c r="G242" s="28"/>
      <c r="H242" s="42"/>
    </row>
    <row r="243" spans="1:8" ht="12.75" customHeight="1">
      <c r="A243" s="26">
        <v>43616</v>
      </c>
      <c r="B243" s="27"/>
      <c r="C243" s="32">
        <f>ROUND(15.995,4)</f>
        <v>15.995</v>
      </c>
      <c r="D243" s="32">
        <f>F243</f>
        <v>16.1111</v>
      </c>
      <c r="E243" s="32">
        <f>F243</f>
        <v>16.1111</v>
      </c>
      <c r="F243" s="32">
        <f>ROUND(16.1111,4)</f>
        <v>16.1111</v>
      </c>
      <c r="G243" s="28"/>
      <c r="H243" s="42"/>
    </row>
    <row r="244" spans="1:8" ht="12.75" customHeight="1">
      <c r="A244" s="26">
        <v>43626</v>
      </c>
      <c r="B244" s="27"/>
      <c r="C244" s="32">
        <f>ROUND(15.995,4)</f>
        <v>15.995</v>
      </c>
      <c r="D244" s="32">
        <f>F244</f>
        <v>16.1441</v>
      </c>
      <c r="E244" s="32">
        <f>F244</f>
        <v>16.1441</v>
      </c>
      <c r="F244" s="32">
        <f>ROUND(16.1441,4)</f>
        <v>16.1441</v>
      </c>
      <c r="G244" s="28"/>
      <c r="H244" s="42"/>
    </row>
    <row r="245" spans="1:8" ht="12.75" customHeight="1">
      <c r="A245" s="26">
        <v>43691</v>
      </c>
      <c r="B245" s="27"/>
      <c r="C245" s="32">
        <f>ROUND(15.995,4)</f>
        <v>15.995</v>
      </c>
      <c r="D245" s="32">
        <f>F245</f>
        <v>16.3611</v>
      </c>
      <c r="E245" s="32">
        <f>F245</f>
        <v>16.3611</v>
      </c>
      <c r="F245" s="32">
        <f>ROUND(16.3611,4)</f>
        <v>16.3611</v>
      </c>
      <c r="G245" s="28"/>
      <c r="H245" s="42"/>
    </row>
    <row r="246" spans="1:8" ht="12.75" customHeight="1">
      <c r="A246" s="26">
        <v>43871</v>
      </c>
      <c r="B246" s="27"/>
      <c r="C246" s="32">
        <f>ROUND(15.995,4)</f>
        <v>15.995</v>
      </c>
      <c r="D246" s="32">
        <f>F246</f>
        <v>16.9774</v>
      </c>
      <c r="E246" s="32">
        <f>F246</f>
        <v>16.9774</v>
      </c>
      <c r="F246" s="32">
        <f>ROUND(16.9774,4)</f>
        <v>16.9774</v>
      </c>
      <c r="G246" s="28"/>
      <c r="H246" s="42"/>
    </row>
    <row r="247" spans="1:8" ht="12.75" customHeight="1">
      <c r="A247" s="26">
        <v>43880</v>
      </c>
      <c r="B247" s="27"/>
      <c r="C247" s="32">
        <f>ROUND(15.995,4)</f>
        <v>15.995</v>
      </c>
      <c r="D247" s="32">
        <f>F247</f>
        <v>16.1703</v>
      </c>
      <c r="E247" s="32">
        <f>F247</f>
        <v>16.1703</v>
      </c>
      <c r="F247" s="32">
        <f>ROUND(16.1703,4)</f>
        <v>16.1703</v>
      </c>
      <c r="G247" s="28"/>
      <c r="H247" s="42"/>
    </row>
    <row r="248" spans="1:8" ht="12.75" customHeight="1">
      <c r="A248" s="26">
        <v>46131</v>
      </c>
      <c r="B248" s="27"/>
      <c r="C248" s="32">
        <f>ROUND(15.995,4)</f>
        <v>15.995</v>
      </c>
      <c r="D248" s="32">
        <f>F248</f>
        <v>16.3876</v>
      </c>
      <c r="E248" s="32">
        <f>F248</f>
        <v>16.3876</v>
      </c>
      <c r="F248" s="32">
        <f>ROUND(16.3876,4)</f>
        <v>16.3876</v>
      </c>
      <c r="G248" s="28"/>
      <c r="H248" s="42"/>
    </row>
    <row r="249" spans="1:8" ht="12.75" customHeight="1">
      <c r="A249" s="26">
        <v>46802</v>
      </c>
      <c r="B249" s="27"/>
      <c r="C249" s="32">
        <f>ROUND(15.995,4)</f>
        <v>15.995</v>
      </c>
      <c r="D249" s="32">
        <f>F249</f>
        <v>16.1965</v>
      </c>
      <c r="E249" s="32">
        <f>F249</f>
        <v>16.1965</v>
      </c>
      <c r="F249" s="32">
        <f>ROUND(16.1965,4)</f>
        <v>16.1965</v>
      </c>
      <c r="G249" s="28"/>
      <c r="H249" s="42"/>
    </row>
    <row r="250" spans="1:8" ht="12.75" customHeight="1">
      <c r="A250" s="26">
        <v>47196</v>
      </c>
      <c r="B250" s="27"/>
      <c r="C250" s="32">
        <f>ROUND(15.995,4)</f>
        <v>15.995</v>
      </c>
      <c r="D250" s="32">
        <f>F250</f>
        <v>16.2927</v>
      </c>
      <c r="E250" s="32">
        <f>F250</f>
        <v>16.2927</v>
      </c>
      <c r="F250" s="32">
        <f>ROUND(16.2927,4)</f>
        <v>16.2927</v>
      </c>
      <c r="G250" s="28"/>
      <c r="H250" s="42"/>
    </row>
    <row r="251" spans="1:8" ht="12.75" customHeight="1">
      <c r="A251" s="26" t="s">
        <v>61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43581</v>
      </c>
      <c r="B252" s="27"/>
      <c r="C252" s="32">
        <f>ROUND(18.5324,4)</f>
        <v>18.5324</v>
      </c>
      <c r="D252" s="32">
        <f>F252</f>
        <v>18.5324</v>
      </c>
      <c r="E252" s="32">
        <f>F252</f>
        <v>18.5324</v>
      </c>
      <c r="F252" s="32">
        <f>ROUND(18.5324,4)</f>
        <v>18.5324</v>
      </c>
      <c r="G252" s="28"/>
      <c r="H252" s="42"/>
    </row>
    <row r="253" spans="1:8" ht="12.75" customHeight="1">
      <c r="A253" s="26">
        <v>43584</v>
      </c>
      <c r="B253" s="27"/>
      <c r="C253" s="32">
        <f>ROUND(18.5324,4)</f>
        <v>18.5324</v>
      </c>
      <c r="D253" s="32">
        <f>F253</f>
        <v>18.5421</v>
      </c>
      <c r="E253" s="32">
        <f>F253</f>
        <v>18.5421</v>
      </c>
      <c r="F253" s="32">
        <f>ROUND(18.5421,4)</f>
        <v>18.5421</v>
      </c>
      <c r="G253" s="28"/>
      <c r="H253" s="42"/>
    </row>
    <row r="254" spans="1:8" ht="12.75" customHeight="1">
      <c r="A254" s="26">
        <v>43616</v>
      </c>
      <c r="B254" s="27"/>
      <c r="C254" s="32">
        <f>ROUND(18.5324,4)</f>
        <v>18.5324</v>
      </c>
      <c r="D254" s="32">
        <f>F254</f>
        <v>18.6453</v>
      </c>
      <c r="E254" s="32">
        <f>F254</f>
        <v>18.6453</v>
      </c>
      <c r="F254" s="32">
        <f>ROUND(18.6453,4)</f>
        <v>18.6453</v>
      </c>
      <c r="G254" s="28"/>
      <c r="H254" s="42"/>
    </row>
    <row r="255" spans="1:8" ht="12.75" customHeight="1">
      <c r="A255" s="26">
        <v>43644</v>
      </c>
      <c r="B255" s="27"/>
      <c r="C255" s="32">
        <f>ROUND(18.5324,4)</f>
        <v>18.5324</v>
      </c>
      <c r="D255" s="32">
        <f>F255</f>
        <v>18.7348</v>
      </c>
      <c r="E255" s="32">
        <f>F255</f>
        <v>18.7348</v>
      </c>
      <c r="F255" s="32">
        <f>ROUND(18.7348,4)</f>
        <v>18.7348</v>
      </c>
      <c r="G255" s="28"/>
      <c r="H255" s="42"/>
    </row>
    <row r="256" spans="1:8" ht="12.75" customHeight="1">
      <c r="A256" s="26">
        <v>46131</v>
      </c>
      <c r="B256" s="27"/>
      <c r="C256" s="32">
        <f>ROUND(18.5324,4)</f>
        <v>18.5324</v>
      </c>
      <c r="D256" s="32">
        <f>F256</f>
        <v>18.6026</v>
      </c>
      <c r="E256" s="32">
        <f>F256</f>
        <v>18.6026</v>
      </c>
      <c r="F256" s="32">
        <f>ROUND(18.6026,4)</f>
        <v>18.6026</v>
      </c>
      <c r="G256" s="28"/>
      <c r="H256" s="42"/>
    </row>
    <row r="257" spans="1:8" ht="12.75" customHeight="1">
      <c r="A257" s="26">
        <v>46802</v>
      </c>
      <c r="B257" s="27"/>
      <c r="C257" s="32">
        <f>ROUND(18.5324,4)</f>
        <v>18.5324</v>
      </c>
      <c r="D257" s="32">
        <f>F257</f>
        <v>18.4232</v>
      </c>
      <c r="E257" s="32">
        <f>F257</f>
        <v>18.4232</v>
      </c>
      <c r="F257" s="32">
        <f>ROUND(18.4232,4)</f>
        <v>18.4232</v>
      </c>
      <c r="G257" s="28"/>
      <c r="H257" s="42"/>
    </row>
    <row r="258" spans="1:8" ht="12.75" customHeight="1">
      <c r="A258" s="26">
        <v>47196</v>
      </c>
      <c r="B258" s="27"/>
      <c r="C258" s="32">
        <f>ROUND(18.5324,4)</f>
        <v>18.5324</v>
      </c>
      <c r="D258" s="32">
        <f>F258</f>
        <v>18.5138</v>
      </c>
      <c r="E258" s="32">
        <f>F258</f>
        <v>18.5138</v>
      </c>
      <c r="F258" s="32">
        <f>ROUND(18.5138,4)</f>
        <v>18.5138</v>
      </c>
      <c r="G258" s="28"/>
      <c r="H258" s="42"/>
    </row>
    <row r="259" spans="1:8" ht="12.75" customHeight="1">
      <c r="A259" s="26" t="s">
        <v>62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43581</v>
      </c>
      <c r="B260" s="27"/>
      <c r="C260" s="32">
        <f>ROUND(14.3419,4)</f>
        <v>14.3419</v>
      </c>
      <c r="D260" s="32">
        <f>F260</f>
        <v>14.3419</v>
      </c>
      <c r="E260" s="32">
        <f>F260</f>
        <v>14.3419</v>
      </c>
      <c r="F260" s="32">
        <f>ROUND(14.3419,4)</f>
        <v>14.3419</v>
      </c>
      <c r="G260" s="28"/>
      <c r="H260" s="42"/>
    </row>
    <row r="261" spans="1:8" ht="12.75" customHeight="1">
      <c r="A261" s="26">
        <v>43584</v>
      </c>
      <c r="B261" s="27"/>
      <c r="C261" s="32">
        <f>ROUND(14.3419,4)</f>
        <v>14.3419</v>
      </c>
      <c r="D261" s="32">
        <f>F261</f>
        <v>14.3471</v>
      </c>
      <c r="E261" s="32">
        <f>F261</f>
        <v>14.3471</v>
      </c>
      <c r="F261" s="32">
        <f>ROUND(14.3471,4)</f>
        <v>14.3471</v>
      </c>
      <c r="G261" s="28"/>
      <c r="H261" s="42"/>
    </row>
    <row r="262" spans="1:8" ht="12.75" customHeight="1">
      <c r="A262" s="26">
        <v>43585</v>
      </c>
      <c r="B262" s="27"/>
      <c r="C262" s="32">
        <f>ROUND(14.3419,4)</f>
        <v>14.3419</v>
      </c>
      <c r="D262" s="32">
        <f>F262</f>
        <v>14.3488</v>
      </c>
      <c r="E262" s="32">
        <f>F262</f>
        <v>14.3488</v>
      </c>
      <c r="F262" s="32">
        <f>ROUND(14.3488,4)</f>
        <v>14.3488</v>
      </c>
      <c r="G262" s="28"/>
      <c r="H262" s="42"/>
    </row>
    <row r="263" spans="1:8" ht="12.75" customHeight="1">
      <c r="A263" s="26">
        <v>43592</v>
      </c>
      <c r="B263" s="27"/>
      <c r="C263" s="32">
        <f>ROUND(14.3419,4)</f>
        <v>14.3419</v>
      </c>
      <c r="D263" s="32">
        <f>F263</f>
        <v>14.361</v>
      </c>
      <c r="E263" s="32">
        <f>F263</f>
        <v>14.361</v>
      </c>
      <c r="F263" s="32">
        <f>ROUND(14.361,4)</f>
        <v>14.361</v>
      </c>
      <c r="G263" s="28"/>
      <c r="H263" s="42"/>
    </row>
    <row r="264" spans="1:8" ht="12.75" customHeight="1">
      <c r="A264" s="26">
        <v>43594</v>
      </c>
      <c r="B264" s="27"/>
      <c r="C264" s="32">
        <f>ROUND(14.3419,4)</f>
        <v>14.3419</v>
      </c>
      <c r="D264" s="32">
        <f>F264</f>
        <v>14.3645</v>
      </c>
      <c r="E264" s="32">
        <f>F264</f>
        <v>14.3645</v>
      </c>
      <c r="F264" s="32">
        <f>ROUND(14.3645,4)</f>
        <v>14.3645</v>
      </c>
      <c r="G264" s="28"/>
      <c r="H264" s="42"/>
    </row>
    <row r="265" spans="1:8" ht="12.75" customHeight="1">
      <c r="A265" s="26">
        <v>43595</v>
      </c>
      <c r="B265" s="27"/>
      <c r="C265" s="32">
        <f>ROUND(14.3419,4)</f>
        <v>14.3419</v>
      </c>
      <c r="D265" s="32">
        <f>F265</f>
        <v>14.3663</v>
      </c>
      <c r="E265" s="32">
        <f>F265</f>
        <v>14.3663</v>
      </c>
      <c r="F265" s="32">
        <f>ROUND(14.3663,4)</f>
        <v>14.3663</v>
      </c>
      <c r="G265" s="28"/>
      <c r="H265" s="42"/>
    </row>
    <row r="266" spans="1:8" ht="12.75" customHeight="1">
      <c r="A266" s="26">
        <v>43598</v>
      </c>
      <c r="B266" s="27"/>
      <c r="C266" s="32">
        <f>ROUND(14.3419,4)</f>
        <v>14.3419</v>
      </c>
      <c r="D266" s="32">
        <f>F266</f>
        <v>14.3715</v>
      </c>
      <c r="E266" s="32">
        <f>F266</f>
        <v>14.3715</v>
      </c>
      <c r="F266" s="32">
        <f>ROUND(14.3715,4)</f>
        <v>14.3715</v>
      </c>
      <c r="G266" s="28"/>
      <c r="H266" s="42"/>
    </row>
    <row r="267" spans="1:8" ht="12.75" customHeight="1">
      <c r="A267" s="26">
        <v>43600</v>
      </c>
      <c r="B267" s="27"/>
      <c r="C267" s="32">
        <f>ROUND(14.3419,4)</f>
        <v>14.3419</v>
      </c>
      <c r="D267" s="32">
        <f>F267</f>
        <v>14.375</v>
      </c>
      <c r="E267" s="32">
        <f>F267</f>
        <v>14.375</v>
      </c>
      <c r="F267" s="32">
        <f>ROUND(14.375,4)</f>
        <v>14.375</v>
      </c>
      <c r="G267" s="28"/>
      <c r="H267" s="42"/>
    </row>
    <row r="268" spans="1:8" ht="12.75" customHeight="1">
      <c r="A268" s="26">
        <v>43602</v>
      </c>
      <c r="B268" s="27"/>
      <c r="C268" s="32">
        <f>ROUND(14.3419,4)</f>
        <v>14.3419</v>
      </c>
      <c r="D268" s="32">
        <f>F268</f>
        <v>14.3785</v>
      </c>
      <c r="E268" s="32">
        <f>F268</f>
        <v>14.3785</v>
      </c>
      <c r="F268" s="32">
        <f>ROUND(14.3785,4)</f>
        <v>14.3785</v>
      </c>
      <c r="G268" s="28"/>
      <c r="H268" s="42"/>
    </row>
    <row r="269" spans="1:8" ht="12.75" customHeight="1">
      <c r="A269" s="26">
        <v>43605</v>
      </c>
      <c r="B269" s="27"/>
      <c r="C269" s="32">
        <f>ROUND(14.3419,4)</f>
        <v>14.3419</v>
      </c>
      <c r="D269" s="32">
        <f>F269</f>
        <v>14.3837</v>
      </c>
      <c r="E269" s="32">
        <f>F269</f>
        <v>14.3837</v>
      </c>
      <c r="F269" s="32">
        <f>ROUND(14.3837,4)</f>
        <v>14.3837</v>
      </c>
      <c r="G269" s="28"/>
      <c r="H269" s="42"/>
    </row>
    <row r="270" spans="1:8" ht="12.75" customHeight="1">
      <c r="A270" s="26">
        <v>43609</v>
      </c>
      <c r="B270" s="27"/>
      <c r="C270" s="32">
        <f>ROUND(14.3419,4)</f>
        <v>14.3419</v>
      </c>
      <c r="D270" s="32">
        <f>F270</f>
        <v>14.3906</v>
      </c>
      <c r="E270" s="32">
        <f>F270</f>
        <v>14.3906</v>
      </c>
      <c r="F270" s="32">
        <f>ROUND(14.3906,4)</f>
        <v>14.3906</v>
      </c>
      <c r="G270" s="28"/>
      <c r="H270" s="42"/>
    </row>
    <row r="271" spans="1:8" ht="12.75" customHeight="1">
      <c r="A271" s="26">
        <v>43614</v>
      </c>
      <c r="B271" s="27"/>
      <c r="C271" s="32">
        <f>ROUND(14.3419,4)</f>
        <v>14.3419</v>
      </c>
      <c r="D271" s="32">
        <f>F271</f>
        <v>14.3992</v>
      </c>
      <c r="E271" s="32">
        <f>F271</f>
        <v>14.3992</v>
      </c>
      <c r="F271" s="32">
        <f>ROUND(14.3992,4)</f>
        <v>14.3992</v>
      </c>
      <c r="G271" s="28"/>
      <c r="H271" s="42"/>
    </row>
    <row r="272" spans="1:8" ht="12.75" customHeight="1">
      <c r="A272" s="26">
        <v>43616</v>
      </c>
      <c r="B272" s="27"/>
      <c r="C272" s="32">
        <f>ROUND(14.3419,4)</f>
        <v>14.3419</v>
      </c>
      <c r="D272" s="32">
        <f>F272</f>
        <v>14.4027</v>
      </c>
      <c r="E272" s="32">
        <f>F272</f>
        <v>14.4027</v>
      </c>
      <c r="F272" s="32">
        <f>ROUND(14.4027,4)</f>
        <v>14.4027</v>
      </c>
      <c r="G272" s="28"/>
      <c r="H272" s="42"/>
    </row>
    <row r="273" spans="1:8" ht="12.75" customHeight="1">
      <c r="A273" s="26">
        <v>43619</v>
      </c>
      <c r="B273" s="27"/>
      <c r="C273" s="32">
        <f>ROUND(14.3419,4)</f>
        <v>14.3419</v>
      </c>
      <c r="D273" s="32">
        <f>F273</f>
        <v>14.4079</v>
      </c>
      <c r="E273" s="32">
        <f>F273</f>
        <v>14.4079</v>
      </c>
      <c r="F273" s="32">
        <f>ROUND(14.4079,4)</f>
        <v>14.4079</v>
      </c>
      <c r="G273" s="28"/>
      <c r="H273" s="42"/>
    </row>
    <row r="274" spans="1:8" ht="12.75" customHeight="1">
      <c r="A274" s="26">
        <v>43620</v>
      </c>
      <c r="B274" s="27"/>
      <c r="C274" s="32">
        <f>ROUND(14.3419,4)</f>
        <v>14.3419</v>
      </c>
      <c r="D274" s="32">
        <f>F274</f>
        <v>14.4096</v>
      </c>
      <c r="E274" s="32">
        <f>F274</f>
        <v>14.4096</v>
      </c>
      <c r="F274" s="32">
        <f>ROUND(14.4096,4)</f>
        <v>14.4096</v>
      </c>
      <c r="G274" s="28"/>
      <c r="H274" s="42"/>
    </row>
    <row r="275" spans="1:8" ht="12.75" customHeight="1">
      <c r="A275" s="26">
        <v>43626</v>
      </c>
      <c r="B275" s="27"/>
      <c r="C275" s="32">
        <f>ROUND(14.3419,4)</f>
        <v>14.3419</v>
      </c>
      <c r="D275" s="32">
        <f>F275</f>
        <v>14.4201</v>
      </c>
      <c r="E275" s="32">
        <f>F275</f>
        <v>14.4201</v>
      </c>
      <c r="F275" s="32">
        <f>ROUND(14.4201,4)</f>
        <v>14.4201</v>
      </c>
      <c r="G275" s="28"/>
      <c r="H275" s="42"/>
    </row>
    <row r="276" spans="1:8" ht="12.75" customHeight="1">
      <c r="A276" s="26">
        <v>43636</v>
      </c>
      <c r="B276" s="27"/>
      <c r="C276" s="32">
        <f>ROUND(14.3419,4)</f>
        <v>14.3419</v>
      </c>
      <c r="D276" s="32">
        <f>F276</f>
        <v>14.4374</v>
      </c>
      <c r="E276" s="32">
        <f>F276</f>
        <v>14.4374</v>
      </c>
      <c r="F276" s="32">
        <f>ROUND(14.4374,4)</f>
        <v>14.4374</v>
      </c>
      <c r="G276" s="28"/>
      <c r="H276" s="42"/>
    </row>
    <row r="277" spans="1:8" ht="12.75" customHeight="1">
      <c r="A277" s="26">
        <v>43644</v>
      </c>
      <c r="B277" s="27"/>
      <c r="C277" s="32">
        <f>ROUND(14.3419,4)</f>
        <v>14.3419</v>
      </c>
      <c r="D277" s="32">
        <f>F277</f>
        <v>14.4514</v>
      </c>
      <c r="E277" s="32">
        <f>F277</f>
        <v>14.4514</v>
      </c>
      <c r="F277" s="32">
        <f>ROUND(14.4514,4)</f>
        <v>14.4514</v>
      </c>
      <c r="G277" s="28"/>
      <c r="H277" s="42"/>
    </row>
    <row r="278" spans="1:8" ht="12.75" customHeight="1">
      <c r="A278" s="26">
        <v>43647</v>
      </c>
      <c r="B278" s="27"/>
      <c r="C278" s="32">
        <f>ROUND(14.3419,4)</f>
        <v>14.3419</v>
      </c>
      <c r="D278" s="32">
        <f>F278</f>
        <v>14.4567</v>
      </c>
      <c r="E278" s="32">
        <f>F278</f>
        <v>14.4567</v>
      </c>
      <c r="F278" s="32">
        <f>ROUND(14.4567,4)</f>
        <v>14.4567</v>
      </c>
      <c r="G278" s="28"/>
      <c r="H278" s="42"/>
    </row>
    <row r="279" spans="1:8" ht="12.75" customHeight="1">
      <c r="A279" s="26">
        <v>43649</v>
      </c>
      <c r="B279" s="27"/>
      <c r="C279" s="32">
        <f>ROUND(14.3419,4)</f>
        <v>14.3419</v>
      </c>
      <c r="D279" s="32">
        <f>F279</f>
        <v>14.4602</v>
      </c>
      <c r="E279" s="32">
        <f>F279</f>
        <v>14.4602</v>
      </c>
      <c r="F279" s="32">
        <f>ROUND(14.4602,4)</f>
        <v>14.4602</v>
      </c>
      <c r="G279" s="28"/>
      <c r="H279" s="42"/>
    </row>
    <row r="280" spans="1:8" ht="12.75" customHeight="1">
      <c r="A280" s="26">
        <v>43650</v>
      </c>
      <c r="B280" s="27"/>
      <c r="C280" s="32">
        <f>ROUND(14.3419,4)</f>
        <v>14.3419</v>
      </c>
      <c r="D280" s="32">
        <f>F280</f>
        <v>14.462</v>
      </c>
      <c r="E280" s="32">
        <f>F280</f>
        <v>14.462</v>
      </c>
      <c r="F280" s="32">
        <f>ROUND(14.462,4)</f>
        <v>14.462</v>
      </c>
      <c r="G280" s="28"/>
      <c r="H280" s="42"/>
    </row>
    <row r="281" spans="1:8" ht="12.75" customHeight="1">
      <c r="A281" s="26">
        <v>43677</v>
      </c>
      <c r="B281" s="27"/>
      <c r="C281" s="32">
        <f>ROUND(14.3419,4)</f>
        <v>14.3419</v>
      </c>
      <c r="D281" s="32">
        <f>F281</f>
        <v>14.5096</v>
      </c>
      <c r="E281" s="32">
        <f>F281</f>
        <v>14.5096</v>
      </c>
      <c r="F281" s="32">
        <f>ROUND(14.5096,4)</f>
        <v>14.5096</v>
      </c>
      <c r="G281" s="28"/>
      <c r="H281" s="42"/>
    </row>
    <row r="282" spans="1:8" ht="12.75" customHeight="1">
      <c r="A282" s="26">
        <v>43678</v>
      </c>
      <c r="B282" s="27"/>
      <c r="C282" s="32">
        <f>ROUND(14.3419,4)</f>
        <v>14.3419</v>
      </c>
      <c r="D282" s="32">
        <f>F282</f>
        <v>14.5113</v>
      </c>
      <c r="E282" s="32">
        <f>F282</f>
        <v>14.5113</v>
      </c>
      <c r="F282" s="32">
        <f>ROUND(14.5113,4)</f>
        <v>14.5113</v>
      </c>
      <c r="G282" s="28"/>
      <c r="H282" s="42"/>
    </row>
    <row r="283" spans="1:8" ht="12.75" customHeight="1">
      <c r="A283" s="26">
        <v>43690</v>
      </c>
      <c r="B283" s="27"/>
      <c r="C283" s="32">
        <f>ROUND(14.3419,4)</f>
        <v>14.3419</v>
      </c>
      <c r="D283" s="32">
        <f>F283</f>
        <v>14.5327</v>
      </c>
      <c r="E283" s="32">
        <f>F283</f>
        <v>14.5327</v>
      </c>
      <c r="F283" s="32">
        <f>ROUND(14.5327,4)</f>
        <v>14.5327</v>
      </c>
      <c r="G283" s="28"/>
      <c r="H283" s="42"/>
    </row>
    <row r="284" spans="1:8" ht="12.75" customHeight="1">
      <c r="A284" s="26">
        <v>43707</v>
      </c>
      <c r="B284" s="27"/>
      <c r="C284" s="32">
        <f>ROUND(14.3419,4)</f>
        <v>14.3419</v>
      </c>
      <c r="D284" s="32">
        <f>F284</f>
        <v>14.5631</v>
      </c>
      <c r="E284" s="32">
        <f>F284</f>
        <v>14.5631</v>
      </c>
      <c r="F284" s="32">
        <f>ROUND(14.5631,4)</f>
        <v>14.5631</v>
      </c>
      <c r="G284" s="28"/>
      <c r="H284" s="42"/>
    </row>
    <row r="285" spans="1:8" ht="12.75" customHeight="1">
      <c r="A285" s="26">
        <v>43710</v>
      </c>
      <c r="B285" s="27"/>
      <c r="C285" s="32">
        <f>ROUND(14.3419,4)</f>
        <v>14.3419</v>
      </c>
      <c r="D285" s="32">
        <f>F285</f>
        <v>14.5686</v>
      </c>
      <c r="E285" s="32">
        <f>F285</f>
        <v>14.5686</v>
      </c>
      <c r="F285" s="32">
        <f>ROUND(14.5686,4)</f>
        <v>14.5686</v>
      </c>
      <c r="G285" s="28"/>
      <c r="H285" s="42"/>
    </row>
    <row r="286" spans="1:8" ht="12.75" customHeight="1">
      <c r="A286" s="26">
        <v>43712</v>
      </c>
      <c r="B286" s="27"/>
      <c r="C286" s="32">
        <f>ROUND(14.3419,4)</f>
        <v>14.3419</v>
      </c>
      <c r="D286" s="32">
        <f>F286</f>
        <v>14.5722</v>
      </c>
      <c r="E286" s="32">
        <f>F286</f>
        <v>14.5722</v>
      </c>
      <c r="F286" s="32">
        <f>ROUND(14.5722,4)</f>
        <v>14.5722</v>
      </c>
      <c r="G286" s="28"/>
      <c r="H286" s="42"/>
    </row>
    <row r="287" spans="1:8" ht="12.75" customHeight="1">
      <c r="A287" s="26">
        <v>43713</v>
      </c>
      <c r="B287" s="27"/>
      <c r="C287" s="32">
        <f>ROUND(14.3419,4)</f>
        <v>14.3419</v>
      </c>
      <c r="D287" s="32">
        <f>F287</f>
        <v>14.574</v>
      </c>
      <c r="E287" s="32">
        <f>F287</f>
        <v>14.574</v>
      </c>
      <c r="F287" s="32">
        <f>ROUND(14.574,4)</f>
        <v>14.574</v>
      </c>
      <c r="G287" s="28"/>
      <c r="H287" s="42"/>
    </row>
    <row r="288" spans="1:8" ht="12.75" customHeight="1">
      <c r="A288" s="26">
        <v>43721</v>
      </c>
      <c r="B288" s="27"/>
      <c r="C288" s="32">
        <f>ROUND(14.3419,4)</f>
        <v>14.3419</v>
      </c>
      <c r="D288" s="32">
        <f>F288</f>
        <v>14.5886</v>
      </c>
      <c r="E288" s="32">
        <f>F288</f>
        <v>14.5886</v>
      </c>
      <c r="F288" s="32">
        <f>ROUND(14.5886,4)</f>
        <v>14.5886</v>
      </c>
      <c r="G288" s="28"/>
      <c r="H288" s="42"/>
    </row>
    <row r="289" spans="1:8" ht="12.75" customHeight="1">
      <c r="A289" s="26">
        <v>43738</v>
      </c>
      <c r="B289" s="27"/>
      <c r="C289" s="32">
        <f>ROUND(14.3419,4)</f>
        <v>14.3419</v>
      </c>
      <c r="D289" s="32">
        <f>F289</f>
        <v>14.6194</v>
      </c>
      <c r="E289" s="32">
        <f>F289</f>
        <v>14.6194</v>
      </c>
      <c r="F289" s="32">
        <f>ROUND(14.6194,4)</f>
        <v>14.6194</v>
      </c>
      <c r="G289" s="28"/>
      <c r="H289" s="42"/>
    </row>
    <row r="290" spans="1:8" ht="12.75" customHeight="1">
      <c r="A290" s="26">
        <v>43740</v>
      </c>
      <c r="B290" s="27"/>
      <c r="C290" s="32">
        <f>ROUND(14.3419,4)</f>
        <v>14.3419</v>
      </c>
      <c r="D290" s="32">
        <f>F290</f>
        <v>14.623</v>
      </c>
      <c r="E290" s="32">
        <f>F290</f>
        <v>14.623</v>
      </c>
      <c r="F290" s="32">
        <f>ROUND(14.623,4)</f>
        <v>14.623</v>
      </c>
      <c r="G290" s="28"/>
      <c r="H290" s="42"/>
    </row>
    <row r="291" spans="1:8" ht="12.75" customHeight="1">
      <c r="A291" s="26">
        <v>43769</v>
      </c>
      <c r="B291" s="27"/>
      <c r="C291" s="32">
        <f>ROUND(14.3419,4)</f>
        <v>14.3419</v>
      </c>
      <c r="D291" s="32">
        <f>F291</f>
        <v>14.6752</v>
      </c>
      <c r="E291" s="32">
        <f>F291</f>
        <v>14.6752</v>
      </c>
      <c r="F291" s="32">
        <f>ROUND(14.6752,4)</f>
        <v>14.6752</v>
      </c>
      <c r="G291" s="28"/>
      <c r="H291" s="42"/>
    </row>
    <row r="292" spans="1:8" ht="12.75" customHeight="1">
      <c r="A292" s="26">
        <v>43798</v>
      </c>
      <c r="B292" s="27"/>
      <c r="C292" s="32">
        <f>ROUND(14.3419,4)</f>
        <v>14.3419</v>
      </c>
      <c r="D292" s="32">
        <f>F292</f>
        <v>14.7271</v>
      </c>
      <c r="E292" s="32">
        <f>F292</f>
        <v>14.7271</v>
      </c>
      <c r="F292" s="32">
        <f>ROUND(14.7271,4)</f>
        <v>14.7271</v>
      </c>
      <c r="G292" s="28"/>
      <c r="H292" s="42"/>
    </row>
    <row r="293" spans="1:8" ht="12.75" customHeight="1">
      <c r="A293" s="26">
        <v>43801</v>
      </c>
      <c r="B293" s="27"/>
      <c r="C293" s="32">
        <f>ROUND(14.3419,4)</f>
        <v>14.3419</v>
      </c>
      <c r="D293" s="32">
        <f>F293</f>
        <v>14.7325</v>
      </c>
      <c r="E293" s="32">
        <f>F293</f>
        <v>14.7325</v>
      </c>
      <c r="F293" s="32">
        <f>ROUND(14.7325,4)</f>
        <v>14.7325</v>
      </c>
      <c r="G293" s="28"/>
      <c r="H293" s="42"/>
    </row>
    <row r="294" spans="1:8" ht="12.75" customHeight="1">
      <c r="A294" s="26">
        <v>43803</v>
      </c>
      <c r="B294" s="27"/>
      <c r="C294" s="32">
        <f>ROUND(14.3419,4)</f>
        <v>14.3419</v>
      </c>
      <c r="D294" s="32">
        <f>F294</f>
        <v>14.7362</v>
      </c>
      <c r="E294" s="32">
        <f>F294</f>
        <v>14.7362</v>
      </c>
      <c r="F294" s="32">
        <f>ROUND(14.7362,4)</f>
        <v>14.7362</v>
      </c>
      <c r="G294" s="28"/>
      <c r="H294" s="42"/>
    </row>
    <row r="295" spans="1:8" ht="12.75" customHeight="1">
      <c r="A295" s="26">
        <v>43830</v>
      </c>
      <c r="B295" s="27"/>
      <c r="C295" s="32">
        <f>ROUND(14.3419,4)</f>
        <v>14.3419</v>
      </c>
      <c r="D295" s="32">
        <f>F295</f>
        <v>14.7854</v>
      </c>
      <c r="E295" s="32">
        <f>F295</f>
        <v>14.7854</v>
      </c>
      <c r="F295" s="32">
        <f>ROUND(14.7854,4)</f>
        <v>14.7854</v>
      </c>
      <c r="G295" s="28"/>
      <c r="H295" s="42"/>
    </row>
    <row r="296" spans="1:8" ht="12.75" customHeight="1">
      <c r="A296" s="26">
        <v>43832</v>
      </c>
      <c r="B296" s="27"/>
      <c r="C296" s="32">
        <f>ROUND(14.3419,4)</f>
        <v>14.3419</v>
      </c>
      <c r="D296" s="32">
        <f>F296</f>
        <v>14.7891</v>
      </c>
      <c r="E296" s="32">
        <f>F296</f>
        <v>14.7891</v>
      </c>
      <c r="F296" s="32">
        <f>ROUND(14.7891,4)</f>
        <v>14.7891</v>
      </c>
      <c r="G296" s="28"/>
      <c r="H296" s="42"/>
    </row>
    <row r="297" spans="1:8" ht="12.75" customHeight="1">
      <c r="A297" s="26">
        <v>43861</v>
      </c>
      <c r="B297" s="27"/>
      <c r="C297" s="32">
        <f>ROUND(14.3419,4)</f>
        <v>14.3419</v>
      </c>
      <c r="D297" s="32">
        <f>F297</f>
        <v>14.8424</v>
      </c>
      <c r="E297" s="32">
        <f>F297</f>
        <v>14.8424</v>
      </c>
      <c r="F297" s="32">
        <f>ROUND(14.8424,4)</f>
        <v>14.8424</v>
      </c>
      <c r="G297" s="28"/>
      <c r="H297" s="42"/>
    </row>
    <row r="298" spans="1:8" ht="12.75" customHeight="1">
      <c r="A298" s="26">
        <v>43889</v>
      </c>
      <c r="B298" s="27"/>
      <c r="C298" s="32">
        <f>ROUND(14.3419,4)</f>
        <v>14.3419</v>
      </c>
      <c r="D298" s="32">
        <f>F298</f>
        <v>14.8951</v>
      </c>
      <c r="E298" s="32">
        <f>F298</f>
        <v>14.8951</v>
      </c>
      <c r="F298" s="32">
        <f>ROUND(14.8951,4)</f>
        <v>14.8951</v>
      </c>
      <c r="G298" s="28"/>
      <c r="H298" s="42"/>
    </row>
    <row r="299" spans="1:8" ht="12.75" customHeight="1">
      <c r="A299" s="26">
        <v>43892</v>
      </c>
      <c r="B299" s="27"/>
      <c r="C299" s="32">
        <f>ROUND(14.3419,4)</f>
        <v>14.3419</v>
      </c>
      <c r="D299" s="32">
        <f>F299</f>
        <v>14.9006</v>
      </c>
      <c r="E299" s="32">
        <f>F299</f>
        <v>14.9006</v>
      </c>
      <c r="F299" s="32">
        <f>ROUND(14.9006,4)</f>
        <v>14.9006</v>
      </c>
      <c r="G299" s="28"/>
      <c r="H299" s="42"/>
    </row>
    <row r="300" spans="1:8" ht="12.75" customHeight="1">
      <c r="A300" s="26">
        <v>43923</v>
      </c>
      <c r="B300" s="27"/>
      <c r="C300" s="32">
        <f>ROUND(14.3419,4)</f>
        <v>14.3419</v>
      </c>
      <c r="D300" s="32">
        <f>F300</f>
        <v>14.9572</v>
      </c>
      <c r="E300" s="32">
        <f>F300</f>
        <v>14.9572</v>
      </c>
      <c r="F300" s="32">
        <f>ROUND(14.9572,4)</f>
        <v>14.9572</v>
      </c>
      <c r="G300" s="28"/>
      <c r="H300" s="42"/>
    </row>
    <row r="301" spans="1:8" ht="12.75" customHeight="1">
      <c r="A301" s="26">
        <v>43950</v>
      </c>
      <c r="B301" s="27"/>
      <c r="C301" s="32">
        <f>ROUND(14.3419,4)</f>
        <v>14.3419</v>
      </c>
      <c r="D301" s="32">
        <f>F301</f>
        <v>15.0087</v>
      </c>
      <c r="E301" s="32">
        <f>F301</f>
        <v>15.0087</v>
      </c>
      <c r="F301" s="32">
        <f>ROUND(15.0087,4)</f>
        <v>15.0087</v>
      </c>
      <c r="G301" s="28"/>
      <c r="H301" s="42"/>
    </row>
    <row r="302" spans="1:8" ht="12.75" customHeight="1">
      <c r="A302" s="26">
        <v>43984</v>
      </c>
      <c r="B302" s="27"/>
      <c r="C302" s="32">
        <f>ROUND(14.3419,4)</f>
        <v>14.3419</v>
      </c>
      <c r="D302" s="32">
        <f>F302</f>
        <v>15.076</v>
      </c>
      <c r="E302" s="32">
        <f>F302</f>
        <v>15.076</v>
      </c>
      <c r="F302" s="32">
        <f>ROUND(15.076,4)</f>
        <v>15.076</v>
      </c>
      <c r="G302" s="28"/>
      <c r="H302" s="42"/>
    </row>
    <row r="303" spans="1:8" ht="12.75" customHeight="1">
      <c r="A303" s="26">
        <v>44001</v>
      </c>
      <c r="B303" s="27"/>
      <c r="C303" s="32">
        <f>ROUND(14.3419,4)</f>
        <v>14.3419</v>
      </c>
      <c r="D303" s="32">
        <f>F303</f>
        <v>14.4157</v>
      </c>
      <c r="E303" s="32">
        <f>F303</f>
        <v>14.4157</v>
      </c>
      <c r="F303" s="32">
        <f>ROUND(14.4157,4)</f>
        <v>14.4157</v>
      </c>
      <c r="G303" s="28"/>
      <c r="H303" s="42"/>
    </row>
    <row r="304" spans="1:8" ht="12.75" customHeight="1">
      <c r="A304" s="26">
        <v>44040</v>
      </c>
      <c r="B304" s="27"/>
      <c r="C304" s="32">
        <f>ROUND(14.3419,4)</f>
        <v>14.3419</v>
      </c>
      <c r="D304" s="32">
        <f>F304</f>
        <v>15.1868</v>
      </c>
      <c r="E304" s="32">
        <f>F304</f>
        <v>15.1868</v>
      </c>
      <c r="F304" s="32">
        <f>ROUND(15.1868,4)</f>
        <v>15.1868</v>
      </c>
      <c r="G304" s="28"/>
      <c r="H304" s="42"/>
    </row>
    <row r="305" spans="1:8" ht="12.75" customHeight="1">
      <c r="A305" s="26">
        <v>45676</v>
      </c>
      <c r="B305" s="27"/>
      <c r="C305" s="32">
        <f>ROUND(14.3419,4)</f>
        <v>14.3419</v>
      </c>
      <c r="D305" s="32">
        <f>F305</f>
        <v>14.1646</v>
      </c>
      <c r="E305" s="32">
        <f>F305</f>
        <v>14.1646</v>
      </c>
      <c r="F305" s="32">
        <f>ROUND(14.1646,4)</f>
        <v>14.1646</v>
      </c>
      <c r="G305" s="28"/>
      <c r="H305" s="42"/>
    </row>
    <row r="306" spans="1:8" ht="12.75" customHeight="1">
      <c r="A306" s="26">
        <v>45707</v>
      </c>
      <c r="B306" s="27"/>
      <c r="C306" s="32">
        <f>ROUND(14.3419,4)</f>
        <v>14.3419</v>
      </c>
      <c r="D306" s="32">
        <f>F306</f>
        <v>14.2161</v>
      </c>
      <c r="E306" s="32">
        <f>F306</f>
        <v>14.2161</v>
      </c>
      <c r="F306" s="32">
        <f>ROUND(14.2161,4)</f>
        <v>14.2161</v>
      </c>
      <c r="G306" s="28"/>
      <c r="H306" s="42"/>
    </row>
    <row r="307" spans="1:8" ht="12.75" customHeight="1">
      <c r="A307" s="26">
        <v>46131</v>
      </c>
      <c r="B307" s="27"/>
      <c r="C307" s="32">
        <f>ROUND(14.3419,4)</f>
        <v>14.3419</v>
      </c>
      <c r="D307" s="32">
        <f>F307</f>
        <v>14.3183</v>
      </c>
      <c r="E307" s="32">
        <f>F307</f>
        <v>14.3183</v>
      </c>
      <c r="F307" s="32">
        <f>ROUND(14.3183,4)</f>
        <v>14.3183</v>
      </c>
      <c r="G307" s="28"/>
      <c r="H307" s="42"/>
    </row>
    <row r="308" spans="1:8" ht="12.75" customHeight="1">
      <c r="A308" s="26">
        <v>46465</v>
      </c>
      <c r="B308" s="27"/>
      <c r="C308" s="32">
        <f>ROUND(14.3419,4)</f>
        <v>14.3419</v>
      </c>
      <c r="D308" s="32">
        <f>F308</f>
        <v>14.2668</v>
      </c>
      <c r="E308" s="32">
        <f>F308</f>
        <v>14.2668</v>
      </c>
      <c r="F308" s="32">
        <f>ROUND(14.2668,4)</f>
        <v>14.2668</v>
      </c>
      <c r="G308" s="28"/>
      <c r="H308" s="42"/>
    </row>
    <row r="309" spans="1:8" ht="12.75" customHeight="1">
      <c r="A309" s="26">
        <v>46802</v>
      </c>
      <c r="B309" s="27"/>
      <c r="C309" s="32">
        <f>ROUND(14.3419,4)</f>
        <v>14.3419</v>
      </c>
      <c r="D309" s="32">
        <f>F309</f>
        <v>14.2211</v>
      </c>
      <c r="E309" s="32">
        <f>F309</f>
        <v>14.2211</v>
      </c>
      <c r="F309" s="32">
        <f>ROUND(14.2211,4)</f>
        <v>14.2211</v>
      </c>
      <c r="G309" s="28"/>
      <c r="H309" s="42"/>
    </row>
    <row r="310" spans="1:8" ht="12.75" customHeight="1">
      <c r="A310" s="26">
        <v>46923</v>
      </c>
      <c r="B310" s="27"/>
      <c r="C310" s="32">
        <f>ROUND(14.3419,4)</f>
        <v>14.3419</v>
      </c>
      <c r="D310" s="32">
        <f>F310</f>
        <v>14.4296</v>
      </c>
      <c r="E310" s="32">
        <f>F310</f>
        <v>14.4296</v>
      </c>
      <c r="F310" s="32">
        <f>ROUND(14.4296,4)</f>
        <v>14.4296</v>
      </c>
      <c r="G310" s="28"/>
      <c r="H310" s="42"/>
    </row>
    <row r="311" spans="1:8" ht="12.75" customHeight="1">
      <c r="A311" s="26">
        <v>46954</v>
      </c>
      <c r="B311" s="27"/>
      <c r="C311" s="32">
        <f>ROUND(14.3419,4)</f>
        <v>14.3419</v>
      </c>
      <c r="D311" s="32">
        <f>F311</f>
        <v>15.1659</v>
      </c>
      <c r="E311" s="32">
        <f>F311</f>
        <v>15.1659</v>
      </c>
      <c r="F311" s="32">
        <f>ROUND(15.1659,4)</f>
        <v>15.1659</v>
      </c>
      <c r="G311" s="28"/>
      <c r="H311" s="42"/>
    </row>
    <row r="312" spans="1:8" ht="12.75" customHeight="1">
      <c r="A312" s="26">
        <v>47196</v>
      </c>
      <c r="B312" s="27"/>
      <c r="C312" s="32">
        <f>ROUND(14.3419,4)</f>
        <v>14.3419</v>
      </c>
      <c r="D312" s="32">
        <f>F312</f>
        <v>14.2703</v>
      </c>
      <c r="E312" s="32">
        <f>F312</f>
        <v>14.2703</v>
      </c>
      <c r="F312" s="32">
        <f>ROUND(14.2703,4)</f>
        <v>14.2703</v>
      </c>
      <c r="G312" s="28"/>
      <c r="H312" s="42"/>
    </row>
    <row r="313" spans="1:8" ht="12.75" customHeight="1">
      <c r="A313" s="26">
        <v>47228</v>
      </c>
      <c r="B313" s="27"/>
      <c r="C313" s="32">
        <f>ROUND(14.3419,4)</f>
        <v>14.3419</v>
      </c>
      <c r="D313" s="32">
        <f>F313</f>
        <v>14.9921</v>
      </c>
      <c r="E313" s="32">
        <f>F313</f>
        <v>14.9921</v>
      </c>
      <c r="F313" s="32">
        <f>ROUND(14.9921,4)</f>
        <v>14.9921</v>
      </c>
      <c r="G313" s="28"/>
      <c r="H313" s="42"/>
    </row>
    <row r="314" spans="1:8" ht="12.75" customHeight="1">
      <c r="A314" s="26">
        <v>47441</v>
      </c>
      <c r="B314" s="27"/>
      <c r="C314" s="32">
        <f>ROUND(14.3419,4)</f>
        <v>14.3419</v>
      </c>
      <c r="D314" s="32">
        <f>F314</f>
        <v>14.7085</v>
      </c>
      <c r="E314" s="32">
        <f>F314</f>
        <v>14.7085</v>
      </c>
      <c r="F314" s="32">
        <f>ROUND(14.7085,4)</f>
        <v>14.7085</v>
      </c>
      <c r="G314" s="28"/>
      <c r="H314" s="42"/>
    </row>
    <row r="315" spans="1:8" ht="12.75" customHeight="1">
      <c r="A315" s="26" t="s">
        <v>63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43630</v>
      </c>
      <c r="B316" s="27"/>
      <c r="C316" s="32">
        <f>ROUND(1.1153,4)</f>
        <v>1.1153</v>
      </c>
      <c r="D316" s="32">
        <f>F316</f>
        <v>1.1199</v>
      </c>
      <c r="E316" s="32">
        <f>F316</f>
        <v>1.1199</v>
      </c>
      <c r="F316" s="32">
        <f>ROUND(1.1199,4)</f>
        <v>1.1199</v>
      </c>
      <c r="G316" s="28"/>
      <c r="H316" s="42"/>
    </row>
    <row r="317" spans="1:8" ht="12.75" customHeight="1">
      <c r="A317" s="26">
        <v>43724</v>
      </c>
      <c r="B317" s="27"/>
      <c r="C317" s="32">
        <f>ROUND(1.1153,4)</f>
        <v>1.1153</v>
      </c>
      <c r="D317" s="32">
        <f>F317</f>
        <v>1.1287</v>
      </c>
      <c r="E317" s="32">
        <f>F317</f>
        <v>1.1287</v>
      </c>
      <c r="F317" s="32">
        <f>ROUND(1.1287,4)</f>
        <v>1.1287</v>
      </c>
      <c r="G317" s="28"/>
      <c r="H317" s="42"/>
    </row>
    <row r="318" spans="1:8" ht="12.75" customHeight="1">
      <c r="A318" s="26">
        <v>43812</v>
      </c>
      <c r="B318" s="27"/>
      <c r="C318" s="32">
        <f>ROUND(1.1153,4)</f>
        <v>1.1153</v>
      </c>
      <c r="D318" s="32">
        <f>F318</f>
        <v>1.1367</v>
      </c>
      <c r="E318" s="32">
        <f>F318</f>
        <v>1.1367</v>
      </c>
      <c r="F318" s="32">
        <f>ROUND(1.1367,4)</f>
        <v>1.1367</v>
      </c>
      <c r="G318" s="28"/>
      <c r="H318" s="42"/>
    </row>
    <row r="319" spans="1:8" ht="12.75" customHeight="1">
      <c r="A319" s="26">
        <v>43906</v>
      </c>
      <c r="B319" s="27"/>
      <c r="C319" s="32">
        <f>ROUND(1.1153,4)</f>
        <v>1.1153</v>
      </c>
      <c r="D319" s="32">
        <f>F319</f>
        <v>1.1454</v>
      </c>
      <c r="E319" s="32">
        <f>F319</f>
        <v>1.1454</v>
      </c>
      <c r="F319" s="32">
        <f>ROUND(1.1454,4)</f>
        <v>1.1454</v>
      </c>
      <c r="G319" s="28"/>
      <c r="H319" s="42"/>
    </row>
    <row r="320" spans="1:8" ht="12.75" customHeight="1">
      <c r="A320" s="26">
        <v>43994</v>
      </c>
      <c r="B320" s="27"/>
      <c r="C320" s="32">
        <f>ROUND(1.1153,4)</f>
        <v>1.1153</v>
      </c>
      <c r="D320" s="32">
        <f>F320</f>
        <v>1.1697</v>
      </c>
      <c r="E320" s="32">
        <f>F320</f>
        <v>1.1697</v>
      </c>
      <c r="F320" s="32">
        <f>ROUND(1.1697,4)</f>
        <v>1.1697</v>
      </c>
      <c r="G320" s="28"/>
      <c r="H320" s="42"/>
    </row>
    <row r="321" spans="1:8" ht="12.75" customHeight="1">
      <c r="A321" s="26" t="s">
        <v>64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43630</v>
      </c>
      <c r="B322" s="27"/>
      <c r="C322" s="32">
        <f>ROUND(1.2922,4)</f>
        <v>1.2922</v>
      </c>
      <c r="D322" s="32">
        <f>F322</f>
        <v>1.2955</v>
      </c>
      <c r="E322" s="32">
        <f>F322</f>
        <v>1.2955</v>
      </c>
      <c r="F322" s="32">
        <f>ROUND(1.2955,4)</f>
        <v>1.2955</v>
      </c>
      <c r="G322" s="28"/>
      <c r="H322" s="42"/>
    </row>
    <row r="323" spans="1:8" ht="12.75" customHeight="1">
      <c r="A323" s="26">
        <v>43724</v>
      </c>
      <c r="B323" s="27"/>
      <c r="C323" s="32">
        <f>ROUND(1.2922,4)</f>
        <v>1.2922</v>
      </c>
      <c r="D323" s="32">
        <f>F323</f>
        <v>1.3013</v>
      </c>
      <c r="E323" s="32">
        <f>F323</f>
        <v>1.3013</v>
      </c>
      <c r="F323" s="32">
        <f>ROUND(1.3013,4)</f>
        <v>1.3013</v>
      </c>
      <c r="G323" s="28"/>
      <c r="H323" s="42"/>
    </row>
    <row r="324" spans="1:8" ht="12.75" customHeight="1">
      <c r="A324" s="26">
        <v>43812</v>
      </c>
      <c r="B324" s="27"/>
      <c r="C324" s="32">
        <f>ROUND(1.2922,4)</f>
        <v>1.2922</v>
      </c>
      <c r="D324" s="32">
        <f>F324</f>
        <v>1.3063</v>
      </c>
      <c r="E324" s="32">
        <f>F324</f>
        <v>1.3063</v>
      </c>
      <c r="F324" s="32">
        <f>ROUND(1.3063,4)</f>
        <v>1.3063</v>
      </c>
      <c r="G324" s="28"/>
      <c r="H324" s="42"/>
    </row>
    <row r="325" spans="1:8" ht="12.75" customHeight="1">
      <c r="A325" s="26">
        <v>43906</v>
      </c>
      <c r="B325" s="27"/>
      <c r="C325" s="32">
        <f>ROUND(1.2922,4)</f>
        <v>1.2922</v>
      </c>
      <c r="D325" s="32">
        <f>F325</f>
        <v>1.3115</v>
      </c>
      <c r="E325" s="32">
        <f>F325</f>
        <v>1.3115</v>
      </c>
      <c r="F325" s="32">
        <f>ROUND(1.3115,4)</f>
        <v>1.3115</v>
      </c>
      <c r="G325" s="28"/>
      <c r="H325" s="42"/>
    </row>
    <row r="326" spans="1:8" ht="12.75" customHeight="1">
      <c r="A326" s="26">
        <v>43994</v>
      </c>
      <c r="B326" s="27"/>
      <c r="C326" s="32">
        <f>ROUND(1.2922,4)</f>
        <v>1.2922</v>
      </c>
      <c r="D326" s="32">
        <f>F326</f>
        <v>1.3112</v>
      </c>
      <c r="E326" s="32">
        <f>F326</f>
        <v>1.3112</v>
      </c>
      <c r="F326" s="32">
        <f>ROUND(1.3112,4)</f>
        <v>1.3112</v>
      </c>
      <c r="G326" s="28"/>
      <c r="H326" s="42"/>
    </row>
    <row r="327" spans="1:8" ht="12.75" customHeight="1">
      <c r="A327" s="26" t="s">
        <v>65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43630</v>
      </c>
      <c r="B328" s="27"/>
      <c r="C328" s="32">
        <f>ROUND(10.1066,4)</f>
        <v>10.1066</v>
      </c>
      <c r="D328" s="32">
        <f>F328</f>
        <v>10.179</v>
      </c>
      <c r="E328" s="32">
        <f>F328</f>
        <v>10.179</v>
      </c>
      <c r="F328" s="32">
        <f>ROUND(10.179,4)</f>
        <v>10.179</v>
      </c>
      <c r="G328" s="28"/>
      <c r="H328" s="42"/>
    </row>
    <row r="329" spans="1:8" ht="12.75" customHeight="1">
      <c r="A329" s="26">
        <v>43724</v>
      </c>
      <c r="B329" s="27"/>
      <c r="C329" s="32">
        <f>ROUND(10.1066,4)</f>
        <v>10.1066</v>
      </c>
      <c r="D329" s="32">
        <f>F329</f>
        <v>10.321</v>
      </c>
      <c r="E329" s="32">
        <f>F329</f>
        <v>10.321</v>
      </c>
      <c r="F329" s="32">
        <f>ROUND(10.321,4)</f>
        <v>10.321</v>
      </c>
      <c r="G329" s="28"/>
      <c r="H329" s="42"/>
    </row>
    <row r="330" spans="1:8" ht="12.75" customHeight="1">
      <c r="A330" s="26">
        <v>43812</v>
      </c>
      <c r="B330" s="27"/>
      <c r="C330" s="32">
        <f>ROUND(10.1066,4)</f>
        <v>10.1066</v>
      </c>
      <c r="D330" s="32">
        <f>F330</f>
        <v>10.4563</v>
      </c>
      <c r="E330" s="32">
        <f>F330</f>
        <v>10.4563</v>
      </c>
      <c r="F330" s="32">
        <f>ROUND(10.4563,4)</f>
        <v>10.4563</v>
      </c>
      <c r="G330" s="28"/>
      <c r="H330" s="42"/>
    </row>
    <row r="331" spans="1:8" ht="12.75" customHeight="1">
      <c r="A331" s="26">
        <v>43906</v>
      </c>
      <c r="B331" s="27"/>
      <c r="C331" s="32">
        <f>ROUND(10.1066,4)</f>
        <v>10.1066</v>
      </c>
      <c r="D331" s="32">
        <f>F331</f>
        <v>10.6032</v>
      </c>
      <c r="E331" s="32">
        <f>F331</f>
        <v>10.6032</v>
      </c>
      <c r="F331" s="32">
        <f>ROUND(10.6032,4)</f>
        <v>10.6032</v>
      </c>
      <c r="G331" s="28"/>
      <c r="H331" s="42"/>
    </row>
    <row r="332" spans="1:8" ht="12.75" customHeight="1">
      <c r="A332" s="26">
        <v>43994</v>
      </c>
      <c r="B332" s="27"/>
      <c r="C332" s="32">
        <f>ROUND(10.1066,4)</f>
        <v>10.1066</v>
      </c>
      <c r="D332" s="32">
        <f>F332</f>
        <v>10.6497</v>
      </c>
      <c r="E332" s="32">
        <f>F332</f>
        <v>10.6497</v>
      </c>
      <c r="F332" s="32">
        <f>ROUND(10.6497,4)</f>
        <v>10.6497</v>
      </c>
      <c r="G332" s="28"/>
      <c r="H332" s="42"/>
    </row>
    <row r="333" spans="1:8" ht="12.75" customHeight="1">
      <c r="A333" s="26">
        <v>44088</v>
      </c>
      <c r="B333" s="27"/>
      <c r="C333" s="32">
        <f>ROUND(10.1066,4)</f>
        <v>10.1066</v>
      </c>
      <c r="D333" s="32">
        <f>F333</f>
        <v>10.7944</v>
      </c>
      <c r="E333" s="32">
        <f>F333</f>
        <v>10.7944</v>
      </c>
      <c r="F333" s="32">
        <f>ROUND(10.7944,4)</f>
        <v>10.7944</v>
      </c>
      <c r="G333" s="28"/>
      <c r="H333" s="42"/>
    </row>
    <row r="334" spans="1:8" ht="12.75" customHeight="1">
      <c r="A334" s="26">
        <v>44179</v>
      </c>
      <c r="B334" s="27"/>
      <c r="C334" s="32">
        <f>ROUND(10.1066,4)</f>
        <v>10.1066</v>
      </c>
      <c r="D334" s="32">
        <f>F334</f>
        <v>10.9331</v>
      </c>
      <c r="E334" s="32">
        <f>F334</f>
        <v>10.9331</v>
      </c>
      <c r="F334" s="32">
        <f>ROUND(10.9331,4)</f>
        <v>10.9331</v>
      </c>
      <c r="G334" s="28"/>
      <c r="H334" s="42"/>
    </row>
    <row r="335" spans="1:8" ht="12.75" customHeight="1">
      <c r="A335" s="26" t="s">
        <v>66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43630</v>
      </c>
      <c r="B336" s="27"/>
      <c r="C336" s="32">
        <f>ROUND(3.75719750078271,4)</f>
        <v>3.7572</v>
      </c>
      <c r="D336" s="32">
        <f>F336</f>
        <v>4.1017</v>
      </c>
      <c r="E336" s="32">
        <f>F336</f>
        <v>4.1017</v>
      </c>
      <c r="F336" s="32">
        <f>ROUND(4.1017,4)</f>
        <v>4.1017</v>
      </c>
      <c r="G336" s="28"/>
      <c r="H336" s="42"/>
    </row>
    <row r="337" spans="1:8" ht="12.75" customHeight="1">
      <c r="A337" s="26">
        <v>43724</v>
      </c>
      <c r="B337" s="27"/>
      <c r="C337" s="32">
        <f>ROUND(3.75719750078271,4)</f>
        <v>3.7572</v>
      </c>
      <c r="D337" s="32">
        <f>F337</f>
        <v>4.1556</v>
      </c>
      <c r="E337" s="32">
        <f>F337</f>
        <v>4.1556</v>
      </c>
      <c r="F337" s="32">
        <f>ROUND(4.1556,4)</f>
        <v>4.1556</v>
      </c>
      <c r="G337" s="28"/>
      <c r="H337" s="42"/>
    </row>
    <row r="338" spans="1:8" ht="12.75" customHeight="1">
      <c r="A338" s="26" t="s">
        <v>67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43630</v>
      </c>
      <c r="B339" s="27"/>
      <c r="C339" s="32">
        <f>ROUND(1.336,4)</f>
        <v>1.336</v>
      </c>
      <c r="D339" s="32">
        <f>F339</f>
        <v>1.3396</v>
      </c>
      <c r="E339" s="32">
        <f>F339</f>
        <v>1.3396</v>
      </c>
      <c r="F339" s="32">
        <f>ROUND(1.3396,4)</f>
        <v>1.3396</v>
      </c>
      <c r="G339" s="28"/>
      <c r="H339" s="42"/>
    </row>
    <row r="340" spans="1:8" ht="12.75" customHeight="1">
      <c r="A340" s="26">
        <v>43724</v>
      </c>
      <c r="B340" s="27"/>
      <c r="C340" s="32">
        <f>ROUND(1.336,4)</f>
        <v>1.336</v>
      </c>
      <c r="D340" s="32">
        <f>F340</f>
        <v>1.3462</v>
      </c>
      <c r="E340" s="32">
        <f>F340</f>
        <v>1.3462</v>
      </c>
      <c r="F340" s="32">
        <f>ROUND(1.3462,4)</f>
        <v>1.3462</v>
      </c>
      <c r="G340" s="28"/>
      <c r="H340" s="42"/>
    </row>
    <row r="341" spans="1:8" ht="12.75" customHeight="1">
      <c r="A341" s="26">
        <v>43812</v>
      </c>
      <c r="B341" s="27"/>
      <c r="C341" s="32">
        <f>ROUND(1.336,4)</f>
        <v>1.336</v>
      </c>
      <c r="D341" s="32">
        <f>F341</f>
        <v>1.3508</v>
      </c>
      <c r="E341" s="32">
        <f>F341</f>
        <v>1.3508</v>
      </c>
      <c r="F341" s="32">
        <f>ROUND(1.3508,4)</f>
        <v>1.3508</v>
      </c>
      <c r="G341" s="28"/>
      <c r="H341" s="42"/>
    </row>
    <row r="342" spans="1:8" ht="12.75" customHeight="1">
      <c r="A342" s="26">
        <v>43906</v>
      </c>
      <c r="B342" s="27"/>
      <c r="C342" s="32">
        <f>ROUND(1.336,4)</f>
        <v>1.336</v>
      </c>
      <c r="D342" s="32">
        <f>F342</f>
        <v>1.4358</v>
      </c>
      <c r="E342" s="32">
        <f>F342</f>
        <v>1.4358</v>
      </c>
      <c r="F342" s="32">
        <f>ROUND(1.4358,4)</f>
        <v>1.4358</v>
      </c>
      <c r="G342" s="28"/>
      <c r="H342" s="42"/>
    </row>
    <row r="343" spans="1:8" ht="12.75" customHeight="1">
      <c r="A343" s="26">
        <v>43994</v>
      </c>
      <c r="B343" s="27"/>
      <c r="C343" s="32">
        <f>ROUND(1.336,4)</f>
        <v>1.336</v>
      </c>
      <c r="D343" s="32">
        <f>F343</f>
        <v>1.4547</v>
      </c>
      <c r="E343" s="32">
        <f>F343</f>
        <v>1.4547</v>
      </c>
      <c r="F343" s="32">
        <f>ROUND(1.4547,4)</f>
        <v>1.4547</v>
      </c>
      <c r="G343" s="28"/>
      <c r="H343" s="42"/>
    </row>
    <row r="344" spans="1:8" ht="12.75" customHeight="1">
      <c r="A344" s="26">
        <v>44088</v>
      </c>
      <c r="B344" s="27"/>
      <c r="C344" s="32">
        <f>ROUND(1.336,4)</f>
        <v>1.336</v>
      </c>
      <c r="D344" s="32">
        <f>F344</f>
        <v>1.4747</v>
      </c>
      <c r="E344" s="32">
        <f>F344</f>
        <v>1.4747</v>
      </c>
      <c r="F344" s="32">
        <f>ROUND(1.4747,4)</f>
        <v>1.4747</v>
      </c>
      <c r="G344" s="28"/>
      <c r="H344" s="42"/>
    </row>
    <row r="345" spans="1:8" ht="12.75" customHeight="1">
      <c r="A345" s="26">
        <v>44179</v>
      </c>
      <c r="B345" s="27"/>
      <c r="C345" s="32">
        <f>ROUND(1.336,4)</f>
        <v>1.336</v>
      </c>
      <c r="D345" s="32">
        <f>F345</f>
        <v>1.4961</v>
      </c>
      <c r="E345" s="32">
        <f>F345</f>
        <v>1.4961</v>
      </c>
      <c r="F345" s="32">
        <f>ROUND(1.4961,4)</f>
        <v>1.4961</v>
      </c>
      <c r="G345" s="28"/>
      <c r="H345" s="42"/>
    </row>
    <row r="346" spans="1:8" ht="12.75" customHeight="1">
      <c r="A346" s="26" t="s">
        <v>68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43630</v>
      </c>
      <c r="B347" s="27"/>
      <c r="C347" s="32">
        <f>ROUND(10.6501,4)</f>
        <v>10.6501</v>
      </c>
      <c r="D347" s="32">
        <f>F347</f>
        <v>10.7255</v>
      </c>
      <c r="E347" s="32">
        <f>F347</f>
        <v>10.7255</v>
      </c>
      <c r="F347" s="32">
        <f>ROUND(10.7255,4)</f>
        <v>10.7255</v>
      </c>
      <c r="G347" s="28"/>
      <c r="H347" s="42"/>
    </row>
    <row r="348" spans="1:8" ht="12.75" customHeight="1">
      <c r="A348" s="26">
        <v>43724</v>
      </c>
      <c r="B348" s="27"/>
      <c r="C348" s="32">
        <f>ROUND(10.6501,4)</f>
        <v>10.6501</v>
      </c>
      <c r="D348" s="32">
        <f>F348</f>
        <v>10.8723</v>
      </c>
      <c r="E348" s="32">
        <f>F348</f>
        <v>10.8723</v>
      </c>
      <c r="F348" s="32">
        <f>ROUND(10.8723,4)</f>
        <v>10.8723</v>
      </c>
      <c r="G348" s="28"/>
      <c r="H348" s="42"/>
    </row>
    <row r="349" spans="1:8" ht="12.75" customHeight="1">
      <c r="A349" s="26">
        <v>43812</v>
      </c>
      <c r="B349" s="27"/>
      <c r="C349" s="32">
        <f>ROUND(10.6501,4)</f>
        <v>10.6501</v>
      </c>
      <c r="D349" s="32">
        <f>F349</f>
        <v>11.0103</v>
      </c>
      <c r="E349" s="32">
        <f>F349</f>
        <v>11.0103</v>
      </c>
      <c r="F349" s="32">
        <f>ROUND(11.0103,4)</f>
        <v>11.0103</v>
      </c>
      <c r="G349" s="28"/>
      <c r="H349" s="42"/>
    </row>
    <row r="350" spans="1:8" ht="12.75" customHeight="1">
      <c r="A350" s="26">
        <v>43906</v>
      </c>
      <c r="B350" s="27"/>
      <c r="C350" s="32">
        <f>ROUND(10.6501,4)</f>
        <v>10.6501</v>
      </c>
      <c r="D350" s="32">
        <f>F350</f>
        <v>11.1603</v>
      </c>
      <c r="E350" s="32">
        <f>F350</f>
        <v>11.1603</v>
      </c>
      <c r="F350" s="32">
        <f>ROUND(11.1603,4)</f>
        <v>11.1603</v>
      </c>
      <c r="G350" s="28"/>
      <c r="H350" s="42"/>
    </row>
    <row r="351" spans="1:8" ht="12.75" customHeight="1">
      <c r="A351" s="26">
        <v>43994</v>
      </c>
      <c r="B351" s="27"/>
      <c r="C351" s="32">
        <f>ROUND(10.6501,4)</f>
        <v>10.6501</v>
      </c>
      <c r="D351" s="32">
        <f>F351</f>
        <v>11.0647</v>
      </c>
      <c r="E351" s="32">
        <f>F351</f>
        <v>11.0647</v>
      </c>
      <c r="F351" s="32">
        <f>ROUND(11.0647,4)</f>
        <v>11.0647</v>
      </c>
      <c r="G351" s="28"/>
      <c r="H351" s="42"/>
    </row>
    <row r="352" spans="1:8" ht="12.75" customHeight="1">
      <c r="A352" s="26">
        <v>44088</v>
      </c>
      <c r="B352" s="27"/>
      <c r="C352" s="32">
        <f>ROUND(10.6501,4)</f>
        <v>10.6501</v>
      </c>
      <c r="D352" s="32">
        <f>F352</f>
        <v>11.0883</v>
      </c>
      <c r="E352" s="32">
        <f>F352</f>
        <v>11.0883</v>
      </c>
      <c r="F352" s="32">
        <f>ROUND(11.0883,4)</f>
        <v>11.0883</v>
      </c>
      <c r="G352" s="28"/>
      <c r="H352" s="42"/>
    </row>
    <row r="353" spans="1:8" ht="12.75" customHeight="1">
      <c r="A353" s="26">
        <v>44179</v>
      </c>
      <c r="B353" s="27"/>
      <c r="C353" s="32">
        <f>ROUND(10.6501,4)</f>
        <v>10.6501</v>
      </c>
      <c r="D353" s="32">
        <f>F353</f>
        <v>11.2249</v>
      </c>
      <c r="E353" s="32">
        <f>F353</f>
        <v>11.2249</v>
      </c>
      <c r="F353" s="32">
        <f>ROUND(11.2249,4)</f>
        <v>11.2249</v>
      </c>
      <c r="G353" s="28"/>
      <c r="H353" s="42"/>
    </row>
    <row r="354" spans="1:8" ht="12.75" customHeight="1">
      <c r="A354" s="26" t="s">
        <v>69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43630</v>
      </c>
      <c r="B355" s="27"/>
      <c r="C355" s="32">
        <f>ROUND(2.446,4)</f>
        <v>2.446</v>
      </c>
      <c r="D355" s="32">
        <f>F355</f>
        <v>2.1681</v>
      </c>
      <c r="E355" s="32">
        <f>F355</f>
        <v>2.1681</v>
      </c>
      <c r="F355" s="32">
        <f>ROUND(2.1681,4)</f>
        <v>2.1681</v>
      </c>
      <c r="G355" s="28"/>
      <c r="H355" s="42"/>
    </row>
    <row r="356" spans="1:8" ht="12.75" customHeight="1">
      <c r="A356" s="26">
        <v>43724</v>
      </c>
      <c r="B356" s="27"/>
      <c r="C356" s="32">
        <f>ROUND(2.446,4)</f>
        <v>2.446</v>
      </c>
      <c r="D356" s="32">
        <f>F356</f>
        <v>2.1919</v>
      </c>
      <c r="E356" s="32">
        <f>F356</f>
        <v>2.1919</v>
      </c>
      <c r="F356" s="32">
        <f>ROUND(2.1919,4)</f>
        <v>2.1919</v>
      </c>
      <c r="G356" s="28"/>
      <c r="H356" s="42"/>
    </row>
    <row r="357" spans="1:8" ht="12.75" customHeight="1">
      <c r="A357" s="26">
        <v>43812</v>
      </c>
      <c r="B357" s="27"/>
      <c r="C357" s="32">
        <f>ROUND(2.446,4)</f>
        <v>2.446</v>
      </c>
      <c r="D357" s="32">
        <f>F357</f>
        <v>2.2147</v>
      </c>
      <c r="E357" s="32">
        <f>F357</f>
        <v>2.2147</v>
      </c>
      <c r="F357" s="32">
        <f>ROUND(2.2147,4)</f>
        <v>2.2147</v>
      </c>
      <c r="G357" s="28"/>
      <c r="H357" s="42"/>
    </row>
    <row r="358" spans="1:8" ht="12.75" customHeight="1">
      <c r="A358" s="26">
        <v>43906</v>
      </c>
      <c r="B358" s="27"/>
      <c r="C358" s="32">
        <f>ROUND(2.446,4)</f>
        <v>2.446</v>
      </c>
      <c r="D358" s="32">
        <f>F358</f>
        <v>2.135</v>
      </c>
      <c r="E358" s="32">
        <f>F358</f>
        <v>2.135</v>
      </c>
      <c r="F358" s="32">
        <f>ROUND(2.135,4)</f>
        <v>2.135</v>
      </c>
      <c r="G358" s="28"/>
      <c r="H358" s="42"/>
    </row>
    <row r="359" spans="1:8" ht="12.75" customHeight="1">
      <c r="A359" s="26">
        <v>43994</v>
      </c>
      <c r="B359" s="27"/>
      <c r="C359" s="32">
        <f>ROUND(2.446,4)</f>
        <v>2.446</v>
      </c>
      <c r="D359" s="32">
        <f>F359</f>
        <v>2.1586</v>
      </c>
      <c r="E359" s="32">
        <f>F359</f>
        <v>2.1586</v>
      </c>
      <c r="F359" s="32">
        <f>ROUND(2.1586,4)</f>
        <v>2.1586</v>
      </c>
      <c r="G359" s="28"/>
      <c r="H359" s="42"/>
    </row>
    <row r="360" spans="1:8" ht="12.75" customHeight="1">
      <c r="A360" s="26">
        <v>44088</v>
      </c>
      <c r="B360" s="27"/>
      <c r="C360" s="32">
        <f>ROUND(2.446,4)</f>
        <v>2.446</v>
      </c>
      <c r="D360" s="32">
        <f>F360</f>
        <v>2.1837</v>
      </c>
      <c r="E360" s="32">
        <f>F360</f>
        <v>2.1837</v>
      </c>
      <c r="F360" s="32">
        <f>ROUND(2.1837,4)</f>
        <v>2.1837</v>
      </c>
      <c r="G360" s="28"/>
      <c r="H360" s="42"/>
    </row>
    <row r="361" spans="1:8" ht="12.75" customHeight="1">
      <c r="A361" s="26">
        <v>44179</v>
      </c>
      <c r="B361" s="27"/>
      <c r="C361" s="32">
        <f>ROUND(2.446,4)</f>
        <v>2.446</v>
      </c>
      <c r="D361" s="32">
        <f>F361</f>
        <v>2.208</v>
      </c>
      <c r="E361" s="32">
        <f>F361</f>
        <v>2.208</v>
      </c>
      <c r="F361" s="32">
        <f>ROUND(2.208,4)</f>
        <v>2.208</v>
      </c>
      <c r="G361" s="28"/>
      <c r="H361" s="42"/>
    </row>
    <row r="362" spans="1:8" ht="12.75" customHeight="1">
      <c r="A362" s="26" t="s">
        <v>70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43630</v>
      </c>
      <c r="B363" s="27"/>
      <c r="C363" s="32">
        <f>ROUND(2.1425,4)</f>
        <v>2.1425</v>
      </c>
      <c r="D363" s="32">
        <f>F363</f>
        <v>2.1649</v>
      </c>
      <c r="E363" s="32">
        <f>F363</f>
        <v>2.1649</v>
      </c>
      <c r="F363" s="32">
        <f>ROUND(2.1649,4)</f>
        <v>2.1649</v>
      </c>
      <c r="G363" s="28"/>
      <c r="H363" s="42"/>
    </row>
    <row r="364" spans="1:8" ht="12.75" customHeight="1">
      <c r="A364" s="26">
        <v>43724</v>
      </c>
      <c r="B364" s="27"/>
      <c r="C364" s="32">
        <f>ROUND(2.1425,4)</f>
        <v>2.1425</v>
      </c>
      <c r="D364" s="32">
        <f>F364</f>
        <v>2.2083</v>
      </c>
      <c r="E364" s="32">
        <f>F364</f>
        <v>2.2083</v>
      </c>
      <c r="F364" s="32">
        <f>ROUND(2.2083,4)</f>
        <v>2.2083</v>
      </c>
      <c r="G364" s="28"/>
      <c r="H364" s="42"/>
    </row>
    <row r="365" spans="1:8" ht="12.75" customHeight="1">
      <c r="A365" s="26">
        <v>43812</v>
      </c>
      <c r="B365" s="27"/>
      <c r="C365" s="32">
        <f>ROUND(2.1425,4)</f>
        <v>2.1425</v>
      </c>
      <c r="D365" s="32">
        <f>F365</f>
        <v>2.2495</v>
      </c>
      <c r="E365" s="32">
        <f>F365</f>
        <v>2.2495</v>
      </c>
      <c r="F365" s="32">
        <f>ROUND(2.2495,4)</f>
        <v>2.2495</v>
      </c>
      <c r="G365" s="28"/>
      <c r="H365" s="42"/>
    </row>
    <row r="366" spans="1:8" ht="12.75" customHeight="1">
      <c r="A366" s="26">
        <v>43906</v>
      </c>
      <c r="B366" s="27"/>
      <c r="C366" s="32">
        <f>ROUND(2.1425,4)</f>
        <v>2.1425</v>
      </c>
      <c r="D366" s="32">
        <f>F366</f>
        <v>2.295</v>
      </c>
      <c r="E366" s="32">
        <f>F366</f>
        <v>2.295</v>
      </c>
      <c r="F366" s="32">
        <f>ROUND(2.295,4)</f>
        <v>2.295</v>
      </c>
      <c r="G366" s="28"/>
      <c r="H366" s="42"/>
    </row>
    <row r="367" spans="1:8" ht="12.75" customHeight="1">
      <c r="A367" s="26">
        <v>43994</v>
      </c>
      <c r="B367" s="27"/>
      <c r="C367" s="32">
        <f>ROUND(2.1425,4)</f>
        <v>2.1425</v>
      </c>
      <c r="D367" s="32">
        <f>F367</f>
        <v>2.431</v>
      </c>
      <c r="E367" s="32">
        <f>F367</f>
        <v>2.431</v>
      </c>
      <c r="F367" s="32">
        <f>ROUND(2.431,4)</f>
        <v>2.431</v>
      </c>
      <c r="G367" s="28"/>
      <c r="H367" s="42"/>
    </row>
    <row r="368" spans="1:8" ht="12.75" customHeight="1">
      <c r="A368" s="26">
        <v>44088</v>
      </c>
      <c r="B368" s="27"/>
      <c r="C368" s="32">
        <f>ROUND(2.1425,4)</f>
        <v>2.1425</v>
      </c>
      <c r="D368" s="32">
        <f>F368</f>
        <v>2.4953</v>
      </c>
      <c r="E368" s="32">
        <f>F368</f>
        <v>2.4953</v>
      </c>
      <c r="F368" s="32">
        <f>ROUND(2.4953,4)</f>
        <v>2.4953</v>
      </c>
      <c r="G368" s="28"/>
      <c r="H368" s="42"/>
    </row>
    <row r="369" spans="1:8" ht="12.75" customHeight="1">
      <c r="A369" s="26">
        <v>44179</v>
      </c>
      <c r="B369" s="27"/>
      <c r="C369" s="32">
        <f>ROUND(2.1425,4)</f>
        <v>2.1425</v>
      </c>
      <c r="D369" s="32">
        <f>F369</f>
        <v>2.5626</v>
      </c>
      <c r="E369" s="32">
        <f>F369</f>
        <v>2.5626</v>
      </c>
      <c r="F369" s="32">
        <f>ROUND(2.5626,4)</f>
        <v>2.5626</v>
      </c>
      <c r="G369" s="28"/>
      <c r="H369" s="42"/>
    </row>
    <row r="370" spans="1:8" ht="12.75" customHeight="1">
      <c r="A370" s="26" t="s">
        <v>71</v>
      </c>
      <c r="B370" s="27"/>
      <c r="C370" s="29"/>
      <c r="D370" s="29"/>
      <c r="E370" s="29"/>
      <c r="F370" s="29"/>
      <c r="G370" s="28"/>
      <c r="H370" s="42"/>
    </row>
    <row r="371" spans="1:8" ht="12.75" customHeight="1">
      <c r="A371" s="26">
        <v>43630</v>
      </c>
      <c r="B371" s="27"/>
      <c r="C371" s="32">
        <f>ROUND(15.995,4)</f>
        <v>15.995</v>
      </c>
      <c r="D371" s="32">
        <f>F371</f>
        <v>16.1573</v>
      </c>
      <c r="E371" s="32">
        <f>F371</f>
        <v>16.1573</v>
      </c>
      <c r="F371" s="32">
        <f>ROUND(16.1573,4)</f>
        <v>16.1573</v>
      </c>
      <c r="G371" s="28"/>
      <c r="H371" s="42"/>
    </row>
    <row r="372" spans="1:8" ht="12.75" customHeight="1">
      <c r="A372" s="26">
        <v>43724</v>
      </c>
      <c r="B372" s="27"/>
      <c r="C372" s="32">
        <f>ROUND(15.995,4)</f>
        <v>15.995</v>
      </c>
      <c r="D372" s="32">
        <f>F372</f>
        <v>16.4724</v>
      </c>
      <c r="E372" s="32">
        <f>F372</f>
        <v>16.4724</v>
      </c>
      <c r="F372" s="32">
        <f>ROUND(16.4724,4)</f>
        <v>16.4724</v>
      </c>
      <c r="G372" s="28"/>
      <c r="H372" s="42"/>
    </row>
    <row r="373" spans="1:8" ht="12.75" customHeight="1">
      <c r="A373" s="26">
        <v>43812</v>
      </c>
      <c r="B373" s="27"/>
      <c r="C373" s="32">
        <f>ROUND(15.995,4)</f>
        <v>15.995</v>
      </c>
      <c r="D373" s="32">
        <f>F373</f>
        <v>16.7689</v>
      </c>
      <c r="E373" s="32">
        <f>F373</f>
        <v>16.7689</v>
      </c>
      <c r="F373" s="32">
        <f>ROUND(16.7689,4)</f>
        <v>16.7689</v>
      </c>
      <c r="G373" s="28"/>
      <c r="H373" s="42"/>
    </row>
    <row r="374" spans="1:8" ht="12.75" customHeight="1">
      <c r="A374" s="26">
        <v>43906</v>
      </c>
      <c r="B374" s="27"/>
      <c r="C374" s="32">
        <f>ROUND(15.995,4)</f>
        <v>15.995</v>
      </c>
      <c r="D374" s="32">
        <f>F374</f>
        <v>17.0963</v>
      </c>
      <c r="E374" s="32">
        <f>F374</f>
        <v>17.0963</v>
      </c>
      <c r="F374" s="32">
        <f>ROUND(17.0963,4)</f>
        <v>17.0963</v>
      </c>
      <c r="G374" s="28"/>
      <c r="H374" s="42"/>
    </row>
    <row r="375" spans="1:8" ht="12.75" customHeight="1">
      <c r="A375" s="26">
        <v>43994</v>
      </c>
      <c r="B375" s="27"/>
      <c r="C375" s="32">
        <f>ROUND(15.995,4)</f>
        <v>15.995</v>
      </c>
      <c r="D375" s="32">
        <f>F375</f>
        <v>17.4488</v>
      </c>
      <c r="E375" s="32">
        <f>F375</f>
        <v>17.4488</v>
      </c>
      <c r="F375" s="32">
        <f>ROUND(17.4488,4)</f>
        <v>17.4488</v>
      </c>
      <c r="G375" s="28"/>
      <c r="H375" s="42"/>
    </row>
    <row r="376" spans="1:8" ht="12.75" customHeight="1">
      <c r="A376" s="26">
        <v>44088</v>
      </c>
      <c r="B376" s="27"/>
      <c r="C376" s="32">
        <f>ROUND(15.995,4)</f>
        <v>15.995</v>
      </c>
      <c r="D376" s="32">
        <f>F376</f>
        <v>17.8689</v>
      </c>
      <c r="E376" s="32">
        <f>F376</f>
        <v>17.8689</v>
      </c>
      <c r="F376" s="32">
        <f>ROUND(17.8689,4)</f>
        <v>17.8689</v>
      </c>
      <c r="G376" s="28"/>
      <c r="H376" s="42"/>
    </row>
    <row r="377" spans="1:8" ht="12.75" customHeight="1">
      <c r="A377" s="26">
        <v>44179</v>
      </c>
      <c r="B377" s="27"/>
      <c r="C377" s="32">
        <f>ROUND(15.995,4)</f>
        <v>15.995</v>
      </c>
      <c r="D377" s="32">
        <f>F377</f>
        <v>18.2805</v>
      </c>
      <c r="E377" s="32">
        <f>F377</f>
        <v>18.2805</v>
      </c>
      <c r="F377" s="32">
        <f>ROUND(18.2805,4)</f>
        <v>18.2805</v>
      </c>
      <c r="G377" s="28"/>
      <c r="H377" s="42"/>
    </row>
    <row r="378" spans="1:8" ht="12.75" customHeight="1">
      <c r="A378" s="26" t="s">
        <v>72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43630</v>
      </c>
      <c r="B379" s="27"/>
      <c r="C379" s="32">
        <f>ROUND(14.0575,4)</f>
        <v>14.0575</v>
      </c>
      <c r="D379" s="32">
        <f>F379</f>
        <v>14.207</v>
      </c>
      <c r="E379" s="32">
        <f>F379</f>
        <v>14.207</v>
      </c>
      <c r="F379" s="32">
        <f>ROUND(14.207,4)</f>
        <v>14.207</v>
      </c>
      <c r="G379" s="28"/>
      <c r="H379" s="42"/>
    </row>
    <row r="380" spans="1:8" ht="12.75" customHeight="1">
      <c r="A380" s="26">
        <v>43724</v>
      </c>
      <c r="B380" s="27"/>
      <c r="C380" s="32">
        <f>ROUND(14.0575,4)</f>
        <v>14.0575</v>
      </c>
      <c r="D380" s="32">
        <f>F380</f>
        <v>14.4984</v>
      </c>
      <c r="E380" s="32">
        <f>F380</f>
        <v>14.4984</v>
      </c>
      <c r="F380" s="32">
        <f>ROUND(14.4984,4)</f>
        <v>14.4984</v>
      </c>
      <c r="G380" s="28"/>
      <c r="H380" s="42"/>
    </row>
    <row r="381" spans="1:8" ht="12.75" customHeight="1">
      <c r="A381" s="26">
        <v>43812</v>
      </c>
      <c r="B381" s="27"/>
      <c r="C381" s="32">
        <f>ROUND(14.0575,4)</f>
        <v>14.0575</v>
      </c>
      <c r="D381" s="32">
        <f>F381</f>
        <v>14.7731</v>
      </c>
      <c r="E381" s="32">
        <f>F381</f>
        <v>14.7731</v>
      </c>
      <c r="F381" s="32">
        <f>ROUND(14.7731,4)</f>
        <v>14.7731</v>
      </c>
      <c r="G381" s="28"/>
      <c r="H381" s="42"/>
    </row>
    <row r="382" spans="1:8" ht="12.75" customHeight="1">
      <c r="A382" s="26">
        <v>43906</v>
      </c>
      <c r="B382" s="27"/>
      <c r="C382" s="32">
        <f>ROUND(14.0575,4)</f>
        <v>14.0575</v>
      </c>
      <c r="D382" s="32">
        <f>F382</f>
        <v>15.0774</v>
      </c>
      <c r="E382" s="32">
        <f>F382</f>
        <v>15.0774</v>
      </c>
      <c r="F382" s="32">
        <f>ROUND(15.0774,4)</f>
        <v>15.0774</v>
      </c>
      <c r="G382" s="28"/>
      <c r="H382" s="42"/>
    </row>
    <row r="383" spans="1:8" ht="12.75" customHeight="1">
      <c r="A383" s="26">
        <v>43994</v>
      </c>
      <c r="B383" s="27"/>
      <c r="C383" s="32">
        <f>ROUND(14.0575,4)</f>
        <v>14.0575</v>
      </c>
      <c r="D383" s="32">
        <f>F383</f>
        <v>15.7997</v>
      </c>
      <c r="E383" s="32">
        <f>F383</f>
        <v>15.7997</v>
      </c>
      <c r="F383" s="32">
        <f>ROUND(15.7997,4)</f>
        <v>15.7997</v>
      </c>
      <c r="G383" s="28"/>
      <c r="H383" s="42"/>
    </row>
    <row r="384" spans="1:8" ht="12.75" customHeight="1">
      <c r="A384" s="26">
        <v>44088</v>
      </c>
      <c r="B384" s="27"/>
      <c r="C384" s="32">
        <f>ROUND(14.0575,4)</f>
        <v>14.0575</v>
      </c>
      <c r="D384" s="32">
        <f>F384</f>
        <v>16.0772</v>
      </c>
      <c r="E384" s="32">
        <f>F384</f>
        <v>16.0772</v>
      </c>
      <c r="F384" s="32">
        <f>ROUND(16.0772,4)</f>
        <v>16.0772</v>
      </c>
      <c r="G384" s="28"/>
      <c r="H384" s="42"/>
    </row>
    <row r="385" spans="1:8" ht="12.75" customHeight="1">
      <c r="A385" s="26">
        <v>44179</v>
      </c>
      <c r="B385" s="27"/>
      <c r="C385" s="32">
        <f>ROUND(14.0575,4)</f>
        <v>14.0575</v>
      </c>
      <c r="D385" s="32">
        <f>F385</f>
        <v>16.3677</v>
      </c>
      <c r="E385" s="32">
        <f>F385</f>
        <v>16.3677</v>
      </c>
      <c r="F385" s="32">
        <f>ROUND(16.3677,4)</f>
        <v>16.3677</v>
      </c>
      <c r="G385" s="28"/>
      <c r="H385" s="42"/>
    </row>
    <row r="386" spans="1:8" ht="12.75" customHeight="1">
      <c r="A386" s="26" t="s">
        <v>73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43630</v>
      </c>
      <c r="B387" s="27"/>
      <c r="C387" s="32">
        <f>ROUND(18.5324,4)</f>
        <v>18.5324</v>
      </c>
      <c r="D387" s="32">
        <f>F387</f>
        <v>18.6899</v>
      </c>
      <c r="E387" s="32">
        <f>F387</f>
        <v>18.6899</v>
      </c>
      <c r="F387" s="32">
        <f>ROUND(18.6899,4)</f>
        <v>18.6899</v>
      </c>
      <c r="G387" s="28"/>
      <c r="H387" s="42"/>
    </row>
    <row r="388" spans="1:8" ht="12.75" customHeight="1">
      <c r="A388" s="26">
        <v>43724</v>
      </c>
      <c r="B388" s="27"/>
      <c r="C388" s="32">
        <f>ROUND(18.5324,4)</f>
        <v>18.5324</v>
      </c>
      <c r="D388" s="32">
        <f>F388</f>
        <v>18.9909</v>
      </c>
      <c r="E388" s="32">
        <f>F388</f>
        <v>18.9909</v>
      </c>
      <c r="F388" s="32">
        <f>ROUND(18.9909,4)</f>
        <v>18.9909</v>
      </c>
      <c r="G388" s="28"/>
      <c r="H388" s="42"/>
    </row>
    <row r="389" spans="1:8" ht="12.75" customHeight="1">
      <c r="A389" s="26">
        <v>43812</v>
      </c>
      <c r="B389" s="27"/>
      <c r="C389" s="32">
        <f>ROUND(18.5324,4)</f>
        <v>18.5324</v>
      </c>
      <c r="D389" s="32">
        <f>F389</f>
        <v>19.2711</v>
      </c>
      <c r="E389" s="32">
        <f>F389</f>
        <v>19.2711</v>
      </c>
      <c r="F389" s="32">
        <f>ROUND(19.2711,4)</f>
        <v>19.2711</v>
      </c>
      <c r="G389" s="28"/>
      <c r="H389" s="42"/>
    </row>
    <row r="390" spans="1:8" ht="12.75" customHeight="1">
      <c r="A390" s="26">
        <v>43906</v>
      </c>
      <c r="B390" s="27"/>
      <c r="C390" s="32">
        <f>ROUND(18.5324,4)</f>
        <v>18.5324</v>
      </c>
      <c r="D390" s="32">
        <f>F390</f>
        <v>19.5752</v>
      </c>
      <c r="E390" s="32">
        <f>F390</f>
        <v>19.5752</v>
      </c>
      <c r="F390" s="32">
        <f>ROUND(19.5752,4)</f>
        <v>19.5752</v>
      </c>
      <c r="G390" s="28"/>
      <c r="H390" s="42"/>
    </row>
    <row r="391" spans="1:8" ht="12.75" customHeight="1">
      <c r="A391" s="26">
        <v>43994</v>
      </c>
      <c r="B391" s="27"/>
      <c r="C391" s="32">
        <f>ROUND(18.5324,4)</f>
        <v>18.5324</v>
      </c>
      <c r="D391" s="32">
        <f>F391</f>
        <v>19.8629</v>
      </c>
      <c r="E391" s="32">
        <f>F391</f>
        <v>19.8629</v>
      </c>
      <c r="F391" s="32">
        <f>ROUND(19.8629,4)</f>
        <v>19.8629</v>
      </c>
      <c r="G391" s="28"/>
      <c r="H391" s="42"/>
    </row>
    <row r="392" spans="1:8" ht="12.75" customHeight="1">
      <c r="A392" s="26">
        <v>44088</v>
      </c>
      <c r="B392" s="27"/>
      <c r="C392" s="32">
        <f>ROUND(18.5324,4)</f>
        <v>18.5324</v>
      </c>
      <c r="D392" s="32">
        <f>F392</f>
        <v>20.1704</v>
      </c>
      <c r="E392" s="32">
        <f>F392</f>
        <v>20.1704</v>
      </c>
      <c r="F392" s="32">
        <f>ROUND(20.1704,4)</f>
        <v>20.1704</v>
      </c>
      <c r="G392" s="28"/>
      <c r="H392" s="42"/>
    </row>
    <row r="393" spans="1:8" ht="12.75" customHeight="1">
      <c r="A393" s="26">
        <v>44179</v>
      </c>
      <c r="B393" s="27"/>
      <c r="C393" s="32">
        <f>ROUND(18.5324,4)</f>
        <v>18.5324</v>
      </c>
      <c r="D393" s="32">
        <f>F393</f>
        <v>20.0497</v>
      </c>
      <c r="E393" s="32">
        <f>F393</f>
        <v>20.0497</v>
      </c>
      <c r="F393" s="32">
        <f>ROUND(20.0497,4)</f>
        <v>20.0497</v>
      </c>
      <c r="G393" s="28"/>
      <c r="H393" s="42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43630</v>
      </c>
      <c r="B395" s="27"/>
      <c r="C395" s="32">
        <f>ROUND(1.8282,4)</f>
        <v>1.8282</v>
      </c>
      <c r="D395" s="32">
        <f>F395</f>
        <v>1.8405</v>
      </c>
      <c r="E395" s="32">
        <f>F395</f>
        <v>1.8405</v>
      </c>
      <c r="F395" s="32">
        <f>ROUND(1.8405,4)</f>
        <v>1.8405</v>
      </c>
      <c r="G395" s="28"/>
      <c r="H395" s="42"/>
    </row>
    <row r="396" spans="1:8" ht="12.75" customHeight="1">
      <c r="A396" s="26">
        <v>43724</v>
      </c>
      <c r="B396" s="27"/>
      <c r="C396" s="32">
        <f>ROUND(1.8282,4)</f>
        <v>1.8282</v>
      </c>
      <c r="D396" s="32">
        <f>F396</f>
        <v>1.8649</v>
      </c>
      <c r="E396" s="32">
        <f>F396</f>
        <v>1.8649</v>
      </c>
      <c r="F396" s="32">
        <f>ROUND(1.8649,4)</f>
        <v>1.8649</v>
      </c>
      <c r="G396" s="28"/>
      <c r="H396" s="42"/>
    </row>
    <row r="397" spans="1:8" ht="12.75" customHeight="1">
      <c r="A397" s="26">
        <v>43812</v>
      </c>
      <c r="B397" s="27"/>
      <c r="C397" s="32">
        <f>ROUND(1.8282,4)</f>
        <v>1.8282</v>
      </c>
      <c r="D397" s="32">
        <f>F397</f>
        <v>1.8881</v>
      </c>
      <c r="E397" s="32">
        <f>F397</f>
        <v>1.8881</v>
      </c>
      <c r="F397" s="32">
        <f>ROUND(1.8881,4)</f>
        <v>1.8881</v>
      </c>
      <c r="G397" s="28"/>
      <c r="H397" s="42"/>
    </row>
    <row r="398" spans="1:8" ht="12.75" customHeight="1">
      <c r="A398" s="26">
        <v>43906</v>
      </c>
      <c r="B398" s="27"/>
      <c r="C398" s="32">
        <f>ROUND(1.8282,4)</f>
        <v>1.8282</v>
      </c>
      <c r="D398" s="32">
        <f>F398</f>
        <v>1.9344</v>
      </c>
      <c r="E398" s="32">
        <f>F398</f>
        <v>1.9344</v>
      </c>
      <c r="F398" s="32">
        <f>ROUND(1.9344,4)</f>
        <v>1.9344</v>
      </c>
      <c r="G398" s="28"/>
      <c r="H398" s="42"/>
    </row>
    <row r="399" spans="1:8" ht="12.75" customHeight="1">
      <c r="A399" s="26">
        <v>43994</v>
      </c>
      <c r="B399" s="27"/>
      <c r="C399" s="32">
        <f>ROUND(1.8282,4)</f>
        <v>1.8282</v>
      </c>
      <c r="D399" s="32">
        <f>F399</f>
        <v>1.9614</v>
      </c>
      <c r="E399" s="32">
        <f>F399</f>
        <v>1.9614</v>
      </c>
      <c r="F399" s="32">
        <f>ROUND(1.9614,4)</f>
        <v>1.9614</v>
      </c>
      <c r="G399" s="28"/>
      <c r="H399" s="42"/>
    </row>
    <row r="400" spans="1:8" ht="12.75" customHeight="1">
      <c r="A400" s="26">
        <v>44088</v>
      </c>
      <c r="B400" s="27"/>
      <c r="C400" s="32">
        <f>ROUND(1.8282,4)</f>
        <v>1.8282</v>
      </c>
      <c r="D400" s="32">
        <f>F400</f>
        <v>1.9902</v>
      </c>
      <c r="E400" s="32">
        <f>F400</f>
        <v>1.9902</v>
      </c>
      <c r="F400" s="32">
        <f>ROUND(1.9902,4)</f>
        <v>1.9902</v>
      </c>
      <c r="G400" s="28"/>
      <c r="H400" s="42"/>
    </row>
    <row r="401" spans="1:8" ht="12.75" customHeight="1">
      <c r="A401" s="26">
        <v>44179</v>
      </c>
      <c r="B401" s="27"/>
      <c r="C401" s="32">
        <f>ROUND(1.8282,4)</f>
        <v>1.8282</v>
      </c>
      <c r="D401" s="32">
        <f>F401</f>
        <v>2.0208</v>
      </c>
      <c r="E401" s="32">
        <f>F401</f>
        <v>2.0208</v>
      </c>
      <c r="F401" s="32">
        <f>ROUND(2.0208,4)</f>
        <v>2.0208</v>
      </c>
      <c r="G401" s="28"/>
      <c r="H401" s="42"/>
    </row>
    <row r="402" spans="1:8" ht="12.75" customHeight="1">
      <c r="A402" s="26" t="s">
        <v>75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43630</v>
      </c>
      <c r="B403" s="27"/>
      <c r="C403" s="33">
        <f>ROUND(0.128458,6)</f>
        <v>0.128458</v>
      </c>
      <c r="D403" s="33">
        <f>F403</f>
        <v>0.1297</v>
      </c>
      <c r="E403" s="33">
        <f>F403</f>
        <v>0.1297</v>
      </c>
      <c r="F403" s="33">
        <f>ROUND(0.1297,6)</f>
        <v>0.1297</v>
      </c>
      <c r="G403" s="28"/>
      <c r="H403" s="42"/>
    </row>
    <row r="404" spans="1:8" ht="12.75" customHeight="1">
      <c r="A404" s="26">
        <v>43724</v>
      </c>
      <c r="B404" s="27"/>
      <c r="C404" s="33">
        <f>ROUND(0.128458,6)</f>
        <v>0.128458</v>
      </c>
      <c r="D404" s="33">
        <f>F404</f>
        <v>0.1322</v>
      </c>
      <c r="E404" s="33">
        <f>F404</f>
        <v>0.1322</v>
      </c>
      <c r="F404" s="33">
        <f>ROUND(0.1322,6)</f>
        <v>0.1322</v>
      </c>
      <c r="G404" s="28"/>
      <c r="H404" s="42"/>
    </row>
    <row r="405" spans="1:8" ht="12.75" customHeight="1">
      <c r="A405" s="26">
        <v>43812</v>
      </c>
      <c r="B405" s="27"/>
      <c r="C405" s="33">
        <f>ROUND(0.128458,6)</f>
        <v>0.128458</v>
      </c>
      <c r="D405" s="33">
        <f>F405</f>
        <v>0.1346</v>
      </c>
      <c r="E405" s="33">
        <f>F405</f>
        <v>0.1346</v>
      </c>
      <c r="F405" s="33">
        <f>ROUND(0.1346,6)</f>
        <v>0.1346</v>
      </c>
      <c r="G405" s="28"/>
      <c r="H405" s="42"/>
    </row>
    <row r="406" spans="1:8" ht="12.75" customHeight="1">
      <c r="A406" s="26">
        <v>43906</v>
      </c>
      <c r="B406" s="27"/>
      <c r="C406" s="33">
        <f>ROUND(0.128458,6)</f>
        <v>0.128458</v>
      </c>
      <c r="D406" s="33">
        <f>F406</f>
        <v>0.1372</v>
      </c>
      <c r="E406" s="33">
        <f>F406</f>
        <v>0.1372</v>
      </c>
      <c r="F406" s="33">
        <f>ROUND(0.1372,6)</f>
        <v>0.1372</v>
      </c>
      <c r="G406" s="28"/>
      <c r="H406" s="42"/>
    </row>
    <row r="407" spans="1:8" ht="12.75" customHeight="1">
      <c r="A407" s="26">
        <v>43994</v>
      </c>
      <c r="B407" s="27"/>
      <c r="C407" s="33">
        <f>ROUND(0.128458,6)</f>
        <v>0.128458</v>
      </c>
      <c r="D407" s="33">
        <f>F407</f>
        <v>0.143665</v>
      </c>
      <c r="E407" s="33">
        <f>F407</f>
        <v>0.143665</v>
      </c>
      <c r="F407" s="33">
        <f>ROUND(0.143665,6)</f>
        <v>0.143665</v>
      </c>
      <c r="G407" s="28"/>
      <c r="H407" s="42"/>
    </row>
    <row r="408" spans="1:8" ht="12.75" customHeight="1">
      <c r="A408" s="26">
        <v>44088</v>
      </c>
      <c r="B408" s="27"/>
      <c r="C408" s="33">
        <f>ROUND(0.128458,6)</f>
        <v>0.128458</v>
      </c>
      <c r="D408" s="33">
        <f>F408</f>
        <v>0.146068</v>
      </c>
      <c r="E408" s="33">
        <f>F408</f>
        <v>0.146068</v>
      </c>
      <c r="F408" s="33">
        <f>ROUND(0.146068,6)</f>
        <v>0.146068</v>
      </c>
      <c r="G408" s="28"/>
      <c r="H408" s="42"/>
    </row>
    <row r="409" spans="1:8" ht="12.75" customHeight="1">
      <c r="A409" s="26">
        <v>44179</v>
      </c>
      <c r="B409" s="27"/>
      <c r="C409" s="33">
        <f>ROUND(0.128458,6)</f>
        <v>0.128458</v>
      </c>
      <c r="D409" s="33">
        <f>F409</f>
        <v>0.148093</v>
      </c>
      <c r="E409" s="33">
        <f>F409</f>
        <v>0.148093</v>
      </c>
      <c r="F409" s="33">
        <f>ROUND(0.148093,6)</f>
        <v>0.148093</v>
      </c>
      <c r="G409" s="28"/>
      <c r="H409" s="42"/>
    </row>
    <row r="410" spans="1:8" ht="12.75" customHeight="1">
      <c r="A410" s="26" t="s">
        <v>76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43630</v>
      </c>
      <c r="B411" s="27"/>
      <c r="C411" s="32">
        <f>ROUND(0.1413,4)</f>
        <v>0.1413</v>
      </c>
      <c r="D411" s="32">
        <f>F411</f>
        <v>0.1409</v>
      </c>
      <c r="E411" s="32">
        <f>F411</f>
        <v>0.1409</v>
      </c>
      <c r="F411" s="32">
        <f>ROUND(0.1409,4)</f>
        <v>0.1409</v>
      </c>
      <c r="G411" s="28"/>
      <c r="H411" s="42"/>
    </row>
    <row r="412" spans="1:8" ht="12.75" customHeight="1">
      <c r="A412" s="26">
        <v>43724</v>
      </c>
      <c r="B412" s="27"/>
      <c r="C412" s="32">
        <f>ROUND(0.1413,4)</f>
        <v>0.1413</v>
      </c>
      <c r="D412" s="32">
        <f>F412</f>
        <v>0.1399</v>
      </c>
      <c r="E412" s="32">
        <f>F412</f>
        <v>0.1399</v>
      </c>
      <c r="F412" s="32">
        <f>ROUND(0.1399,4)</f>
        <v>0.1399</v>
      </c>
      <c r="G412" s="28"/>
      <c r="H412" s="42"/>
    </row>
    <row r="413" spans="1:8" ht="12.75" customHeight="1">
      <c r="A413" s="26">
        <v>43812</v>
      </c>
      <c r="B413" s="27"/>
      <c r="C413" s="32">
        <f>ROUND(0.1413,4)</f>
        <v>0.1413</v>
      </c>
      <c r="D413" s="32">
        <f>F413</f>
        <v>0.1391</v>
      </c>
      <c r="E413" s="32">
        <f>F413</f>
        <v>0.1391</v>
      </c>
      <c r="F413" s="32">
        <f>ROUND(0.1391,4)</f>
        <v>0.1391</v>
      </c>
      <c r="G413" s="28"/>
      <c r="H413" s="42"/>
    </row>
    <row r="414" spans="1:8" ht="12.75" customHeight="1">
      <c r="A414" s="26">
        <v>43906</v>
      </c>
      <c r="B414" s="27"/>
      <c r="C414" s="32">
        <f>ROUND(0.1413,4)</f>
        <v>0.1413</v>
      </c>
      <c r="D414" s="32">
        <f>F414</f>
        <v>0.1391</v>
      </c>
      <c r="E414" s="32">
        <f>F414</f>
        <v>0.1391</v>
      </c>
      <c r="F414" s="32">
        <f>ROUND(0.1391,4)</f>
        <v>0.1391</v>
      </c>
      <c r="G414" s="28"/>
      <c r="H414" s="42"/>
    </row>
    <row r="415" spans="1:8" ht="12.75" customHeight="1">
      <c r="A415" s="26">
        <v>43994</v>
      </c>
      <c r="B415" s="27"/>
      <c r="C415" s="32">
        <f>ROUND(0.1413,4)</f>
        <v>0.1413</v>
      </c>
      <c r="D415" s="32">
        <f>F415</f>
        <v>0.1286</v>
      </c>
      <c r="E415" s="32">
        <f>F415</f>
        <v>0.1286</v>
      </c>
      <c r="F415" s="32">
        <f>ROUND(0.1286,4)</f>
        <v>0.1286</v>
      </c>
      <c r="G415" s="28"/>
      <c r="H415" s="42"/>
    </row>
    <row r="416" spans="1:8" ht="12.75" customHeight="1">
      <c r="A416" s="26" t="s">
        <v>77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43630</v>
      </c>
      <c r="B417" s="27"/>
      <c r="C417" s="32">
        <f>ROUND(1.6555,4)</f>
        <v>1.6555</v>
      </c>
      <c r="D417" s="32">
        <f>F417</f>
        <v>1.6685</v>
      </c>
      <c r="E417" s="32">
        <f>F417</f>
        <v>1.6685</v>
      </c>
      <c r="F417" s="32">
        <f>ROUND(1.6685,4)</f>
        <v>1.6685</v>
      </c>
      <c r="G417" s="28"/>
      <c r="H417" s="42"/>
    </row>
    <row r="418" spans="1:8" ht="12.75" customHeight="1">
      <c r="A418" s="26">
        <v>43724</v>
      </c>
      <c r="B418" s="27"/>
      <c r="C418" s="32">
        <f>ROUND(1.6555,4)</f>
        <v>1.6555</v>
      </c>
      <c r="D418" s="32">
        <f>F418</f>
        <v>1.6932</v>
      </c>
      <c r="E418" s="32">
        <f>F418</f>
        <v>1.6932</v>
      </c>
      <c r="F418" s="32">
        <f>ROUND(1.6932,4)</f>
        <v>1.6932</v>
      </c>
      <c r="G418" s="28"/>
      <c r="H418" s="42"/>
    </row>
    <row r="419" spans="1:8" ht="12.75" customHeight="1">
      <c r="A419" s="26">
        <v>43812</v>
      </c>
      <c r="B419" s="27"/>
      <c r="C419" s="32">
        <f>ROUND(1.6555,4)</f>
        <v>1.6555</v>
      </c>
      <c r="D419" s="32">
        <f>F419</f>
        <v>1.7157</v>
      </c>
      <c r="E419" s="32">
        <f>F419</f>
        <v>1.7157</v>
      </c>
      <c r="F419" s="32">
        <f>ROUND(1.7157,4)</f>
        <v>1.7157</v>
      </c>
      <c r="G419" s="28"/>
      <c r="H419" s="42"/>
    </row>
    <row r="420" spans="1:8" ht="12.75" customHeight="1">
      <c r="A420" s="26">
        <v>43906</v>
      </c>
      <c r="B420" s="27"/>
      <c r="C420" s="32">
        <f>ROUND(1.6555,4)</f>
        <v>1.6555</v>
      </c>
      <c r="D420" s="32">
        <f>F420</f>
        <v>1.7274</v>
      </c>
      <c r="E420" s="32">
        <f>F420</f>
        <v>1.7274</v>
      </c>
      <c r="F420" s="32">
        <f>ROUND(1.7274,4)</f>
        <v>1.7274</v>
      </c>
      <c r="G420" s="28"/>
      <c r="H420" s="42"/>
    </row>
    <row r="421" spans="1:8" ht="12.75" customHeight="1">
      <c r="A421" s="26">
        <v>43994</v>
      </c>
      <c r="B421" s="27"/>
      <c r="C421" s="32">
        <f>ROUND(1.6555,4)</f>
        <v>1.6555</v>
      </c>
      <c r="D421" s="32">
        <f>F421</f>
        <v>1.753</v>
      </c>
      <c r="E421" s="32">
        <f>F421</f>
        <v>1.753</v>
      </c>
      <c r="F421" s="32">
        <f>ROUND(1.753,4)</f>
        <v>1.753</v>
      </c>
      <c r="G421" s="28"/>
      <c r="H421" s="42"/>
    </row>
    <row r="422" spans="1:8" ht="12.75" customHeight="1">
      <c r="A422" s="26">
        <v>44088</v>
      </c>
      <c r="B422" s="27"/>
      <c r="C422" s="32">
        <f>ROUND(1.6555,4)</f>
        <v>1.6555</v>
      </c>
      <c r="D422" s="32">
        <f>F422</f>
        <v>1.7829</v>
      </c>
      <c r="E422" s="32">
        <f>F422</f>
        <v>1.7829</v>
      </c>
      <c r="F422" s="32">
        <f>ROUND(1.7829,4)</f>
        <v>1.7829</v>
      </c>
      <c r="G422" s="28"/>
      <c r="H422" s="42"/>
    </row>
    <row r="423" spans="1:8" ht="12.75" customHeight="1">
      <c r="A423" s="26">
        <v>44179</v>
      </c>
      <c r="B423" s="27"/>
      <c r="C423" s="32">
        <f>ROUND(1.6555,4)</f>
        <v>1.6555</v>
      </c>
      <c r="D423" s="32">
        <f>F423</f>
        <v>1.8121</v>
      </c>
      <c r="E423" s="32">
        <f>F423</f>
        <v>1.8121</v>
      </c>
      <c r="F423" s="32">
        <f>ROUND(1.8121,4)</f>
        <v>1.8121</v>
      </c>
      <c r="G423" s="28"/>
      <c r="H423" s="42"/>
    </row>
    <row r="424" spans="1:8" ht="12.75" customHeight="1">
      <c r="A424" s="26" t="s">
        <v>78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43630</v>
      </c>
      <c r="B425" s="27"/>
      <c r="C425" s="32">
        <f>ROUND(9.5633,4)</f>
        <v>9.5633</v>
      </c>
      <c r="D425" s="32">
        <f>F425</f>
        <v>9.6286</v>
      </c>
      <c r="E425" s="32">
        <f>F425</f>
        <v>9.6286</v>
      </c>
      <c r="F425" s="32">
        <f>ROUND(9.6286,4)</f>
        <v>9.6286</v>
      </c>
      <c r="G425" s="28"/>
      <c r="H425" s="42"/>
    </row>
    <row r="426" spans="1:8" ht="12.75" customHeight="1">
      <c r="A426" s="26">
        <v>43724</v>
      </c>
      <c r="B426" s="27"/>
      <c r="C426" s="32">
        <f>ROUND(9.5633,4)</f>
        <v>9.5633</v>
      </c>
      <c r="D426" s="32">
        <f>F426</f>
        <v>9.7589</v>
      </c>
      <c r="E426" s="32">
        <f>F426</f>
        <v>9.7589</v>
      </c>
      <c r="F426" s="32">
        <f>ROUND(9.7589,4)</f>
        <v>9.7589</v>
      </c>
      <c r="G426" s="28"/>
      <c r="H426" s="42"/>
    </row>
    <row r="427" spans="1:8" ht="12.75" customHeight="1">
      <c r="A427" s="26">
        <v>43812</v>
      </c>
      <c r="B427" s="27"/>
      <c r="C427" s="32">
        <f>ROUND(9.5633,4)</f>
        <v>9.5633</v>
      </c>
      <c r="D427" s="32">
        <f>F427</f>
        <v>9.8823</v>
      </c>
      <c r="E427" s="32">
        <f>F427</f>
        <v>9.8823</v>
      </c>
      <c r="F427" s="32">
        <f>ROUND(9.8823,4)</f>
        <v>9.8823</v>
      </c>
      <c r="G427" s="28"/>
      <c r="H427" s="42"/>
    </row>
    <row r="428" spans="1:8" ht="12.75" customHeight="1">
      <c r="A428" s="26">
        <v>43906</v>
      </c>
      <c r="B428" s="27"/>
      <c r="C428" s="32">
        <f>ROUND(9.5633,4)</f>
        <v>9.5633</v>
      </c>
      <c r="D428" s="32">
        <f>F428</f>
        <v>10.0141</v>
      </c>
      <c r="E428" s="32">
        <f>F428</f>
        <v>10.0141</v>
      </c>
      <c r="F428" s="32">
        <f>ROUND(10.0141,4)</f>
        <v>10.0141</v>
      </c>
      <c r="G428" s="28"/>
      <c r="H428" s="42"/>
    </row>
    <row r="429" spans="1:8" ht="12.75" customHeight="1">
      <c r="A429" s="26">
        <v>43994</v>
      </c>
      <c r="B429" s="27"/>
      <c r="C429" s="32">
        <f>ROUND(9.5633,4)</f>
        <v>9.5633</v>
      </c>
      <c r="D429" s="32">
        <f>F429</f>
        <v>10.4153</v>
      </c>
      <c r="E429" s="32">
        <f>F429</f>
        <v>10.4153</v>
      </c>
      <c r="F429" s="32">
        <f>ROUND(10.4153,4)</f>
        <v>10.4153</v>
      </c>
      <c r="G429" s="28"/>
      <c r="H429" s="42"/>
    </row>
    <row r="430" spans="1:8" ht="12.75" customHeight="1">
      <c r="A430" s="26">
        <v>44088</v>
      </c>
      <c r="B430" s="27"/>
      <c r="C430" s="32">
        <f>ROUND(9.5633,4)</f>
        <v>9.5633</v>
      </c>
      <c r="D430" s="32">
        <f>F430</f>
        <v>10.5747</v>
      </c>
      <c r="E430" s="32">
        <f>F430</f>
        <v>10.5747</v>
      </c>
      <c r="F430" s="32">
        <f>ROUND(10.5747,4)</f>
        <v>10.5747</v>
      </c>
      <c r="G430" s="28"/>
      <c r="H430" s="42"/>
    </row>
    <row r="431" spans="1:8" ht="12.75" customHeight="1">
      <c r="A431" s="26">
        <v>44179</v>
      </c>
      <c r="B431" s="27"/>
      <c r="C431" s="32">
        <f>ROUND(9.5633,4)</f>
        <v>9.5633</v>
      </c>
      <c r="D431" s="32">
        <f>F431</f>
        <v>10.7438</v>
      </c>
      <c r="E431" s="32">
        <f>F431</f>
        <v>10.7438</v>
      </c>
      <c r="F431" s="32">
        <f>ROUND(10.7438,4)</f>
        <v>10.7438</v>
      </c>
      <c r="G431" s="28"/>
      <c r="H431" s="42"/>
    </row>
    <row r="432" spans="1:8" ht="12.75" customHeight="1">
      <c r="A432" s="26" t="s">
        <v>79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43630</v>
      </c>
      <c r="B433" s="27"/>
      <c r="C433" s="32">
        <f>ROUND(10.5354,4)</f>
        <v>10.5354</v>
      </c>
      <c r="D433" s="32">
        <f>F433</f>
        <v>10.6071</v>
      </c>
      <c r="E433" s="32">
        <f>F433</f>
        <v>10.6071</v>
      </c>
      <c r="F433" s="32">
        <f>ROUND(10.6071,4)</f>
        <v>10.6071</v>
      </c>
      <c r="G433" s="28"/>
      <c r="H433" s="42"/>
    </row>
    <row r="434" spans="1:8" ht="12.75" customHeight="1">
      <c r="A434" s="26">
        <v>43724</v>
      </c>
      <c r="B434" s="27"/>
      <c r="C434" s="32">
        <f>ROUND(10.5354,4)</f>
        <v>10.5354</v>
      </c>
      <c r="D434" s="32">
        <f>F434</f>
        <v>10.7494</v>
      </c>
      <c r="E434" s="32">
        <f>F434</f>
        <v>10.7494</v>
      </c>
      <c r="F434" s="32">
        <f>ROUND(10.7494,4)</f>
        <v>10.7494</v>
      </c>
      <c r="G434" s="28"/>
      <c r="H434" s="42"/>
    </row>
    <row r="435" spans="1:8" ht="12.75" customHeight="1">
      <c r="A435" s="26">
        <v>43812</v>
      </c>
      <c r="B435" s="27"/>
      <c r="C435" s="32">
        <f>ROUND(10.5354,4)</f>
        <v>10.5354</v>
      </c>
      <c r="D435" s="32">
        <f>F435</f>
        <v>10.8837</v>
      </c>
      <c r="E435" s="32">
        <f>F435</f>
        <v>10.8837</v>
      </c>
      <c r="F435" s="32">
        <f>ROUND(10.8837,4)</f>
        <v>10.8837</v>
      </c>
      <c r="G435" s="28"/>
      <c r="H435" s="42"/>
    </row>
    <row r="436" spans="1:8" ht="12.75" customHeight="1">
      <c r="A436" s="26">
        <v>43906</v>
      </c>
      <c r="B436" s="27"/>
      <c r="C436" s="32">
        <f>ROUND(10.5354,4)</f>
        <v>10.5354</v>
      </c>
      <c r="D436" s="32">
        <f>F436</f>
        <v>11.2259</v>
      </c>
      <c r="E436" s="32">
        <f>F436</f>
        <v>11.2259</v>
      </c>
      <c r="F436" s="32">
        <f>ROUND(11.2259,4)</f>
        <v>11.2259</v>
      </c>
      <c r="G436" s="28"/>
      <c r="H436" s="42"/>
    </row>
    <row r="437" spans="1:8" ht="12.75" customHeight="1">
      <c r="A437" s="26">
        <v>43994</v>
      </c>
      <c r="B437" s="27"/>
      <c r="C437" s="32">
        <f>ROUND(10.5354,4)</f>
        <v>10.5354</v>
      </c>
      <c r="D437" s="32">
        <f>F437</f>
        <v>11.4069</v>
      </c>
      <c r="E437" s="32">
        <f>F437</f>
        <v>11.4069</v>
      </c>
      <c r="F437" s="32">
        <f>ROUND(11.4069,4)</f>
        <v>11.4069</v>
      </c>
      <c r="G437" s="28"/>
      <c r="H437" s="42"/>
    </row>
    <row r="438" spans="1:8" ht="12.75" customHeight="1">
      <c r="A438" s="26">
        <v>44088</v>
      </c>
      <c r="B438" s="27"/>
      <c r="C438" s="32">
        <f>ROUND(10.5354,4)</f>
        <v>10.5354</v>
      </c>
      <c r="D438" s="32">
        <f>F438</f>
        <v>11.5813</v>
      </c>
      <c r="E438" s="32">
        <f>F438</f>
        <v>11.5813</v>
      </c>
      <c r="F438" s="32">
        <f>ROUND(11.5813,4)</f>
        <v>11.5813</v>
      </c>
      <c r="G438" s="28"/>
      <c r="H438" s="42"/>
    </row>
    <row r="439" spans="1:8" ht="12.75" customHeight="1">
      <c r="A439" s="26">
        <v>44179</v>
      </c>
      <c r="B439" s="27"/>
      <c r="C439" s="32">
        <f>ROUND(10.5354,4)</f>
        <v>10.5354</v>
      </c>
      <c r="D439" s="32">
        <f>F439</f>
        <v>11.7636</v>
      </c>
      <c r="E439" s="32">
        <f>F439</f>
        <v>11.7636</v>
      </c>
      <c r="F439" s="32">
        <f>ROUND(11.7636,4)</f>
        <v>11.7636</v>
      </c>
      <c r="G439" s="28"/>
      <c r="H439" s="42"/>
    </row>
    <row r="440" spans="1:8" ht="12.75" customHeight="1">
      <c r="A440" s="26" t="s">
        <v>80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43630</v>
      </c>
      <c r="B441" s="27"/>
      <c r="C441" s="32">
        <f>ROUND(2.4135,4)</f>
        <v>2.4135</v>
      </c>
      <c r="D441" s="32">
        <f>F441</f>
        <v>2.3556</v>
      </c>
      <c r="E441" s="32">
        <f>F441</f>
        <v>2.3556</v>
      </c>
      <c r="F441" s="32">
        <f>ROUND(2.3556,4)</f>
        <v>2.3556</v>
      </c>
      <c r="G441" s="28"/>
      <c r="H441" s="42"/>
    </row>
    <row r="442" spans="1:8" ht="12.75" customHeight="1">
      <c r="A442" s="26">
        <v>43724</v>
      </c>
      <c r="B442" s="27"/>
      <c r="C442" s="32">
        <f>ROUND(2.4135,4)</f>
        <v>2.4135</v>
      </c>
      <c r="D442" s="32">
        <f>F442</f>
        <v>2.2466</v>
      </c>
      <c r="E442" s="32">
        <f>F442</f>
        <v>2.2466</v>
      </c>
      <c r="F442" s="32">
        <f>ROUND(2.2466,4)</f>
        <v>2.2466</v>
      </c>
      <c r="G442" s="28"/>
      <c r="H442" s="42"/>
    </row>
    <row r="443" spans="1:8" ht="12.75" customHeight="1">
      <c r="A443" s="26">
        <v>43812</v>
      </c>
      <c r="B443" s="27"/>
      <c r="C443" s="32">
        <f>ROUND(2.4135,4)</f>
        <v>2.4135</v>
      </c>
      <c r="D443" s="32">
        <f>F443</f>
        <v>2.1497</v>
      </c>
      <c r="E443" s="32">
        <f>F443</f>
        <v>2.1497</v>
      </c>
      <c r="F443" s="32">
        <f>ROUND(2.1497,4)</f>
        <v>2.1497</v>
      </c>
      <c r="G443" s="28"/>
      <c r="H443" s="42"/>
    </row>
    <row r="444" spans="1:8" ht="12.75" customHeight="1">
      <c r="A444" s="26">
        <v>43906</v>
      </c>
      <c r="B444" s="27"/>
      <c r="C444" s="32">
        <f>ROUND(2.4135,4)</f>
        <v>2.4135</v>
      </c>
      <c r="D444" s="32">
        <f>F444</f>
        <v>2.3149</v>
      </c>
      <c r="E444" s="32">
        <f>F444</f>
        <v>2.3149</v>
      </c>
      <c r="F444" s="32">
        <f>ROUND(2.3149,4)</f>
        <v>2.3149</v>
      </c>
      <c r="G444" s="28"/>
      <c r="H444" s="42"/>
    </row>
    <row r="445" spans="1:8" ht="12.75" customHeight="1">
      <c r="A445" s="26">
        <v>43994</v>
      </c>
      <c r="B445" s="27"/>
      <c r="C445" s="32">
        <f>ROUND(2.4135,4)</f>
        <v>2.4135</v>
      </c>
      <c r="D445" s="32">
        <f>F445</f>
        <v>2.269</v>
      </c>
      <c r="E445" s="32">
        <f>F445</f>
        <v>2.269</v>
      </c>
      <c r="F445" s="32">
        <f>ROUND(2.269,4)</f>
        <v>2.269</v>
      </c>
      <c r="G445" s="28"/>
      <c r="H445" s="42"/>
    </row>
    <row r="446" spans="1:8" ht="12.75" customHeight="1">
      <c r="A446" s="26">
        <v>44088</v>
      </c>
      <c r="B446" s="27"/>
      <c r="C446" s="32">
        <f>ROUND(2.4135,4)</f>
        <v>2.4135</v>
      </c>
      <c r="D446" s="32">
        <f>F446</f>
        <v>2.223</v>
      </c>
      <c r="E446" s="32">
        <f>F446</f>
        <v>2.223</v>
      </c>
      <c r="F446" s="32">
        <f>ROUND(2.223,4)</f>
        <v>2.223</v>
      </c>
      <c r="G446" s="28"/>
      <c r="H446" s="42"/>
    </row>
    <row r="447" spans="1:8" ht="12.75" customHeight="1">
      <c r="A447" s="26">
        <v>44179</v>
      </c>
      <c r="B447" s="27"/>
      <c r="C447" s="32">
        <f>ROUND(2.4135,4)</f>
        <v>2.4135</v>
      </c>
      <c r="D447" s="32">
        <f>F447</f>
        <v>2.1842</v>
      </c>
      <c r="E447" s="32">
        <f>F447</f>
        <v>2.1842</v>
      </c>
      <c r="F447" s="32">
        <f>ROUND(2.1842,4)</f>
        <v>2.1842</v>
      </c>
      <c r="G447" s="28"/>
      <c r="H447" s="42"/>
    </row>
    <row r="448" spans="1:8" ht="12.75" customHeight="1">
      <c r="A448" s="26" t="s">
        <v>81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43630</v>
      </c>
      <c r="B449" s="27"/>
      <c r="C449" s="32">
        <f>ROUND(14.3419,4)</f>
        <v>14.3419</v>
      </c>
      <c r="D449" s="32">
        <f>F449</f>
        <v>14.427</v>
      </c>
      <c r="E449" s="32">
        <f>F449</f>
        <v>14.427</v>
      </c>
      <c r="F449" s="32">
        <f>ROUND(14.427,4)</f>
        <v>14.427</v>
      </c>
      <c r="G449" s="28"/>
      <c r="H449" s="42"/>
    </row>
    <row r="450" spans="1:8" ht="12.75" customHeight="1">
      <c r="A450" s="26">
        <v>43724</v>
      </c>
      <c r="B450" s="27"/>
      <c r="C450" s="32">
        <f>ROUND(14.3419,4)</f>
        <v>14.3419</v>
      </c>
      <c r="D450" s="32">
        <f>F450</f>
        <v>14.594</v>
      </c>
      <c r="E450" s="32">
        <f>F450</f>
        <v>14.594</v>
      </c>
      <c r="F450" s="32">
        <f>ROUND(14.594,4)</f>
        <v>14.594</v>
      </c>
      <c r="G450" s="28"/>
      <c r="H450" s="42"/>
    </row>
    <row r="451" spans="1:8" ht="12.75" customHeight="1">
      <c r="A451" s="26">
        <v>43812</v>
      </c>
      <c r="B451" s="27"/>
      <c r="C451" s="32">
        <f>ROUND(14.3419,4)</f>
        <v>14.3419</v>
      </c>
      <c r="D451" s="32">
        <f>F451</f>
        <v>14.7526</v>
      </c>
      <c r="E451" s="32">
        <f>F451</f>
        <v>14.7526</v>
      </c>
      <c r="F451" s="32">
        <f>ROUND(14.7526,4)</f>
        <v>14.7526</v>
      </c>
      <c r="G451" s="28"/>
      <c r="H451" s="42"/>
    </row>
    <row r="452" spans="1:8" ht="12.75" customHeight="1">
      <c r="A452" s="26">
        <v>43906</v>
      </c>
      <c r="B452" s="27"/>
      <c r="C452" s="32">
        <f>ROUND(14.3419,4)</f>
        <v>14.3419</v>
      </c>
      <c r="D452" s="32">
        <f>F452</f>
        <v>14.9259</v>
      </c>
      <c r="E452" s="32">
        <f>F452</f>
        <v>14.9259</v>
      </c>
      <c r="F452" s="32">
        <f>ROUND(14.9259,4)</f>
        <v>14.9259</v>
      </c>
      <c r="G452" s="28"/>
      <c r="H452" s="42"/>
    </row>
    <row r="453" spans="1:8" ht="12.75" customHeight="1">
      <c r="A453" s="26">
        <v>43994</v>
      </c>
      <c r="B453" s="27"/>
      <c r="C453" s="32">
        <f>ROUND(14.3419,4)</f>
        <v>14.3419</v>
      </c>
      <c r="D453" s="32">
        <f>F453</f>
        <v>14.7096</v>
      </c>
      <c r="E453" s="32">
        <f>F453</f>
        <v>14.7096</v>
      </c>
      <c r="F453" s="32">
        <f>ROUND(14.7096,4)</f>
        <v>14.7096</v>
      </c>
      <c r="G453" s="28"/>
      <c r="H453" s="42"/>
    </row>
    <row r="454" spans="1:8" ht="12.75" customHeight="1">
      <c r="A454" s="26">
        <v>44088</v>
      </c>
      <c r="B454" s="27"/>
      <c r="C454" s="32">
        <f>ROUND(14.3419,4)</f>
        <v>14.3419</v>
      </c>
      <c r="D454" s="32">
        <f>F454</f>
        <v>14.8908</v>
      </c>
      <c r="E454" s="32">
        <f>F454</f>
        <v>14.8908</v>
      </c>
      <c r="F454" s="32">
        <f>ROUND(14.8908,4)</f>
        <v>14.8908</v>
      </c>
      <c r="G454" s="28"/>
      <c r="H454" s="42"/>
    </row>
    <row r="455" spans="1:8" ht="12.75" customHeight="1">
      <c r="A455" s="26">
        <v>44179</v>
      </c>
      <c r="B455" s="27"/>
      <c r="C455" s="32">
        <f>ROUND(14.3419,4)</f>
        <v>14.3419</v>
      </c>
      <c r="D455" s="32">
        <f>F455</f>
        <v>15.0663</v>
      </c>
      <c r="E455" s="32">
        <f>F455</f>
        <v>15.0663</v>
      </c>
      <c r="F455" s="32">
        <f>ROUND(15.0663,4)</f>
        <v>15.0663</v>
      </c>
      <c r="G455" s="28"/>
      <c r="H455" s="42"/>
    </row>
    <row r="456" spans="1:8" ht="12.75" customHeight="1">
      <c r="A456" s="26" t="s">
        <v>82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43630</v>
      </c>
      <c r="B457" s="27"/>
      <c r="C457" s="32">
        <f>ROUND(14.3419,4)</f>
        <v>14.3419</v>
      </c>
      <c r="D457" s="32">
        <f>F457</f>
        <v>14.427</v>
      </c>
      <c r="E457" s="32">
        <f>F457</f>
        <v>14.427</v>
      </c>
      <c r="F457" s="32">
        <f>ROUND(14.427,4)</f>
        <v>14.427</v>
      </c>
      <c r="G457" s="28"/>
      <c r="H457" s="42"/>
    </row>
    <row r="458" spans="1:8" ht="12.75" customHeight="1">
      <c r="A458" s="26">
        <v>43724</v>
      </c>
      <c r="B458" s="27"/>
      <c r="C458" s="32">
        <f>ROUND(14.3419,4)</f>
        <v>14.3419</v>
      </c>
      <c r="D458" s="32">
        <f>F458</f>
        <v>14.594</v>
      </c>
      <c r="E458" s="32">
        <f>F458</f>
        <v>14.594</v>
      </c>
      <c r="F458" s="32">
        <f>ROUND(14.594,4)</f>
        <v>14.594</v>
      </c>
      <c r="G458" s="28"/>
      <c r="H458" s="42"/>
    </row>
    <row r="459" spans="1:8" ht="12.75" customHeight="1">
      <c r="A459" s="26">
        <v>43812</v>
      </c>
      <c r="B459" s="27"/>
      <c r="C459" s="32">
        <f>ROUND(14.3419,4)</f>
        <v>14.3419</v>
      </c>
      <c r="D459" s="32">
        <f>F459</f>
        <v>14.7526</v>
      </c>
      <c r="E459" s="32">
        <f>F459</f>
        <v>14.7526</v>
      </c>
      <c r="F459" s="32">
        <f>ROUND(14.7526,4)</f>
        <v>14.7526</v>
      </c>
      <c r="G459" s="28"/>
      <c r="H459" s="42"/>
    </row>
    <row r="460" spans="1:8" ht="12.75" customHeight="1">
      <c r="A460" s="26">
        <v>43906</v>
      </c>
      <c r="B460" s="27"/>
      <c r="C460" s="32">
        <f>ROUND(14.3419,4)</f>
        <v>14.3419</v>
      </c>
      <c r="D460" s="32">
        <f>F460</f>
        <v>14.9259</v>
      </c>
      <c r="E460" s="32">
        <f>F460</f>
        <v>14.9259</v>
      </c>
      <c r="F460" s="32">
        <f>ROUND(14.9259,4)</f>
        <v>14.9259</v>
      </c>
      <c r="G460" s="28"/>
      <c r="H460" s="42"/>
    </row>
    <row r="461" spans="1:8" ht="12.75" customHeight="1">
      <c r="A461" s="26">
        <v>43994</v>
      </c>
      <c r="B461" s="27"/>
      <c r="C461" s="32">
        <f>ROUND(14.3419,4)</f>
        <v>14.3419</v>
      </c>
      <c r="D461" s="32">
        <f>F461</f>
        <v>15.0958</v>
      </c>
      <c r="E461" s="32">
        <f>F461</f>
        <v>15.0958</v>
      </c>
      <c r="F461" s="32">
        <f>ROUND(15.0958,4)</f>
        <v>15.0958</v>
      </c>
      <c r="G461" s="28"/>
      <c r="H461" s="42"/>
    </row>
    <row r="462" spans="1:8" ht="12.75" customHeight="1">
      <c r="A462" s="26">
        <v>44088</v>
      </c>
      <c r="B462" s="27"/>
      <c r="C462" s="32">
        <f>ROUND(14.3419,4)</f>
        <v>14.3419</v>
      </c>
      <c r="D462" s="32">
        <f>F462</f>
        <v>15.2804</v>
      </c>
      <c r="E462" s="32">
        <f>F462</f>
        <v>15.2804</v>
      </c>
      <c r="F462" s="32">
        <f>ROUND(15.2804,4)</f>
        <v>15.2804</v>
      </c>
      <c r="G462" s="28"/>
      <c r="H462" s="42"/>
    </row>
    <row r="463" spans="1:8" ht="12.75" customHeight="1">
      <c r="A463" s="26">
        <v>44179</v>
      </c>
      <c r="B463" s="27"/>
      <c r="C463" s="32">
        <f>ROUND(14.3419,4)</f>
        <v>14.3419</v>
      </c>
      <c r="D463" s="32">
        <f>F463</f>
        <v>15.0663</v>
      </c>
      <c r="E463" s="32">
        <f>F463</f>
        <v>15.0663</v>
      </c>
      <c r="F463" s="32">
        <f>ROUND(15.0663,4)</f>
        <v>15.0663</v>
      </c>
      <c r="G463" s="28"/>
      <c r="H463" s="42"/>
    </row>
    <row r="464" spans="1:8" ht="12.75" customHeight="1">
      <c r="A464" s="26">
        <v>44270</v>
      </c>
      <c r="B464" s="27"/>
      <c r="C464" s="32">
        <f>ROUND(14.3419,4)</f>
        <v>14.3419</v>
      </c>
      <c r="D464" s="32">
        <f>F464</f>
        <v>15.2643</v>
      </c>
      <c r="E464" s="32">
        <f>F464</f>
        <v>15.2643</v>
      </c>
      <c r="F464" s="32">
        <f>ROUND(15.2643,4)</f>
        <v>15.2643</v>
      </c>
      <c r="G464" s="28"/>
      <c r="H464" s="42"/>
    </row>
    <row r="465" spans="1:8" ht="12.75" customHeight="1">
      <c r="A465" s="26">
        <v>44358</v>
      </c>
      <c r="B465" s="27"/>
      <c r="C465" s="32">
        <f>ROUND(14.3419,4)</f>
        <v>14.3419</v>
      </c>
      <c r="D465" s="32">
        <f>F465</f>
        <v>15.4744</v>
      </c>
      <c r="E465" s="32">
        <f>F465</f>
        <v>15.4744</v>
      </c>
      <c r="F465" s="32">
        <f>ROUND(15.4744,4)</f>
        <v>15.4744</v>
      </c>
      <c r="G465" s="28"/>
      <c r="H465" s="42"/>
    </row>
    <row r="466" spans="1:8" ht="12.75" customHeight="1">
      <c r="A466" s="26">
        <v>44452</v>
      </c>
      <c r="B466" s="27"/>
      <c r="C466" s="32">
        <f>ROUND(14.3419,4)</f>
        <v>14.3419</v>
      </c>
      <c r="D466" s="32">
        <f>F466</f>
        <v>15.6989</v>
      </c>
      <c r="E466" s="32">
        <f>F466</f>
        <v>15.6989</v>
      </c>
      <c r="F466" s="32">
        <f>ROUND(15.6989,4)</f>
        <v>15.6989</v>
      </c>
      <c r="G466" s="28"/>
      <c r="H466" s="42"/>
    </row>
    <row r="467" spans="1:8" ht="12.75" customHeight="1">
      <c r="A467" s="26">
        <v>44550</v>
      </c>
      <c r="B467" s="27"/>
      <c r="C467" s="32">
        <f>ROUND(14.3419,4)</f>
        <v>14.3419</v>
      </c>
      <c r="D467" s="32">
        <f>F467</f>
        <v>15.933</v>
      </c>
      <c r="E467" s="32">
        <f>F467</f>
        <v>15.933</v>
      </c>
      <c r="F467" s="32">
        <f>ROUND(15.933,4)</f>
        <v>15.933</v>
      </c>
      <c r="G467" s="28"/>
      <c r="H467" s="42"/>
    </row>
    <row r="468" spans="1:8" ht="12.75" customHeight="1">
      <c r="A468" s="26">
        <v>44634</v>
      </c>
      <c r="B468" s="27"/>
      <c r="C468" s="32">
        <f>ROUND(14.3419,4)</f>
        <v>14.3419</v>
      </c>
      <c r="D468" s="32">
        <f>F468</f>
        <v>16.1336</v>
      </c>
      <c r="E468" s="32">
        <f>F468</f>
        <v>16.1336</v>
      </c>
      <c r="F468" s="32">
        <f>ROUND(16.1336,4)</f>
        <v>16.1336</v>
      </c>
      <c r="G468" s="28"/>
      <c r="H468" s="42"/>
    </row>
    <row r="469" spans="1:8" ht="12.75" customHeight="1">
      <c r="A469" s="26" t="s">
        <v>83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43587</v>
      </c>
      <c r="B470" s="27"/>
      <c r="C470" s="31">
        <f>ROUND(719.966,3)</f>
        <v>719.966</v>
      </c>
      <c r="D470" s="31">
        <f>F470</f>
        <v>720.799</v>
      </c>
      <c r="E470" s="31">
        <f>F470</f>
        <v>720.799</v>
      </c>
      <c r="F470" s="31">
        <f>ROUND(720.799,3)</f>
        <v>720.799</v>
      </c>
      <c r="G470" s="28"/>
      <c r="H470" s="42"/>
    </row>
    <row r="471" spans="1:8" ht="12.75" customHeight="1">
      <c r="A471" s="26">
        <v>43678</v>
      </c>
      <c r="B471" s="27"/>
      <c r="C471" s="31">
        <f>ROUND(719.966,3)</f>
        <v>719.966</v>
      </c>
      <c r="D471" s="31">
        <f>F471</f>
        <v>733.948</v>
      </c>
      <c r="E471" s="31">
        <f>F471</f>
        <v>733.948</v>
      </c>
      <c r="F471" s="31">
        <f>ROUND(733.948,3)</f>
        <v>733.948</v>
      </c>
      <c r="G471" s="28"/>
      <c r="H471" s="42"/>
    </row>
    <row r="472" spans="1:8" ht="12.75" customHeight="1">
      <c r="A472" s="26">
        <v>43776</v>
      </c>
      <c r="B472" s="27"/>
      <c r="C472" s="31">
        <f>ROUND(719.966,3)</f>
        <v>719.966</v>
      </c>
      <c r="D472" s="31">
        <f>F472</f>
        <v>749.003</v>
      </c>
      <c r="E472" s="31">
        <f>F472</f>
        <v>749.003</v>
      </c>
      <c r="F472" s="31">
        <f>ROUND(749.003,3)</f>
        <v>749.003</v>
      </c>
      <c r="G472" s="28"/>
      <c r="H472" s="42"/>
    </row>
    <row r="473" spans="1:8" ht="12.75" customHeight="1">
      <c r="A473" s="26">
        <v>43867</v>
      </c>
      <c r="B473" s="27"/>
      <c r="C473" s="31">
        <f>ROUND(719.966,3)</f>
        <v>719.966</v>
      </c>
      <c r="D473" s="31">
        <f>F473</f>
        <v>763.694</v>
      </c>
      <c r="E473" s="31">
        <f>F473</f>
        <v>763.694</v>
      </c>
      <c r="F473" s="31">
        <f>ROUND(763.694,3)</f>
        <v>763.694</v>
      </c>
      <c r="G473" s="28"/>
      <c r="H473" s="42"/>
    </row>
    <row r="474" spans="1:8" ht="12.75" customHeight="1">
      <c r="A474" s="26" t="s">
        <v>84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43587</v>
      </c>
      <c r="B475" s="27"/>
      <c r="C475" s="31">
        <f>ROUND(630.882,3)</f>
        <v>630.882</v>
      </c>
      <c r="D475" s="31">
        <f>F475</f>
        <v>631.612</v>
      </c>
      <c r="E475" s="31">
        <f>F475</f>
        <v>631.612</v>
      </c>
      <c r="F475" s="31">
        <f>ROUND(631.612,3)</f>
        <v>631.612</v>
      </c>
      <c r="G475" s="28"/>
      <c r="H475" s="42"/>
    </row>
    <row r="476" spans="1:8" ht="12.75" customHeight="1">
      <c r="A476" s="26">
        <v>43678</v>
      </c>
      <c r="B476" s="27"/>
      <c r="C476" s="31">
        <f>ROUND(630.882,3)</f>
        <v>630.882</v>
      </c>
      <c r="D476" s="31">
        <f>F476</f>
        <v>643.134</v>
      </c>
      <c r="E476" s="31">
        <f>F476</f>
        <v>643.134</v>
      </c>
      <c r="F476" s="31">
        <f>ROUND(643.134,3)</f>
        <v>643.134</v>
      </c>
      <c r="G476" s="28"/>
      <c r="H476" s="42"/>
    </row>
    <row r="477" spans="1:8" ht="12.75" customHeight="1">
      <c r="A477" s="26">
        <v>43776</v>
      </c>
      <c r="B477" s="27"/>
      <c r="C477" s="31">
        <f>ROUND(630.882,3)</f>
        <v>630.882</v>
      </c>
      <c r="D477" s="31">
        <f>F477</f>
        <v>656.326</v>
      </c>
      <c r="E477" s="31">
        <f>F477</f>
        <v>656.326</v>
      </c>
      <c r="F477" s="31">
        <f>ROUND(656.326,3)</f>
        <v>656.326</v>
      </c>
      <c r="G477" s="28"/>
      <c r="H477" s="42"/>
    </row>
    <row r="478" spans="1:8" ht="12.75" customHeight="1">
      <c r="A478" s="26">
        <v>43867</v>
      </c>
      <c r="B478" s="27"/>
      <c r="C478" s="31">
        <f>ROUND(630.882,3)</f>
        <v>630.882</v>
      </c>
      <c r="D478" s="31">
        <f>F478</f>
        <v>669.199</v>
      </c>
      <c r="E478" s="31">
        <f>F478</f>
        <v>669.199</v>
      </c>
      <c r="F478" s="31">
        <f>ROUND(669.199,3)</f>
        <v>669.199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43587</v>
      </c>
      <c r="B480" s="27"/>
      <c r="C480" s="31">
        <f>ROUND(732.314,3)</f>
        <v>732.314</v>
      </c>
      <c r="D480" s="31">
        <f>F480</f>
        <v>733.161</v>
      </c>
      <c r="E480" s="31">
        <f>F480</f>
        <v>733.161</v>
      </c>
      <c r="F480" s="31">
        <f>ROUND(733.161,3)</f>
        <v>733.161</v>
      </c>
      <c r="G480" s="28"/>
      <c r="H480" s="42"/>
    </row>
    <row r="481" spans="1:8" ht="12.75" customHeight="1">
      <c r="A481" s="26">
        <v>43678</v>
      </c>
      <c r="B481" s="27"/>
      <c r="C481" s="31">
        <f>ROUND(732.314,3)</f>
        <v>732.314</v>
      </c>
      <c r="D481" s="31">
        <f>F481</f>
        <v>746.536</v>
      </c>
      <c r="E481" s="31">
        <f>F481</f>
        <v>746.536</v>
      </c>
      <c r="F481" s="31">
        <f>ROUND(746.536,3)</f>
        <v>746.536</v>
      </c>
      <c r="G481" s="28"/>
      <c r="H481" s="42"/>
    </row>
    <row r="482" spans="1:8" ht="12.75" customHeight="1">
      <c r="A482" s="26">
        <v>43776</v>
      </c>
      <c r="B482" s="27"/>
      <c r="C482" s="31">
        <f>ROUND(732.314,3)</f>
        <v>732.314</v>
      </c>
      <c r="D482" s="31">
        <f>F482</f>
        <v>761.849</v>
      </c>
      <c r="E482" s="31">
        <f>F482</f>
        <v>761.849</v>
      </c>
      <c r="F482" s="31">
        <f>ROUND(761.849,3)</f>
        <v>761.849</v>
      </c>
      <c r="G482" s="28"/>
      <c r="H482" s="42"/>
    </row>
    <row r="483" spans="1:8" ht="12.75" customHeight="1">
      <c r="A483" s="26">
        <v>43867</v>
      </c>
      <c r="B483" s="27"/>
      <c r="C483" s="31">
        <f>ROUND(732.314,3)</f>
        <v>732.314</v>
      </c>
      <c r="D483" s="31">
        <f>F483</f>
        <v>776.792</v>
      </c>
      <c r="E483" s="31">
        <f>F483</f>
        <v>776.792</v>
      </c>
      <c r="F483" s="31">
        <f>ROUND(776.792,3)</f>
        <v>776.792</v>
      </c>
      <c r="G483" s="28"/>
      <c r="H483" s="42"/>
    </row>
    <row r="484" spans="1:8" ht="12.75" customHeight="1">
      <c r="A484" s="26" t="s">
        <v>86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43587</v>
      </c>
      <c r="B485" s="27"/>
      <c r="C485" s="31">
        <f>ROUND(661.732,3)</f>
        <v>661.732</v>
      </c>
      <c r="D485" s="31">
        <f>F485</f>
        <v>662.497</v>
      </c>
      <c r="E485" s="31">
        <f>F485</f>
        <v>662.497</v>
      </c>
      <c r="F485" s="31">
        <f>ROUND(662.497,3)</f>
        <v>662.497</v>
      </c>
      <c r="G485" s="28"/>
      <c r="H485" s="42"/>
    </row>
    <row r="486" spans="1:8" ht="12.75" customHeight="1">
      <c r="A486" s="26">
        <v>43678</v>
      </c>
      <c r="B486" s="27"/>
      <c r="C486" s="31">
        <f>ROUND(661.732,3)</f>
        <v>661.732</v>
      </c>
      <c r="D486" s="31">
        <f>F486</f>
        <v>674.583</v>
      </c>
      <c r="E486" s="31">
        <f>F486</f>
        <v>674.583</v>
      </c>
      <c r="F486" s="31">
        <f>ROUND(674.583,3)</f>
        <v>674.583</v>
      </c>
      <c r="G486" s="28"/>
      <c r="H486" s="42"/>
    </row>
    <row r="487" spans="1:8" ht="12.75" customHeight="1">
      <c r="A487" s="26">
        <v>43776</v>
      </c>
      <c r="B487" s="27"/>
      <c r="C487" s="31">
        <f>ROUND(661.732,3)</f>
        <v>661.732</v>
      </c>
      <c r="D487" s="31">
        <f>F487</f>
        <v>688.421</v>
      </c>
      <c r="E487" s="31">
        <f>F487</f>
        <v>688.421</v>
      </c>
      <c r="F487" s="31">
        <f>ROUND(688.421,3)</f>
        <v>688.421</v>
      </c>
      <c r="G487" s="28"/>
      <c r="H487" s="42"/>
    </row>
    <row r="488" spans="1:8" ht="12.75" customHeight="1">
      <c r="A488" s="26">
        <v>43867</v>
      </c>
      <c r="B488" s="27"/>
      <c r="C488" s="31">
        <f>ROUND(661.732,3)</f>
        <v>661.732</v>
      </c>
      <c r="D488" s="31">
        <f>F488</f>
        <v>701.923</v>
      </c>
      <c r="E488" s="31">
        <f>F488</f>
        <v>701.923</v>
      </c>
      <c r="F488" s="31">
        <f>ROUND(701.923,3)</f>
        <v>701.923</v>
      </c>
      <c r="G488" s="28"/>
      <c r="H488" s="42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43587</v>
      </c>
      <c r="B490" s="27"/>
      <c r="C490" s="31">
        <f>ROUND(260.147356539679,3)</f>
        <v>260.147</v>
      </c>
      <c r="D490" s="31">
        <f>F490</f>
        <v>260.453</v>
      </c>
      <c r="E490" s="31">
        <f>F490</f>
        <v>260.453</v>
      </c>
      <c r="F490" s="31">
        <f>ROUND(260.453,3)</f>
        <v>260.453</v>
      </c>
      <c r="G490" s="28"/>
      <c r="H490" s="42"/>
    </row>
    <row r="491" spans="1:8" ht="12.75" customHeight="1">
      <c r="A491" s="26">
        <v>43678</v>
      </c>
      <c r="B491" s="27"/>
      <c r="C491" s="31">
        <f>ROUND(260.147356539679,3)</f>
        <v>260.147</v>
      </c>
      <c r="D491" s="31">
        <f>F491</f>
        <v>265.269</v>
      </c>
      <c r="E491" s="31">
        <f>F491</f>
        <v>265.269</v>
      </c>
      <c r="F491" s="31">
        <f>ROUND(265.269,3)</f>
        <v>265.269</v>
      </c>
      <c r="G491" s="28"/>
      <c r="H491" s="42"/>
    </row>
    <row r="492" spans="1:8" ht="12.75" customHeight="1">
      <c r="A492" s="26">
        <v>43776</v>
      </c>
      <c r="B492" s="27"/>
      <c r="C492" s="31">
        <f>ROUND(260.147356539679,3)</f>
        <v>260.147</v>
      </c>
      <c r="D492" s="31">
        <f>F492</f>
        <v>270.778</v>
      </c>
      <c r="E492" s="31">
        <f>F492</f>
        <v>270.778</v>
      </c>
      <c r="F492" s="31">
        <f>ROUND(270.778,3)</f>
        <v>270.778</v>
      </c>
      <c r="G492" s="28"/>
      <c r="H492" s="42"/>
    </row>
    <row r="493" spans="1:8" ht="12.75" customHeight="1">
      <c r="A493" s="26">
        <v>43867</v>
      </c>
      <c r="B493" s="27"/>
      <c r="C493" s="31">
        <f>ROUND(260.147356539679,3)</f>
        <v>260.147</v>
      </c>
      <c r="D493" s="31">
        <f>F493</f>
        <v>276.152</v>
      </c>
      <c r="E493" s="31">
        <f>F493</f>
        <v>276.152</v>
      </c>
      <c r="F493" s="31">
        <f>ROUND(276.152,3)</f>
        <v>276.152</v>
      </c>
      <c r="G493" s="28"/>
      <c r="H493" s="42"/>
    </row>
    <row r="494" spans="1:8" ht="12.75" customHeight="1">
      <c r="A494" s="26" t="s">
        <v>88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43630</v>
      </c>
      <c r="B495" s="27"/>
      <c r="C495" s="28">
        <f>ROUND(23989.582679912,2)</f>
        <v>23989.58</v>
      </c>
      <c r="D495" s="28">
        <f>F495</f>
        <v>24544.28</v>
      </c>
      <c r="E495" s="28">
        <f>F495</f>
        <v>24544.28</v>
      </c>
      <c r="F495" s="28">
        <f>ROUND(24544.28,2)</f>
        <v>24544.28</v>
      </c>
      <c r="G495" s="28"/>
      <c r="H495" s="42"/>
    </row>
    <row r="496" spans="1:8" ht="12.75" customHeight="1">
      <c r="A496" s="26">
        <v>43724</v>
      </c>
      <c r="B496" s="27"/>
      <c r="C496" s="28">
        <f>ROUND(23989.582679912,2)</f>
        <v>23989.58</v>
      </c>
      <c r="D496" s="28">
        <f>F496</f>
        <v>24952.2</v>
      </c>
      <c r="E496" s="28">
        <f>F496</f>
        <v>24952.2</v>
      </c>
      <c r="F496" s="28">
        <f>ROUND(24952.2,2)</f>
        <v>24952.2</v>
      </c>
      <c r="G496" s="28"/>
      <c r="H496" s="42"/>
    </row>
    <row r="497" spans="1:8" ht="12.75" customHeight="1">
      <c r="A497" s="26" t="s">
        <v>89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43635</v>
      </c>
      <c r="B498" s="27"/>
      <c r="C498" s="31">
        <f>ROUND(7.158,3)</f>
        <v>7.158</v>
      </c>
      <c r="D498" s="31">
        <f>ROUND(7.08,3)</f>
        <v>7.08</v>
      </c>
      <c r="E498" s="31">
        <f>ROUND(6.98,3)</f>
        <v>6.98</v>
      </c>
      <c r="F498" s="31">
        <f>ROUND(7.03,3)</f>
        <v>7.03</v>
      </c>
      <c r="G498" s="28"/>
      <c r="H498" s="42"/>
    </row>
    <row r="499" spans="1:8" ht="12.75" customHeight="1">
      <c r="A499" s="26">
        <v>43726</v>
      </c>
      <c r="B499" s="27"/>
      <c r="C499" s="31">
        <f>ROUND(7.158,3)</f>
        <v>7.158</v>
      </c>
      <c r="D499" s="31">
        <f>ROUND(7.12,3)</f>
        <v>7.12</v>
      </c>
      <c r="E499" s="31">
        <f>ROUND(7.02,3)</f>
        <v>7.02</v>
      </c>
      <c r="F499" s="31">
        <f>ROUND(7.07,3)</f>
        <v>7.07</v>
      </c>
      <c r="G499" s="28"/>
      <c r="H499" s="42"/>
    </row>
    <row r="500" spans="1:8" ht="12.75" customHeight="1">
      <c r="A500" s="26">
        <v>43817</v>
      </c>
      <c r="B500" s="27"/>
      <c r="C500" s="31">
        <f>ROUND(7.158,3)</f>
        <v>7.158</v>
      </c>
      <c r="D500" s="31">
        <f>ROUND(7.18,3)</f>
        <v>7.18</v>
      </c>
      <c r="E500" s="31">
        <f>ROUND(7.08,3)</f>
        <v>7.08</v>
      </c>
      <c r="F500" s="31">
        <f>ROUND(7.13,3)</f>
        <v>7.13</v>
      </c>
      <c r="G500" s="28"/>
      <c r="H500" s="42"/>
    </row>
    <row r="501" spans="1:8" ht="12.75" customHeight="1">
      <c r="A501" s="26" t="s">
        <v>90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43587</v>
      </c>
      <c r="B502" s="27"/>
      <c r="C502" s="31">
        <f>ROUND(655.18,3)</f>
        <v>655.18</v>
      </c>
      <c r="D502" s="31">
        <f>F502</f>
        <v>655.938</v>
      </c>
      <c r="E502" s="31">
        <f>F502</f>
        <v>655.938</v>
      </c>
      <c r="F502" s="31">
        <f>ROUND(655.938,3)</f>
        <v>655.938</v>
      </c>
      <c r="G502" s="28"/>
      <c r="H502" s="42"/>
    </row>
    <row r="503" spans="1:8" ht="12.75" customHeight="1">
      <c r="A503" s="26">
        <v>43678</v>
      </c>
      <c r="B503" s="27"/>
      <c r="C503" s="31">
        <f>ROUND(655.18,3)</f>
        <v>655.18</v>
      </c>
      <c r="D503" s="31">
        <f>F503</f>
        <v>667.904</v>
      </c>
      <c r="E503" s="31">
        <f>F503</f>
        <v>667.904</v>
      </c>
      <c r="F503" s="31">
        <f>ROUND(667.904,3)</f>
        <v>667.904</v>
      </c>
      <c r="G503" s="28"/>
      <c r="H503" s="42"/>
    </row>
    <row r="504" spans="1:8" ht="12.75" customHeight="1">
      <c r="A504" s="26">
        <v>43776</v>
      </c>
      <c r="B504" s="27"/>
      <c r="C504" s="31">
        <f>ROUND(655.18,3)</f>
        <v>655.18</v>
      </c>
      <c r="D504" s="31">
        <f>F504</f>
        <v>681.604</v>
      </c>
      <c r="E504" s="31">
        <f>F504</f>
        <v>681.604</v>
      </c>
      <c r="F504" s="31">
        <f>ROUND(681.604,3)</f>
        <v>681.604</v>
      </c>
      <c r="G504" s="28"/>
      <c r="H504" s="42"/>
    </row>
    <row r="505" spans="1:8" ht="12.75" customHeight="1">
      <c r="A505" s="26">
        <v>43867</v>
      </c>
      <c r="B505" s="27"/>
      <c r="C505" s="31">
        <f>ROUND(655.18,3)</f>
        <v>655.18</v>
      </c>
      <c r="D505" s="31">
        <f>F505</f>
        <v>694.973</v>
      </c>
      <c r="E505" s="31">
        <f>F505</f>
        <v>694.973</v>
      </c>
      <c r="F505" s="31">
        <f>ROUND(694.973,3)</f>
        <v>694.973</v>
      </c>
      <c r="G505" s="28"/>
      <c r="H505" s="42"/>
    </row>
    <row r="506" spans="1:8" ht="12.75" customHeight="1">
      <c r="A506" s="26" t="s">
        <v>13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43913</v>
      </c>
      <c r="B507" s="27"/>
      <c r="C507" s="28">
        <f>ROUND(99.2865609382774,2)</f>
        <v>99.29</v>
      </c>
      <c r="D507" s="28">
        <f>F507</f>
        <v>98.77</v>
      </c>
      <c r="E507" s="28">
        <f>F507</f>
        <v>98.77</v>
      </c>
      <c r="F507" s="28">
        <f>ROUND(98.7739499618087,2)</f>
        <v>98.77</v>
      </c>
      <c r="G507" s="28"/>
      <c r="H507" s="42"/>
    </row>
    <row r="508" spans="1:8" ht="12.75" customHeight="1">
      <c r="A508" s="26" t="s">
        <v>14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45007</v>
      </c>
      <c r="B509" s="27"/>
      <c r="C509" s="28">
        <f>ROUND(97.428197248757,2)</f>
        <v>97.43</v>
      </c>
      <c r="D509" s="28">
        <f>F509</f>
        <v>95.98</v>
      </c>
      <c r="E509" s="28">
        <f>F509</f>
        <v>95.98</v>
      </c>
      <c r="F509" s="28">
        <f>ROUND(95.9806980661841,2)</f>
        <v>95.98</v>
      </c>
      <c r="G509" s="28"/>
      <c r="H509" s="42"/>
    </row>
    <row r="510" spans="1:8" ht="12.75" customHeight="1">
      <c r="A510" s="26" t="s">
        <v>15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46834</v>
      </c>
      <c r="B511" s="27"/>
      <c r="C511" s="28">
        <f>ROUND(96.0426152302765,2)</f>
        <v>96.04</v>
      </c>
      <c r="D511" s="28">
        <f>F511</f>
        <v>95.26</v>
      </c>
      <c r="E511" s="28">
        <f>F511</f>
        <v>95.26</v>
      </c>
      <c r="F511" s="28">
        <f>ROUND(95.2644908256893,2)</f>
        <v>95.26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43636</v>
      </c>
      <c r="B513" s="27"/>
      <c r="C513" s="28">
        <f>ROUND(99.8725465484888,2)</f>
        <v>99.87</v>
      </c>
      <c r="D513" s="28">
        <f>F513</f>
        <v>102.01</v>
      </c>
      <c r="E513" s="28">
        <f>F513</f>
        <v>102.01</v>
      </c>
      <c r="F513" s="28">
        <f>ROUND(102.012788093541,2)</f>
        <v>102.01</v>
      </c>
      <c r="G513" s="28"/>
      <c r="H513" s="42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43727</v>
      </c>
      <c r="B515" s="27"/>
      <c r="C515" s="28">
        <f>ROUND(99.8725465484888,2)</f>
        <v>99.87</v>
      </c>
      <c r="D515" s="28">
        <f>F515</f>
        <v>99.87</v>
      </c>
      <c r="E515" s="28">
        <f>F515</f>
        <v>99.87</v>
      </c>
      <c r="F515" s="28">
        <f>ROUND(99.8725465484888,2)</f>
        <v>99.87</v>
      </c>
      <c r="G515" s="28"/>
      <c r="H515" s="42"/>
    </row>
    <row r="516" spans="1:8" ht="12.75" customHeight="1">
      <c r="A516" s="26" t="s">
        <v>93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43637</v>
      </c>
      <c r="B517" s="27"/>
      <c r="C517" s="30">
        <f>ROUND(99.2865609382774,5)</f>
        <v>99.28656</v>
      </c>
      <c r="D517" s="30">
        <f>F517</f>
        <v>99.73949</v>
      </c>
      <c r="E517" s="30">
        <f>F517</f>
        <v>99.73949</v>
      </c>
      <c r="F517" s="30">
        <f>ROUND(99.7394924570074,5)</f>
        <v>99.73949</v>
      </c>
      <c r="G517" s="28"/>
      <c r="H517" s="42"/>
    </row>
    <row r="518" spans="1:8" ht="12.75" customHeight="1">
      <c r="A518" s="26" t="s">
        <v>94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43728</v>
      </c>
      <c r="B519" s="27"/>
      <c r="C519" s="30">
        <f>ROUND(99.2865609382774,5)</f>
        <v>99.28656</v>
      </c>
      <c r="D519" s="30">
        <f>F519</f>
        <v>101.87102</v>
      </c>
      <c r="E519" s="30">
        <f>F519</f>
        <v>101.87102</v>
      </c>
      <c r="F519" s="30">
        <f>ROUND(101.871023135817,5)</f>
        <v>101.87102</v>
      </c>
      <c r="G519" s="28"/>
      <c r="H519" s="42"/>
    </row>
    <row r="520" spans="1:8" ht="12.75" customHeight="1">
      <c r="A520" s="26" t="s">
        <v>95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44004</v>
      </c>
      <c r="B521" s="27"/>
      <c r="C521" s="28">
        <f>ROUND(99.2865609382774,2)</f>
        <v>99.29</v>
      </c>
      <c r="D521" s="28">
        <f>F521</f>
        <v>102.33</v>
      </c>
      <c r="E521" s="28">
        <f>F521</f>
        <v>102.33</v>
      </c>
      <c r="F521" s="28">
        <f>ROUND(102.328551116827,2)</f>
        <v>102.33</v>
      </c>
      <c r="G521" s="28"/>
      <c r="H521" s="42"/>
    </row>
    <row r="522" spans="1:8" ht="12.75" customHeight="1">
      <c r="A522" s="26" t="s">
        <v>96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44095</v>
      </c>
      <c r="B523" s="27"/>
      <c r="C523" s="28">
        <f>ROUND(99.2865609382774,2)</f>
        <v>99.29</v>
      </c>
      <c r="D523" s="28">
        <f>F523</f>
        <v>99.29</v>
      </c>
      <c r="E523" s="28">
        <f>F523</f>
        <v>99.29</v>
      </c>
      <c r="F523" s="28">
        <f>ROUND(99.2865609382774,2)</f>
        <v>99.29</v>
      </c>
      <c r="G523" s="28"/>
      <c r="H523" s="42"/>
    </row>
    <row r="524" spans="1:8" ht="12.75" customHeight="1">
      <c r="A524" s="26" t="s">
        <v>97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44182</v>
      </c>
      <c r="B525" s="27"/>
      <c r="C525" s="30">
        <f>ROUND(97.428197248757,5)</f>
        <v>97.4282</v>
      </c>
      <c r="D525" s="30">
        <f>F525</f>
        <v>96.05064</v>
      </c>
      <c r="E525" s="30">
        <f>F525</f>
        <v>96.05064</v>
      </c>
      <c r="F525" s="30">
        <f>ROUND(96.0506377928955,5)</f>
        <v>96.05064</v>
      </c>
      <c r="G525" s="28"/>
      <c r="H525" s="42"/>
    </row>
    <row r="526" spans="1:8" ht="12.75" customHeight="1">
      <c r="A526" s="26" t="s">
        <v>98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44271</v>
      </c>
      <c r="B527" s="27"/>
      <c r="C527" s="30">
        <f>ROUND(97.428197248757,5)</f>
        <v>97.4282</v>
      </c>
      <c r="D527" s="30">
        <f>F527</f>
        <v>95.19093</v>
      </c>
      <c r="E527" s="30">
        <f>F527</f>
        <v>95.19093</v>
      </c>
      <c r="F527" s="30">
        <f>ROUND(95.1909296865319,5)</f>
        <v>95.19093</v>
      </c>
      <c r="G527" s="28"/>
      <c r="H527" s="42"/>
    </row>
    <row r="528" spans="1:8" ht="12.75" customHeight="1">
      <c r="A528" s="26" t="s">
        <v>99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44362</v>
      </c>
      <c r="B529" s="27"/>
      <c r="C529" s="30">
        <f>ROUND(97.428197248757,5)</f>
        <v>97.4282</v>
      </c>
      <c r="D529" s="30">
        <f>F529</f>
        <v>94.29053</v>
      </c>
      <c r="E529" s="30">
        <f>F529</f>
        <v>94.29053</v>
      </c>
      <c r="F529" s="30">
        <f>ROUND(94.2905287127787,5)</f>
        <v>94.29053</v>
      </c>
      <c r="G529" s="28"/>
      <c r="H529" s="42"/>
    </row>
    <row r="530" spans="1:8" ht="12.75" customHeight="1">
      <c r="A530" s="26" t="s">
        <v>100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44460</v>
      </c>
      <c r="B531" s="27"/>
      <c r="C531" s="30">
        <f>ROUND(97.428197248757,5)</f>
        <v>97.4282</v>
      </c>
      <c r="D531" s="30">
        <f>F531</f>
        <v>94.35798</v>
      </c>
      <c r="E531" s="30">
        <f>F531</f>
        <v>94.35798</v>
      </c>
      <c r="F531" s="30">
        <f>ROUND(94.3579817130303,5)</f>
        <v>94.35798</v>
      </c>
      <c r="G531" s="28"/>
      <c r="H531" s="42"/>
    </row>
    <row r="532" spans="1:8" ht="12.75" customHeight="1">
      <c r="A532" s="26" t="s">
        <v>101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44551</v>
      </c>
      <c r="B533" s="27"/>
      <c r="C533" s="30">
        <f>ROUND(97.428197248757,5)</f>
        <v>97.4282</v>
      </c>
      <c r="D533" s="30">
        <f>F533</f>
        <v>96.46757</v>
      </c>
      <c r="E533" s="30">
        <f>F533</f>
        <v>96.46757</v>
      </c>
      <c r="F533" s="30">
        <f>ROUND(96.4675673492419,5)</f>
        <v>96.46757</v>
      </c>
      <c r="G533" s="28"/>
      <c r="H533" s="42"/>
    </row>
    <row r="534" spans="1:8" ht="12.75" customHeight="1">
      <c r="A534" s="26" t="s">
        <v>102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44635</v>
      </c>
      <c r="B535" s="27"/>
      <c r="C535" s="30">
        <f>ROUND(97.428197248757,5)</f>
        <v>97.4282</v>
      </c>
      <c r="D535" s="30">
        <f>F535</f>
        <v>96.52706</v>
      </c>
      <c r="E535" s="30">
        <f>F535</f>
        <v>96.52706</v>
      </c>
      <c r="F535" s="30">
        <f>ROUND(96.5270602748846,5)</f>
        <v>96.52706</v>
      </c>
      <c r="G535" s="28"/>
      <c r="H535" s="42"/>
    </row>
    <row r="536" spans="1:8" ht="12.75" customHeight="1">
      <c r="A536" s="26" t="s">
        <v>103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44733</v>
      </c>
      <c r="B537" s="27"/>
      <c r="C537" s="30">
        <f>ROUND(97.428197248757,5)</f>
        <v>97.4282</v>
      </c>
      <c r="D537" s="30">
        <f>F537</f>
        <v>97.63607</v>
      </c>
      <c r="E537" s="30">
        <f>F537</f>
        <v>97.63607</v>
      </c>
      <c r="F537" s="30">
        <f>ROUND(97.6360723327443,5)</f>
        <v>97.63607</v>
      </c>
      <c r="G537" s="28"/>
      <c r="H537" s="42"/>
    </row>
    <row r="538" spans="1:8" ht="12.75" customHeight="1">
      <c r="A538" s="26" t="s">
        <v>104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44824</v>
      </c>
      <c r="B539" s="27"/>
      <c r="C539" s="30">
        <f>ROUND(97.428197248757,5)</f>
        <v>97.4282</v>
      </c>
      <c r="D539" s="30">
        <f>F539</f>
        <v>101.50319</v>
      </c>
      <c r="E539" s="30">
        <f>F539</f>
        <v>101.50319</v>
      </c>
      <c r="F539" s="30">
        <f>ROUND(101.503193532002,5)</f>
        <v>101.50319</v>
      </c>
      <c r="G539" s="28"/>
      <c r="H539" s="42"/>
    </row>
    <row r="540" spans="1:8" ht="12.75" customHeight="1">
      <c r="A540" s="26" t="s">
        <v>105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45097</v>
      </c>
      <c r="B541" s="27"/>
      <c r="C541" s="28">
        <f>ROUND(97.428197248757,2)</f>
        <v>97.43</v>
      </c>
      <c r="D541" s="28">
        <f>F541</f>
        <v>102</v>
      </c>
      <c r="E541" s="28">
        <f>F541</f>
        <v>102</v>
      </c>
      <c r="F541" s="28">
        <f>ROUND(101.997405581588,2)</f>
        <v>102</v>
      </c>
      <c r="G541" s="28"/>
      <c r="H541" s="42"/>
    </row>
    <row r="542" spans="1:8" ht="12.75" customHeight="1">
      <c r="A542" s="26" t="s">
        <v>106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45188</v>
      </c>
      <c r="B543" s="27"/>
      <c r="C543" s="28">
        <f>ROUND(97.428197248757,2)</f>
        <v>97.43</v>
      </c>
      <c r="D543" s="28">
        <f>F543</f>
        <v>97.43</v>
      </c>
      <c r="E543" s="28">
        <f>F543</f>
        <v>97.43</v>
      </c>
      <c r="F543" s="28">
        <f>ROUND(97.428197248757,2)</f>
        <v>97.43</v>
      </c>
      <c r="G543" s="28"/>
      <c r="H543" s="42"/>
    </row>
    <row r="544" spans="1:8" ht="12.75" customHeight="1">
      <c r="A544" s="26" t="s">
        <v>107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46008</v>
      </c>
      <c r="B545" s="27"/>
      <c r="C545" s="30">
        <f>ROUND(96.0426152302765,5)</f>
        <v>96.04262</v>
      </c>
      <c r="D545" s="30">
        <f>F545</f>
        <v>93.70678</v>
      </c>
      <c r="E545" s="30">
        <f>F545</f>
        <v>93.70678</v>
      </c>
      <c r="F545" s="30">
        <f>ROUND(93.7067788499943,5)</f>
        <v>93.70678</v>
      </c>
      <c r="G545" s="28"/>
      <c r="H545" s="42"/>
    </row>
    <row r="546" spans="1:8" ht="12.75" customHeight="1">
      <c r="A546" s="26" t="s">
        <v>108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46097</v>
      </c>
      <c r="B547" s="27"/>
      <c r="C547" s="30">
        <f>ROUND(96.0426152302765,5)</f>
        <v>96.04262</v>
      </c>
      <c r="D547" s="30">
        <f>F547</f>
        <v>90.65911</v>
      </c>
      <c r="E547" s="30">
        <f>F547</f>
        <v>90.65911</v>
      </c>
      <c r="F547" s="30">
        <f>ROUND(90.65911317731,5)</f>
        <v>90.65911</v>
      </c>
      <c r="G547" s="28"/>
      <c r="H547" s="42"/>
    </row>
    <row r="548" spans="1:8" ht="12.75" customHeight="1">
      <c r="A548" s="26" t="s">
        <v>109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46188</v>
      </c>
      <c r="B549" s="27"/>
      <c r="C549" s="30">
        <f>ROUND(96.0426152302765,5)</f>
        <v>96.04262</v>
      </c>
      <c r="D549" s="30">
        <f>F549</f>
        <v>89.36162</v>
      </c>
      <c r="E549" s="30">
        <f>F549</f>
        <v>89.36162</v>
      </c>
      <c r="F549" s="30">
        <f>ROUND(89.3616203527192,5)</f>
        <v>89.36162</v>
      </c>
      <c r="G549" s="28"/>
      <c r="H549" s="42"/>
    </row>
    <row r="550" spans="1:8" ht="12.75" customHeight="1">
      <c r="A550" s="26" t="s">
        <v>110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46286</v>
      </c>
      <c r="B551" s="27"/>
      <c r="C551" s="30">
        <f>ROUND(96.0426152302765,5)</f>
        <v>96.04262</v>
      </c>
      <c r="D551" s="30">
        <f>F551</f>
        <v>91.51101</v>
      </c>
      <c r="E551" s="30">
        <f>F551</f>
        <v>91.51101</v>
      </c>
      <c r="F551" s="30">
        <f>ROUND(91.5110118822133,5)</f>
        <v>91.51101</v>
      </c>
      <c r="G551" s="28"/>
      <c r="H551" s="42"/>
    </row>
    <row r="552" spans="1:8" ht="12.75" customHeight="1">
      <c r="A552" s="26" t="s">
        <v>111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46377</v>
      </c>
      <c r="B553" s="27"/>
      <c r="C553" s="30">
        <f>ROUND(96.0426152302765,5)</f>
        <v>96.04262</v>
      </c>
      <c r="D553" s="30">
        <f>F553</f>
        <v>95.31591</v>
      </c>
      <c r="E553" s="30">
        <f>F553</f>
        <v>95.31591</v>
      </c>
      <c r="F553" s="30">
        <f>ROUND(95.3159053709828,5)</f>
        <v>95.31591</v>
      </c>
      <c r="G553" s="28"/>
      <c r="H553" s="42"/>
    </row>
    <row r="554" spans="1:8" ht="12.75" customHeight="1">
      <c r="A554" s="26" t="s">
        <v>112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46461</v>
      </c>
      <c r="B555" s="27"/>
      <c r="C555" s="30">
        <f>ROUND(96.0426152302765,5)</f>
        <v>96.04262</v>
      </c>
      <c r="D555" s="30">
        <f>F555</f>
        <v>93.86232</v>
      </c>
      <c r="E555" s="30">
        <f>F555</f>
        <v>93.86232</v>
      </c>
      <c r="F555" s="30">
        <f>ROUND(93.8623182793545,5)</f>
        <v>93.86232</v>
      </c>
      <c r="G555" s="28"/>
      <c r="H555" s="42"/>
    </row>
    <row r="556" spans="1:8" ht="12.75" customHeight="1">
      <c r="A556" s="26" t="s">
        <v>113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46559</v>
      </c>
      <c r="B557" s="27"/>
      <c r="C557" s="30">
        <f>ROUND(96.0426152302765,5)</f>
        <v>96.04262</v>
      </c>
      <c r="D557" s="30">
        <f>F557</f>
        <v>95.94331</v>
      </c>
      <c r="E557" s="30">
        <f>F557</f>
        <v>95.94331</v>
      </c>
      <c r="F557" s="30">
        <f>ROUND(95.9433066810978,5)</f>
        <v>95.94331</v>
      </c>
      <c r="G557" s="28"/>
      <c r="H557" s="42"/>
    </row>
    <row r="558" spans="1:8" ht="12.75" customHeight="1">
      <c r="A558" s="26" t="s">
        <v>114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46650</v>
      </c>
      <c r="B559" s="27"/>
      <c r="C559" s="30">
        <f>ROUND(96.0426152302765,5)</f>
        <v>96.04262</v>
      </c>
      <c r="D559" s="30">
        <f>F559</f>
        <v>101.43547</v>
      </c>
      <c r="E559" s="30">
        <f>F559</f>
        <v>101.43547</v>
      </c>
      <c r="F559" s="30">
        <f>ROUND(101.435465690817,5)</f>
        <v>101.43547</v>
      </c>
      <c r="G559" s="28"/>
      <c r="H559" s="42"/>
    </row>
    <row r="560" spans="1:8" ht="12.75" customHeight="1">
      <c r="A560" s="26" t="s">
        <v>115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46924</v>
      </c>
      <c r="B561" s="27"/>
      <c r="C561" s="28">
        <f>ROUND(96.0426152302765,2)</f>
        <v>96.04</v>
      </c>
      <c r="D561" s="28">
        <f>F561</f>
        <v>102.52</v>
      </c>
      <c r="E561" s="28">
        <f>F561</f>
        <v>102.52</v>
      </c>
      <c r="F561" s="28">
        <f>ROUND(102.519035950297,2)</f>
        <v>102.52</v>
      </c>
      <c r="G561" s="28"/>
      <c r="H561" s="42"/>
    </row>
    <row r="562" spans="1:8" ht="12.75" customHeight="1">
      <c r="A562" s="26" t="s">
        <v>116</v>
      </c>
      <c r="B562" s="27"/>
      <c r="C562" s="29"/>
      <c r="D562" s="29"/>
      <c r="E562" s="29"/>
      <c r="F562" s="29"/>
      <c r="G562" s="28"/>
      <c r="H562" s="42"/>
    </row>
    <row r="563" spans="1:8" ht="12.75" customHeight="1" thickBot="1">
      <c r="A563" s="38">
        <v>47015</v>
      </c>
      <c r="B563" s="39"/>
      <c r="C563" s="40">
        <f>ROUND(96.0426152302765,2)</f>
        <v>96.04</v>
      </c>
      <c r="D563" s="40">
        <f>F563</f>
        <v>96.04</v>
      </c>
      <c r="E563" s="40">
        <f>F563</f>
        <v>96.04</v>
      </c>
      <c r="F563" s="40">
        <f>ROUND(96.0426152302765,2)</f>
        <v>96.04</v>
      </c>
      <c r="G563" s="40"/>
      <c r="H563" s="43"/>
    </row>
  </sheetData>
  <sheetProtection/>
  <mergeCells count="562">
    <mergeCell ref="A561:B561"/>
    <mergeCell ref="A562:B562"/>
    <mergeCell ref="A563:B563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9:B469"/>
    <mergeCell ref="A470:B470"/>
    <mergeCell ref="A464:B464"/>
    <mergeCell ref="A465:B465"/>
    <mergeCell ref="A466:B466"/>
    <mergeCell ref="A467:B467"/>
    <mergeCell ref="A468:B468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2019-04-26T14:25:39Z</dcterms:modified>
  <cp:category/>
  <cp:version/>
  <cp:contentType/>
  <cp:contentStatus/>
</cp:coreProperties>
</file>