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'Jerry'!$A$1:$H$333</definedName>
  </definedNames>
  <calcPr fullCalcOnLoad="1"/>
</workbook>
</file>

<file path=xl/sharedStrings.xml><?xml version="1.0" encoding="utf-8"?>
<sst xmlns="http://schemas.openxmlformats.org/spreadsheetml/2006/main" count="96" uniqueCount="93">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</sst>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SheetLayoutView="75" zoomScalePageLayoutView="0" workbookViewId="0" topLeftCell="A58">
      <selection activeCell="I58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43591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ROUND(99.8736947058491,2)</f>
        <v>99.87</v>
      </c>
      <c r="D6" s="28">
        <f>F6</f>
        <v>102.01</v>
      </c>
      <c r="E6" s="28">
        <f>F6</f>
        <v>102.01</v>
      </c>
      <c r="F6" s="28">
        <f>ROUND(102.01280531714,2)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ROUND(99.8736947058491,2)</f>
        <v>99.87</v>
      </c>
      <c r="D7" s="28">
        <f>F7</f>
        <v>99.87</v>
      </c>
      <c r="E7" s="28">
        <f>F7</f>
        <v>99.87</v>
      </c>
      <c r="F7" s="28">
        <f>ROUND(99.8736947058491,2)</f>
        <v>99.87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ROUND(99.2744811182349,2)</f>
        <v>99.27</v>
      </c>
      <c r="D9" s="28">
        <f>F9</f>
        <v>99.74</v>
      </c>
      <c r="E9" s="28">
        <f>F9</f>
        <v>99.74</v>
      </c>
      <c r="F9" s="28">
        <f>ROUND(99.7394881630798,2)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ROUND(99.2744811182349,2)</f>
        <v>99.27</v>
      </c>
      <c r="D10" s="28">
        <f>F10</f>
        <v>101.87</v>
      </c>
      <c r="E10" s="28">
        <f>F10</f>
        <v>101.87</v>
      </c>
      <c r="F10" s="28">
        <f>ROUND(101.872310993494,2)</f>
        <v>101.87</v>
      </c>
      <c r="G10" s="28"/>
      <c r="H10" s="40"/>
    </row>
    <row r="11" spans="1:8" ht="12.75" customHeight="1">
      <c r="A11" s="26">
        <v>43819</v>
      </c>
      <c r="B11" s="27"/>
      <c r="C11" s="28">
        <f>ROUND(99.2744811182349,2)</f>
        <v>99.27</v>
      </c>
      <c r="D11" s="28">
        <f>F11</f>
        <v>102.8</v>
      </c>
      <c r="E11" s="28">
        <f>F11</f>
        <v>102.8</v>
      </c>
      <c r="F11" s="28">
        <f>ROUND(102.801837944564,2)</f>
        <v>102.8</v>
      </c>
      <c r="G11" s="28"/>
      <c r="H11" s="40"/>
    </row>
    <row r="12" spans="1:8" ht="12.75" customHeight="1">
      <c r="A12" s="26">
        <v>43913</v>
      </c>
      <c r="B12" s="27"/>
      <c r="C12" s="28">
        <f>ROUND(99.2744811182349,2)</f>
        <v>99.27</v>
      </c>
      <c r="D12" s="28">
        <f>F12</f>
        <v>98.77</v>
      </c>
      <c r="E12" s="28">
        <f>F12</f>
        <v>98.77</v>
      </c>
      <c r="F12" s="28">
        <f>ROUND(98.7734978857993,2)</f>
        <v>98.77</v>
      </c>
      <c r="G12" s="28"/>
      <c r="H12" s="40"/>
    </row>
    <row r="13" spans="1:8" ht="12.75" customHeight="1">
      <c r="A13" s="26">
        <v>44004</v>
      </c>
      <c r="B13" s="27"/>
      <c r="C13" s="28">
        <f>ROUND(99.2744811182349,2)</f>
        <v>99.27</v>
      </c>
      <c r="D13" s="28">
        <f>F13</f>
        <v>102.33</v>
      </c>
      <c r="E13" s="28">
        <f>F13</f>
        <v>102.33</v>
      </c>
      <c r="F13" s="28">
        <f>ROUND(102.326314431568,2)</f>
        <v>102.33</v>
      </c>
      <c r="G13" s="28"/>
      <c r="H13" s="40"/>
    </row>
    <row r="14" spans="1:8" ht="12.75" customHeight="1">
      <c r="A14" s="26">
        <v>44095</v>
      </c>
      <c r="B14" s="27"/>
      <c r="C14" s="28">
        <f>ROUND(99.2744811182349,2)</f>
        <v>99.27</v>
      </c>
      <c r="D14" s="28">
        <f>F14</f>
        <v>99.27</v>
      </c>
      <c r="E14" s="28">
        <f>F14</f>
        <v>99.27</v>
      </c>
      <c r="F14" s="28">
        <f>ROUND(99.2744811182349,2)</f>
        <v>99.27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ROUND(97.3206766146783,2)</f>
        <v>97.32</v>
      </c>
      <c r="D16" s="28">
        <f>F16</f>
        <v>96.03</v>
      </c>
      <c r="E16" s="28">
        <f>F16</f>
        <v>96.03</v>
      </c>
      <c r="F16" s="28">
        <f>ROUND(96.0287882629091,2)</f>
        <v>96.03</v>
      </c>
      <c r="G16" s="28"/>
      <c r="H16" s="40"/>
    </row>
    <row r="17" spans="1:8" ht="12.75" customHeight="1">
      <c r="A17" s="26">
        <v>44271</v>
      </c>
      <c r="B17" s="27"/>
      <c r="C17" s="28">
        <f>ROUND(97.3206766146783,2)</f>
        <v>97.32</v>
      </c>
      <c r="D17" s="28">
        <f>F17</f>
        <v>95.15</v>
      </c>
      <c r="E17" s="28">
        <f>F17</f>
        <v>95.15</v>
      </c>
      <c r="F17" s="28">
        <f>ROUND(95.1514782978921,2)</f>
        <v>95.15</v>
      </c>
      <c r="G17" s="28"/>
      <c r="H17" s="40"/>
    </row>
    <row r="18" spans="1:8" ht="12.75" customHeight="1">
      <c r="A18" s="26">
        <v>44362</v>
      </c>
      <c r="B18" s="27"/>
      <c r="C18" s="28">
        <f>ROUND(97.3206766146783,2)</f>
        <v>97.32</v>
      </c>
      <c r="D18" s="28">
        <f>F18</f>
        <v>94.23</v>
      </c>
      <c r="E18" s="28">
        <f>F18</f>
        <v>94.23</v>
      </c>
      <c r="F18" s="28">
        <f>ROUND(94.2300852774497,2)</f>
        <v>94.23</v>
      </c>
      <c r="G18" s="28"/>
      <c r="H18" s="40"/>
    </row>
    <row r="19" spans="1:8" ht="12.75" customHeight="1">
      <c r="A19" s="26">
        <v>44460</v>
      </c>
      <c r="B19" s="27"/>
      <c r="C19" s="28">
        <f>ROUND(97.3206766146783,2)</f>
        <v>97.32</v>
      </c>
      <c r="D19" s="28">
        <f>F19</f>
        <v>94.29</v>
      </c>
      <c r="E19" s="28">
        <f>F19</f>
        <v>94.29</v>
      </c>
      <c r="F19" s="28">
        <f>ROUND(94.2933132227434,2)</f>
        <v>94.29</v>
      </c>
      <c r="G19" s="28"/>
      <c r="H19" s="40"/>
    </row>
    <row r="20" spans="1:8" ht="12.75" customHeight="1">
      <c r="A20" s="26">
        <v>44551</v>
      </c>
      <c r="B20" s="27"/>
      <c r="C20" s="28">
        <f>ROUND(97.3206766146783,2)</f>
        <v>97.32</v>
      </c>
      <c r="D20" s="28">
        <f>F20</f>
        <v>96.41</v>
      </c>
      <c r="E20" s="28">
        <f>F20</f>
        <v>96.41</v>
      </c>
      <c r="F20" s="28">
        <f>ROUND(96.4057716819181,2)</f>
        <v>96.41</v>
      </c>
      <c r="G20" s="28"/>
      <c r="H20" s="40"/>
    </row>
    <row r="21" spans="1:8" ht="12.75" customHeight="1">
      <c r="A21" s="26">
        <v>44635</v>
      </c>
      <c r="B21" s="27"/>
      <c r="C21" s="28">
        <f>ROUND(97.3206766146783,2)</f>
        <v>97.32</v>
      </c>
      <c r="D21" s="28">
        <f>F21</f>
        <v>96.47</v>
      </c>
      <c r="E21" s="28">
        <f>F21</f>
        <v>96.47</v>
      </c>
      <c r="F21" s="28">
        <f>ROUND(96.4657146361951,2)</f>
        <v>96.47</v>
      </c>
      <c r="G21" s="28"/>
      <c r="H21" s="40"/>
    </row>
    <row r="22" spans="1:8" ht="12.75" customHeight="1">
      <c r="A22" s="26">
        <v>44733</v>
      </c>
      <c r="B22" s="27"/>
      <c r="C22" s="28">
        <f>ROUND(97.3206766146783,2)</f>
        <v>97.32</v>
      </c>
      <c r="D22" s="28">
        <f>F22</f>
        <v>97.57</v>
      </c>
      <c r="E22" s="28">
        <f>F22</f>
        <v>97.57</v>
      </c>
      <c r="F22" s="28">
        <f>ROUND(97.5705077486685,2)</f>
        <v>97.57</v>
      </c>
      <c r="G22" s="28"/>
      <c r="H22" s="40"/>
    </row>
    <row r="23" spans="1:8" ht="12.75" customHeight="1">
      <c r="A23" s="26">
        <v>44824</v>
      </c>
      <c r="B23" s="27"/>
      <c r="C23" s="28">
        <f>ROUND(97.3206766146783,2)</f>
        <v>97.32</v>
      </c>
      <c r="D23" s="28">
        <f>F23</f>
        <v>101.43</v>
      </c>
      <c r="E23" s="28">
        <f>F23</f>
        <v>101.43</v>
      </c>
      <c r="F23" s="28">
        <f>ROUND(101.429647729039,2)</f>
        <v>101.43</v>
      </c>
      <c r="G23" s="28"/>
      <c r="H23" s="40"/>
    </row>
    <row r="24" spans="1:8" ht="12.75" customHeight="1">
      <c r="A24" s="26">
        <v>44915</v>
      </c>
      <c r="B24" s="27"/>
      <c r="C24" s="28">
        <f>ROUND(97.3206766146783,2)</f>
        <v>97.32</v>
      </c>
      <c r="D24" s="28">
        <f>F24</f>
        <v>102.61</v>
      </c>
      <c r="E24" s="28">
        <f>F24</f>
        <v>102.61</v>
      </c>
      <c r="F24" s="28">
        <f>ROUND(102.614260513437,2)</f>
        <v>102.61</v>
      </c>
      <c r="G24" s="28"/>
      <c r="H24" s="40"/>
    </row>
    <row r="25" spans="1:8" ht="12.75" customHeight="1">
      <c r="A25" s="26">
        <v>45007</v>
      </c>
      <c r="B25" s="27"/>
      <c r="C25" s="28">
        <f>ROUND(97.3206766146783,2)</f>
        <v>97.32</v>
      </c>
      <c r="D25" s="28">
        <f>F25</f>
        <v>95.89</v>
      </c>
      <c r="E25" s="28">
        <f>F25</f>
        <v>95.89</v>
      </c>
      <c r="F25" s="28">
        <f>ROUND(95.8873525421118,2)</f>
        <v>95.89</v>
      </c>
      <c r="G25" s="28"/>
      <c r="H25" s="40"/>
    </row>
    <row r="26" spans="1:8" ht="12.75" customHeight="1">
      <c r="A26" s="26">
        <v>45097</v>
      </c>
      <c r="B26" s="27"/>
      <c r="C26" s="28">
        <f>ROUND(97.3206766146783,2)</f>
        <v>97.32</v>
      </c>
      <c r="D26" s="28">
        <f>F26</f>
        <v>101.9</v>
      </c>
      <c r="E26" s="28">
        <f>F26</f>
        <v>101.9</v>
      </c>
      <c r="F26" s="28">
        <f>ROUND(101.898826043462,2)</f>
        <v>101.9</v>
      </c>
      <c r="G26" s="28"/>
      <c r="H26" s="40"/>
    </row>
    <row r="27" spans="1:8" ht="12.75" customHeight="1">
      <c r="A27" s="26">
        <v>45188</v>
      </c>
      <c r="B27" s="27"/>
      <c r="C27" s="28">
        <f>ROUND(97.3206766146783,2)</f>
        <v>97.32</v>
      </c>
      <c r="D27" s="28">
        <f>F27</f>
        <v>97.32</v>
      </c>
      <c r="E27" s="28">
        <f>F27</f>
        <v>97.32</v>
      </c>
      <c r="F27" s="28">
        <f>ROUND(97.3206766146783,2)</f>
        <v>97.32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ROUND(95.915365636382,2)</f>
        <v>95.92</v>
      </c>
      <c r="D29" s="28">
        <f>F29</f>
        <v>93.6</v>
      </c>
      <c r="E29" s="28">
        <f>F29</f>
        <v>93.6</v>
      </c>
      <c r="F29" s="28">
        <f>ROUND(93.5983877566451,2)</f>
        <v>93.6</v>
      </c>
      <c r="G29" s="28"/>
      <c r="H29" s="40"/>
    </row>
    <row r="30" spans="1:8" ht="12.75" customHeight="1">
      <c r="A30" s="26">
        <v>46097</v>
      </c>
      <c r="B30" s="27"/>
      <c r="C30" s="28">
        <f>ROUND(95.915365636382,2)</f>
        <v>95.92</v>
      </c>
      <c r="D30" s="28">
        <f>F30</f>
        <v>90.55</v>
      </c>
      <c r="E30" s="28">
        <f>F30</f>
        <v>90.55</v>
      </c>
      <c r="F30" s="28">
        <f>ROUND(90.546657925772,2)</f>
        <v>90.55</v>
      </c>
      <c r="G30" s="28"/>
      <c r="H30" s="40"/>
    </row>
    <row r="31" spans="1:8" ht="12.75" customHeight="1">
      <c r="A31" s="26">
        <v>46188</v>
      </c>
      <c r="B31" s="27"/>
      <c r="C31" s="28">
        <f>ROUND(95.915365636382,2)</f>
        <v>95.92</v>
      </c>
      <c r="D31" s="28">
        <f>F31</f>
        <v>89.24</v>
      </c>
      <c r="E31" s="28">
        <f>F31</f>
        <v>89.24</v>
      </c>
      <c r="F31" s="28">
        <f>ROUND(89.2447012397961,2)</f>
        <v>89.24</v>
      </c>
      <c r="G31" s="28"/>
      <c r="H31" s="40"/>
    </row>
    <row r="32" spans="1:8" ht="12.75" customHeight="1">
      <c r="A32" s="26">
        <v>46286</v>
      </c>
      <c r="B32" s="27"/>
      <c r="C32" s="28">
        <f>ROUND(95.915365636382,2)</f>
        <v>95.92</v>
      </c>
      <c r="D32" s="28">
        <f>F32</f>
        <v>91.39</v>
      </c>
      <c r="E32" s="28">
        <f>F32</f>
        <v>91.39</v>
      </c>
      <c r="F32" s="28">
        <f>ROUND(91.3889888746175,2)</f>
        <v>91.39</v>
      </c>
      <c r="G32" s="28"/>
      <c r="H32" s="40"/>
    </row>
    <row r="33" spans="1:8" ht="12.75" customHeight="1">
      <c r="A33" s="26">
        <v>46377</v>
      </c>
      <c r="B33" s="27"/>
      <c r="C33" s="28">
        <f>ROUND(95.915365636382,2)</f>
        <v>95.92</v>
      </c>
      <c r="D33" s="28">
        <f>F33</f>
        <v>95.19</v>
      </c>
      <c r="E33" s="28">
        <f>F33</f>
        <v>95.19</v>
      </c>
      <c r="F33" s="28">
        <f>ROUND(95.1888272043783,2)</f>
        <v>95.19</v>
      </c>
      <c r="G33" s="28"/>
      <c r="H33" s="40"/>
    </row>
    <row r="34" spans="1:8" ht="12.75" customHeight="1">
      <c r="A34" s="26">
        <v>46461</v>
      </c>
      <c r="B34" s="27"/>
      <c r="C34" s="28">
        <f>ROUND(95.915365636382,2)</f>
        <v>95.92</v>
      </c>
      <c r="D34" s="28">
        <f>F34</f>
        <v>93.73</v>
      </c>
      <c r="E34" s="28">
        <f>F34</f>
        <v>93.73</v>
      </c>
      <c r="F34" s="28">
        <f>ROUND(93.7273511059542,2)</f>
        <v>93.73</v>
      </c>
      <c r="G34" s="28"/>
      <c r="H34" s="40"/>
    </row>
    <row r="35" spans="1:8" ht="12.75" customHeight="1">
      <c r="A35" s="26">
        <v>46559</v>
      </c>
      <c r="B35" s="27"/>
      <c r="C35" s="28">
        <f>ROUND(95.915365636382,2)</f>
        <v>95.92</v>
      </c>
      <c r="D35" s="28">
        <f>F35</f>
        <v>95.81</v>
      </c>
      <c r="E35" s="28">
        <f>F35</f>
        <v>95.81</v>
      </c>
      <c r="F35" s="28">
        <f>ROUND(95.8100415703117,2)</f>
        <v>95.81</v>
      </c>
      <c r="G35" s="28"/>
      <c r="H35" s="40"/>
    </row>
    <row r="36" spans="1:8" ht="12.75" customHeight="1">
      <c r="A36" s="26">
        <v>46650</v>
      </c>
      <c r="B36" s="27"/>
      <c r="C36" s="28">
        <f>ROUND(95.915365636382,2)</f>
        <v>95.92</v>
      </c>
      <c r="D36" s="28">
        <f>F36</f>
        <v>101.31</v>
      </c>
      <c r="E36" s="28">
        <f>F36</f>
        <v>101.31</v>
      </c>
      <c r="F36" s="28">
        <f>ROUND(101.310540936063,2)</f>
        <v>101.31</v>
      </c>
      <c r="G36" s="28"/>
      <c r="H36" s="40"/>
    </row>
    <row r="37" spans="1:8" ht="12.75" customHeight="1">
      <c r="A37" s="26">
        <v>46741</v>
      </c>
      <c r="B37" s="27"/>
      <c r="C37" s="28">
        <f>ROUND(95.915365636382,2)</f>
        <v>95.92</v>
      </c>
      <c r="D37" s="28">
        <f>F37</f>
        <v>101.68</v>
      </c>
      <c r="E37" s="28">
        <f>F37</f>
        <v>101.68</v>
      </c>
      <c r="F37" s="28">
        <f>ROUND(101.681396756278,2)</f>
        <v>101.68</v>
      </c>
      <c r="G37" s="28"/>
      <c r="H37" s="40"/>
    </row>
    <row r="38" spans="1:8" ht="12.75" customHeight="1">
      <c r="A38" s="26">
        <v>46834</v>
      </c>
      <c r="B38" s="27"/>
      <c r="C38" s="28">
        <f>ROUND(95.915365636382,2)</f>
        <v>95.92</v>
      </c>
      <c r="D38" s="28">
        <f>F38</f>
        <v>95.15</v>
      </c>
      <c r="E38" s="28">
        <f>F38</f>
        <v>95.15</v>
      </c>
      <c r="F38" s="28">
        <f>ROUND(95.1470175735643,2)</f>
        <v>95.15</v>
      </c>
      <c r="G38" s="28"/>
      <c r="H38" s="40"/>
    </row>
    <row r="39" spans="1:8" ht="12.75" customHeight="1">
      <c r="A39" s="26">
        <v>46924</v>
      </c>
      <c r="B39" s="27"/>
      <c r="C39" s="28">
        <f>ROUND(95.915365636382,2)</f>
        <v>95.92</v>
      </c>
      <c r="D39" s="28">
        <f>F39</f>
        <v>102.4</v>
      </c>
      <c r="E39" s="28">
        <f>F39</f>
        <v>102.4</v>
      </c>
      <c r="F39" s="28">
        <f>ROUND(102.404767679861,2)</f>
        <v>102.4</v>
      </c>
      <c r="G39" s="28"/>
      <c r="H39" s="40"/>
    </row>
    <row r="40" spans="1:8" ht="12.75" customHeight="1">
      <c r="A40" s="26">
        <v>47015</v>
      </c>
      <c r="B40" s="27"/>
      <c r="C40" s="28">
        <f>ROUND(95.915365636382,2)</f>
        <v>95.92</v>
      </c>
      <c r="D40" s="28">
        <f>F40</f>
        <v>95.92</v>
      </c>
      <c r="E40" s="28">
        <f>F40</f>
        <v>95.92</v>
      </c>
      <c r="F40" s="28">
        <f>ROUND(95.915365636382,2)</f>
        <v>95.92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ROUND(2.735,5)</f>
        <v>2.735</v>
      </c>
      <c r="D42" s="30">
        <f>F42</f>
        <v>2.735</v>
      </c>
      <c r="E42" s="30">
        <f>F42</f>
        <v>2.735</v>
      </c>
      <c r="F42" s="30">
        <f>ROUND(2.735,5)</f>
        <v>2.735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ROUND(3.11,5)</f>
        <v>3.11</v>
      </c>
      <c r="D44" s="30">
        <f>F44</f>
        <v>3.11</v>
      </c>
      <c r="E44" s="30">
        <f>F44</f>
        <v>3.11</v>
      </c>
      <c r="F44" s="30">
        <f>ROUND(3.11,5)</f>
        <v>3.11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ROUND(3.16,5)</f>
        <v>3.16</v>
      </c>
      <c r="D46" s="30">
        <f>F46</f>
        <v>3.16</v>
      </c>
      <c r="E46" s="30">
        <f>F46</f>
        <v>3.16</v>
      </c>
      <c r="F46" s="30">
        <f>ROUND(3.16,5)</f>
        <v>3.16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ROUND(3.735,5)</f>
        <v>3.735</v>
      </c>
      <c r="D48" s="30">
        <f>F48</f>
        <v>3.735</v>
      </c>
      <c r="E48" s="30">
        <f>F48</f>
        <v>3.735</v>
      </c>
      <c r="F48" s="30">
        <f>ROUND(3.735,5)</f>
        <v>3.735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ROUND(10.87,5)</f>
        <v>10.87</v>
      </c>
      <c r="D50" s="30">
        <f>F50</f>
        <v>10.87</v>
      </c>
      <c r="E50" s="30">
        <f>F50</f>
        <v>10.87</v>
      </c>
      <c r="F50" s="30">
        <f>ROUND(10.87,5)</f>
        <v>10.87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ROUND(7.7,5)</f>
        <v>7.7</v>
      </c>
      <c r="D52" s="30">
        <f>F52</f>
        <v>7.7</v>
      </c>
      <c r="E52" s="30">
        <f>F52</f>
        <v>7.7</v>
      </c>
      <c r="F52" s="30">
        <f>ROUND(7.7,5)</f>
        <v>7.7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ROUND(8.57,3)</f>
        <v>8.57</v>
      </c>
      <c r="D54" s="31">
        <f>F54</f>
        <v>8.57</v>
      </c>
      <c r="E54" s="31">
        <f>F54</f>
        <v>8.57</v>
      </c>
      <c r="F54" s="31">
        <f>ROUND(8.57,3)</f>
        <v>8.57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ROUND(2.55,3)</f>
        <v>2.55</v>
      </c>
      <c r="D56" s="31">
        <f>F56</f>
        <v>2.55</v>
      </c>
      <c r="E56" s="31">
        <f>F56</f>
        <v>2.55</v>
      </c>
      <c r="F56" s="31">
        <f>ROUND(2.55,3)</f>
        <v>2.55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ROUND(2.985,3)</f>
        <v>2.985</v>
      </c>
      <c r="D58" s="31">
        <f>F58</f>
        <v>2.985</v>
      </c>
      <c r="E58" s="31">
        <f>F58</f>
        <v>2.985</v>
      </c>
      <c r="F58" s="31">
        <f>ROUND(2.985,3)</f>
        <v>2.985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ROUND(6.25,3)</f>
        <v>6.25</v>
      </c>
      <c r="D60" s="31">
        <f>F60</f>
        <v>6.25</v>
      </c>
      <c r="E60" s="31">
        <f>F60</f>
        <v>6.25</v>
      </c>
      <c r="F60" s="31">
        <f>ROUND(6.25,3)</f>
        <v>6.25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ROUND(6.7,3)</f>
        <v>6.7</v>
      </c>
      <c r="D62" s="31">
        <f>F62</f>
        <v>6.7</v>
      </c>
      <c r="E62" s="31">
        <f>F62</f>
        <v>6.7</v>
      </c>
      <c r="F62" s="31">
        <f>ROUND(6.7,3)</f>
        <v>6.7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ROUND(9.57,3)</f>
        <v>9.57</v>
      </c>
      <c r="D64" s="31">
        <f>F64</f>
        <v>9.57</v>
      </c>
      <c r="E64" s="31">
        <f>F64</f>
        <v>9.57</v>
      </c>
      <c r="F64" s="31">
        <f>ROUND(9.57,3)</f>
        <v>9.57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ROUND(2.91,3)</f>
        <v>2.91</v>
      </c>
      <c r="D66" s="31">
        <f>F66</f>
        <v>2.91</v>
      </c>
      <c r="E66" s="31">
        <f>F66</f>
        <v>2.91</v>
      </c>
      <c r="F66" s="31">
        <f>ROUND(2.91,3)</f>
        <v>2.91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ROUND(2.39,3)</f>
        <v>2.39</v>
      </c>
      <c r="D68" s="31">
        <f>F68</f>
        <v>2.39</v>
      </c>
      <c r="E68" s="31">
        <f>F68</f>
        <v>2.39</v>
      </c>
      <c r="F68" s="31">
        <f>ROUND(2.39,3)</f>
        <v>2.39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ROUND(9.28,3)</f>
        <v>9.28</v>
      </c>
      <c r="D70" s="31">
        <f>F70</f>
        <v>9.28</v>
      </c>
      <c r="E70" s="31">
        <f>F70</f>
        <v>9.28</v>
      </c>
      <c r="F70" s="31">
        <f>ROUND(9.28,3)</f>
        <v>9.28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ROUND(2.735,5)</f>
        <v>2.735</v>
      </c>
      <c r="D72" s="30">
        <f>F72</f>
        <v>137.2268</v>
      </c>
      <c r="E72" s="30">
        <f>F72</f>
        <v>137.2268</v>
      </c>
      <c r="F72" s="30">
        <f>ROUND(137.2268,5)</f>
        <v>137.2268</v>
      </c>
      <c r="G72" s="28"/>
      <c r="H72" s="40"/>
    </row>
    <row r="73" spans="1:8" ht="12.75" customHeight="1">
      <c r="A73" s="26">
        <v>43776</v>
      </c>
      <c r="B73" s="27"/>
      <c r="C73" s="30">
        <f>ROUND(2.735,5)</f>
        <v>2.735</v>
      </c>
      <c r="D73" s="30">
        <f>F73</f>
        <v>139.99854</v>
      </c>
      <c r="E73" s="30">
        <f>F73</f>
        <v>139.99854</v>
      </c>
      <c r="F73" s="30">
        <f>ROUND(139.99854,5)</f>
        <v>139.99854</v>
      </c>
      <c r="G73" s="28"/>
      <c r="H73" s="40"/>
    </row>
    <row r="74" spans="1:8" ht="12.75" customHeight="1">
      <c r="A74" s="26">
        <v>43867</v>
      </c>
      <c r="B74" s="27"/>
      <c r="C74" s="30">
        <f>ROUND(2.735,5)</f>
        <v>2.735</v>
      </c>
      <c r="D74" s="30">
        <f>F74</f>
        <v>141.26804</v>
      </c>
      <c r="E74" s="30">
        <f>F74</f>
        <v>141.26804</v>
      </c>
      <c r="F74" s="30">
        <f>ROUND(141.26804,5)</f>
        <v>141.26804</v>
      </c>
      <c r="G74" s="28"/>
      <c r="H74" s="40"/>
    </row>
    <row r="75" spans="1:8" ht="12.75" customHeight="1">
      <c r="A75" s="26">
        <v>43958</v>
      </c>
      <c r="B75" s="27"/>
      <c r="C75" s="30">
        <f>ROUND(2.735,5)</f>
        <v>2.735</v>
      </c>
      <c r="D75" s="30">
        <f>F75</f>
        <v>144.08704</v>
      </c>
      <c r="E75" s="30">
        <f>F75</f>
        <v>144.08704</v>
      </c>
      <c r="F75" s="30">
        <f>ROUND(144.08704,5)</f>
        <v>144.08704</v>
      </c>
      <c r="G75" s="28"/>
      <c r="H75" s="40"/>
    </row>
    <row r="76" spans="1:8" ht="12.75" customHeight="1">
      <c r="A76" s="26">
        <v>44049</v>
      </c>
      <c r="B76" s="27"/>
      <c r="C76" s="30">
        <f>ROUND(2.735,5)</f>
        <v>2.735</v>
      </c>
      <c r="D76" s="30">
        <f>F76</f>
        <v>146.69859</v>
      </c>
      <c r="E76" s="30">
        <f>F76</f>
        <v>146.69859</v>
      </c>
      <c r="F76" s="30">
        <f>ROUND(146.69859,5)</f>
        <v>146.69859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ROUND(103.12452,5)</f>
        <v>103.12452</v>
      </c>
      <c r="D78" s="30">
        <f>F78</f>
        <v>104.89885</v>
      </c>
      <c r="E78" s="30">
        <f>F78</f>
        <v>104.89885</v>
      </c>
      <c r="F78" s="30">
        <f>ROUND(104.89885,5)</f>
        <v>104.89885</v>
      </c>
      <c r="G78" s="28"/>
      <c r="H78" s="40"/>
    </row>
    <row r="79" spans="1:8" ht="12.75" customHeight="1">
      <c r="A79" s="26">
        <v>43776</v>
      </c>
      <c r="B79" s="27"/>
      <c r="C79" s="30">
        <f>ROUND(103.12452,5)</f>
        <v>103.12452</v>
      </c>
      <c r="D79" s="30">
        <f>F79</f>
        <v>105.92652</v>
      </c>
      <c r="E79" s="30">
        <f>F79</f>
        <v>105.92652</v>
      </c>
      <c r="F79" s="30">
        <f>ROUND(105.92652,5)</f>
        <v>105.92652</v>
      </c>
      <c r="G79" s="28"/>
      <c r="H79" s="40"/>
    </row>
    <row r="80" spans="1:8" ht="12.75" customHeight="1">
      <c r="A80" s="26">
        <v>43867</v>
      </c>
      <c r="B80" s="27"/>
      <c r="C80" s="30">
        <f>ROUND(103.12452,5)</f>
        <v>103.12452</v>
      </c>
      <c r="D80" s="30">
        <f>F80</f>
        <v>107.9992</v>
      </c>
      <c r="E80" s="30">
        <f>F80</f>
        <v>107.9992</v>
      </c>
      <c r="F80" s="30">
        <f>ROUND(107.9992,5)</f>
        <v>107.9992</v>
      </c>
      <c r="G80" s="28"/>
      <c r="H80" s="40"/>
    </row>
    <row r="81" spans="1:8" ht="12.75" customHeight="1">
      <c r="A81" s="26">
        <v>43958</v>
      </c>
      <c r="B81" s="27"/>
      <c r="C81" s="30">
        <f>ROUND(103.12452,5)</f>
        <v>103.12452</v>
      </c>
      <c r="D81" s="30">
        <f>F81</f>
        <v>109.04437</v>
      </c>
      <c r="E81" s="30">
        <f>F81</f>
        <v>109.04437</v>
      </c>
      <c r="F81" s="30">
        <f>ROUND(109.04437,5)</f>
        <v>109.04437</v>
      </c>
      <c r="G81" s="28"/>
      <c r="H81" s="40"/>
    </row>
    <row r="82" spans="1:8" ht="12.75" customHeight="1">
      <c r="A82" s="26">
        <v>44049</v>
      </c>
      <c r="B82" s="27"/>
      <c r="C82" s="30">
        <f>ROUND(103.12452,5)</f>
        <v>103.12452</v>
      </c>
      <c r="D82" s="30">
        <f>F82</f>
        <v>111.02031</v>
      </c>
      <c r="E82" s="30">
        <f>F82</f>
        <v>111.02031</v>
      </c>
      <c r="F82" s="30">
        <f>ROUND(111.02031,5)</f>
        <v>111.02031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ROUND(9.155,5)</f>
        <v>9.155</v>
      </c>
      <c r="D84" s="30">
        <f>F84</f>
        <v>9.23005</v>
      </c>
      <c r="E84" s="30">
        <f>F84</f>
        <v>9.23005</v>
      </c>
      <c r="F84" s="30">
        <f>ROUND(9.23005,5)</f>
        <v>9.23005</v>
      </c>
      <c r="G84" s="28"/>
      <c r="H84" s="40"/>
    </row>
    <row r="85" spans="1:8" ht="12.75" customHeight="1">
      <c r="A85" s="26">
        <v>43776</v>
      </c>
      <c r="B85" s="27"/>
      <c r="C85" s="30">
        <f>ROUND(9.155,5)</f>
        <v>9.155</v>
      </c>
      <c r="D85" s="30">
        <f>F85</f>
        <v>9.29535</v>
      </c>
      <c r="E85" s="30">
        <f>F85</f>
        <v>9.29535</v>
      </c>
      <c r="F85" s="30">
        <f>ROUND(9.29535,5)</f>
        <v>9.29535</v>
      </c>
      <c r="G85" s="28"/>
      <c r="H85" s="40"/>
    </row>
    <row r="86" spans="1:8" ht="12.75" customHeight="1">
      <c r="A86" s="26">
        <v>43867</v>
      </c>
      <c r="B86" s="27"/>
      <c r="C86" s="30">
        <f>ROUND(9.155,5)</f>
        <v>9.155</v>
      </c>
      <c r="D86" s="30">
        <f>F86</f>
        <v>9.34801</v>
      </c>
      <c r="E86" s="30">
        <f>F86</f>
        <v>9.34801</v>
      </c>
      <c r="F86" s="30">
        <f>ROUND(9.34801,5)</f>
        <v>9.34801</v>
      </c>
      <c r="G86" s="28"/>
      <c r="H86" s="40"/>
    </row>
    <row r="87" spans="1:8" ht="12.75" customHeight="1">
      <c r="A87" s="26">
        <v>43958</v>
      </c>
      <c r="B87" s="27"/>
      <c r="C87" s="30">
        <f>ROUND(9.155,5)</f>
        <v>9.155</v>
      </c>
      <c r="D87" s="30">
        <f>F87</f>
        <v>9.39982</v>
      </c>
      <c r="E87" s="30">
        <f>F87</f>
        <v>9.39982</v>
      </c>
      <c r="F87" s="30">
        <f>ROUND(9.39982,5)</f>
        <v>9.39982</v>
      </c>
      <c r="G87" s="28"/>
      <c r="H87" s="40"/>
    </row>
    <row r="88" spans="1:8" ht="12.75" customHeight="1">
      <c r="A88" s="26">
        <v>44049</v>
      </c>
      <c r="B88" s="27"/>
      <c r="C88" s="30">
        <f>ROUND(9.155,5)</f>
        <v>9.155</v>
      </c>
      <c r="D88" s="30">
        <f>F88</f>
        <v>9.48534</v>
      </c>
      <c r="E88" s="30">
        <f>F88</f>
        <v>9.48534</v>
      </c>
      <c r="F88" s="30">
        <f>ROUND(9.48534,5)</f>
        <v>9.48534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ROUND(9.395,5)</f>
        <v>9.395</v>
      </c>
      <c r="D90" s="30">
        <f>F90</f>
        <v>9.46718</v>
      </c>
      <c r="E90" s="30">
        <f>F90</f>
        <v>9.46718</v>
      </c>
      <c r="F90" s="30">
        <f>ROUND(9.46718,5)</f>
        <v>9.46718</v>
      </c>
      <c r="G90" s="28"/>
      <c r="H90" s="40"/>
    </row>
    <row r="91" spans="1:8" ht="12.75" customHeight="1">
      <c r="A91" s="26">
        <v>43776</v>
      </c>
      <c r="B91" s="27"/>
      <c r="C91" s="30">
        <f>ROUND(9.395,5)</f>
        <v>9.395</v>
      </c>
      <c r="D91" s="30">
        <f>F91</f>
        <v>9.53748</v>
      </c>
      <c r="E91" s="30">
        <f>F91</f>
        <v>9.53748</v>
      </c>
      <c r="F91" s="30">
        <f>ROUND(9.53748,5)</f>
        <v>9.53748</v>
      </c>
      <c r="G91" s="28"/>
      <c r="H91" s="40"/>
    </row>
    <row r="92" spans="1:8" ht="12.75" customHeight="1">
      <c r="A92" s="26">
        <v>43867</v>
      </c>
      <c r="B92" s="27"/>
      <c r="C92" s="30">
        <f>ROUND(9.395,5)</f>
        <v>9.395</v>
      </c>
      <c r="D92" s="30">
        <f>F92</f>
        <v>9.594</v>
      </c>
      <c r="E92" s="30">
        <f>F92</f>
        <v>9.594</v>
      </c>
      <c r="F92" s="30">
        <f>ROUND(9.594,5)</f>
        <v>9.594</v>
      </c>
      <c r="G92" s="28"/>
      <c r="H92" s="40"/>
    </row>
    <row r="93" spans="1:8" ht="12.75" customHeight="1">
      <c r="A93" s="26">
        <v>43958</v>
      </c>
      <c r="B93" s="27"/>
      <c r="C93" s="30">
        <f>ROUND(9.395,5)</f>
        <v>9.395</v>
      </c>
      <c r="D93" s="30">
        <f>F93</f>
        <v>9.64774</v>
      </c>
      <c r="E93" s="30">
        <f>F93</f>
        <v>9.64774</v>
      </c>
      <c r="F93" s="30">
        <f>ROUND(9.64774,5)</f>
        <v>9.64774</v>
      </c>
      <c r="G93" s="28"/>
      <c r="H93" s="40"/>
    </row>
    <row r="94" spans="1:8" ht="12.75" customHeight="1">
      <c r="A94" s="26">
        <v>44049</v>
      </c>
      <c r="B94" s="27"/>
      <c r="C94" s="30">
        <f>ROUND(9.395,5)</f>
        <v>9.395</v>
      </c>
      <c r="D94" s="30">
        <f>F94</f>
        <v>9.73101</v>
      </c>
      <c r="E94" s="30">
        <f>F94</f>
        <v>9.73101</v>
      </c>
      <c r="F94" s="30">
        <f>ROUND(9.73101,5)</f>
        <v>9.73101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ROUND(105.6955,5)</f>
        <v>105.6955</v>
      </c>
      <c r="D96" s="30">
        <f>F96</f>
        <v>107.51412</v>
      </c>
      <c r="E96" s="30">
        <f>F96</f>
        <v>107.51412</v>
      </c>
      <c r="F96" s="30">
        <f>ROUND(107.51412,5)</f>
        <v>107.51412</v>
      </c>
      <c r="G96" s="28"/>
      <c r="H96" s="40"/>
    </row>
    <row r="97" spans="1:8" ht="12.75" customHeight="1">
      <c r="A97" s="26">
        <v>43776</v>
      </c>
      <c r="B97" s="27"/>
      <c r="C97" s="30">
        <f>ROUND(105.6955,5)</f>
        <v>105.6955</v>
      </c>
      <c r="D97" s="30">
        <f>F97</f>
        <v>108.51986</v>
      </c>
      <c r="E97" s="30">
        <f>F97</f>
        <v>108.51986</v>
      </c>
      <c r="F97" s="30">
        <f>ROUND(108.51986,5)</f>
        <v>108.51986</v>
      </c>
      <c r="G97" s="28"/>
      <c r="H97" s="40"/>
    </row>
    <row r="98" spans="1:8" ht="12.75" customHeight="1">
      <c r="A98" s="26">
        <v>43867</v>
      </c>
      <c r="B98" s="27"/>
      <c r="C98" s="30">
        <f>ROUND(105.6955,5)</f>
        <v>105.6955</v>
      </c>
      <c r="D98" s="30">
        <f>F98</f>
        <v>110.64321</v>
      </c>
      <c r="E98" s="30">
        <f>F98</f>
        <v>110.64321</v>
      </c>
      <c r="F98" s="30">
        <f>ROUND(110.64321,5)</f>
        <v>110.64321</v>
      </c>
      <c r="G98" s="28"/>
      <c r="H98" s="40"/>
    </row>
    <row r="99" spans="1:8" ht="12.75" customHeight="1">
      <c r="A99" s="26">
        <v>43958</v>
      </c>
      <c r="B99" s="27"/>
      <c r="C99" s="30">
        <f>ROUND(105.6955,5)</f>
        <v>105.6955</v>
      </c>
      <c r="D99" s="30">
        <f>F99</f>
        <v>111.65792</v>
      </c>
      <c r="E99" s="30">
        <f>F99</f>
        <v>111.65792</v>
      </c>
      <c r="F99" s="30">
        <f>ROUND(111.65792,5)</f>
        <v>111.65792</v>
      </c>
      <c r="G99" s="28"/>
      <c r="H99" s="40"/>
    </row>
    <row r="100" spans="1:8" ht="12.75" customHeight="1">
      <c r="A100" s="26">
        <v>44049</v>
      </c>
      <c r="B100" s="27"/>
      <c r="C100" s="30">
        <f>ROUND(105.6955,5)</f>
        <v>105.6955</v>
      </c>
      <c r="D100" s="30">
        <f>F100</f>
        <v>113.68143</v>
      </c>
      <c r="E100" s="30">
        <f>F100</f>
        <v>113.68143</v>
      </c>
      <c r="F100" s="30">
        <f>ROUND(113.68143,5)</f>
        <v>113.68143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ROUND(9.715,5)</f>
        <v>9.715</v>
      </c>
      <c r="D102" s="30">
        <f>F102</f>
        <v>9.79109</v>
      </c>
      <c r="E102" s="30">
        <f>F102</f>
        <v>9.79109</v>
      </c>
      <c r="F102" s="30">
        <f>ROUND(9.79109,5)</f>
        <v>9.79109</v>
      </c>
      <c r="G102" s="28"/>
      <c r="H102" s="40"/>
    </row>
    <row r="103" spans="1:8" ht="12.75" customHeight="1">
      <c r="A103" s="26">
        <v>43776</v>
      </c>
      <c r="B103" s="27"/>
      <c r="C103" s="30">
        <f>ROUND(9.715,5)</f>
        <v>9.715</v>
      </c>
      <c r="D103" s="30">
        <f>F103</f>
        <v>9.86025</v>
      </c>
      <c r="E103" s="30">
        <f>F103</f>
        <v>9.86025</v>
      </c>
      <c r="F103" s="30">
        <f>ROUND(9.86025,5)</f>
        <v>9.86025</v>
      </c>
      <c r="G103" s="28"/>
      <c r="H103" s="40"/>
    </row>
    <row r="104" spans="1:8" ht="12.75" customHeight="1">
      <c r="A104" s="26">
        <v>43867</v>
      </c>
      <c r="B104" s="27"/>
      <c r="C104" s="30">
        <f>ROUND(9.715,5)</f>
        <v>9.715</v>
      </c>
      <c r="D104" s="30">
        <f>F104</f>
        <v>9.9184</v>
      </c>
      <c r="E104" s="30">
        <f>F104</f>
        <v>9.9184</v>
      </c>
      <c r="F104" s="30">
        <f>ROUND(9.9184,5)</f>
        <v>9.9184</v>
      </c>
      <c r="G104" s="28"/>
      <c r="H104" s="40"/>
    </row>
    <row r="105" spans="1:8" ht="12.75" customHeight="1">
      <c r="A105" s="26">
        <v>43958</v>
      </c>
      <c r="B105" s="27"/>
      <c r="C105" s="30">
        <f>ROUND(9.715,5)</f>
        <v>9.715</v>
      </c>
      <c r="D105" s="30">
        <f>F105</f>
        <v>9.9756</v>
      </c>
      <c r="E105" s="30">
        <f>F105</f>
        <v>9.9756</v>
      </c>
      <c r="F105" s="30">
        <f>ROUND(9.9756,5)</f>
        <v>9.9756</v>
      </c>
      <c r="G105" s="28"/>
      <c r="H105" s="40"/>
    </row>
    <row r="106" spans="1:8" ht="12.75" customHeight="1">
      <c r="A106" s="26">
        <v>44049</v>
      </c>
      <c r="B106" s="27"/>
      <c r="C106" s="30">
        <f>ROUND(9.715,5)</f>
        <v>9.715</v>
      </c>
      <c r="D106" s="30">
        <f>F106</f>
        <v>10.05935</v>
      </c>
      <c r="E106" s="30">
        <f>F106</f>
        <v>10.05935</v>
      </c>
      <c r="F106" s="30">
        <f>ROUND(10.05935,5)</f>
        <v>10.05935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ROUND(3.11,5)</f>
        <v>3.11</v>
      </c>
      <c r="D108" s="30">
        <f>F108</f>
        <v>125.28837</v>
      </c>
      <c r="E108" s="30">
        <f>F108</f>
        <v>125.28837</v>
      </c>
      <c r="F108" s="30">
        <f>ROUND(125.28837,5)</f>
        <v>125.28837</v>
      </c>
      <c r="G108" s="28"/>
      <c r="H108" s="40"/>
    </row>
    <row r="109" spans="1:8" ht="12.75" customHeight="1">
      <c r="A109" s="26">
        <v>43776</v>
      </c>
      <c r="B109" s="27"/>
      <c r="C109" s="30">
        <f>ROUND(3.11,5)</f>
        <v>3.11</v>
      </c>
      <c r="D109" s="30">
        <f>F109</f>
        <v>127.81902</v>
      </c>
      <c r="E109" s="30">
        <f>F109</f>
        <v>127.81902</v>
      </c>
      <c r="F109" s="30">
        <f>ROUND(127.81902,5)</f>
        <v>127.81902</v>
      </c>
      <c r="G109" s="28"/>
      <c r="H109" s="40"/>
    </row>
    <row r="110" spans="1:8" ht="12.75" customHeight="1">
      <c r="A110" s="26">
        <v>43867</v>
      </c>
      <c r="B110" s="27"/>
      <c r="C110" s="30">
        <f>ROUND(3.11,5)</f>
        <v>3.11</v>
      </c>
      <c r="D110" s="30">
        <f>F110</f>
        <v>128.66655</v>
      </c>
      <c r="E110" s="30">
        <f>F110</f>
        <v>128.66655</v>
      </c>
      <c r="F110" s="30">
        <f>ROUND(128.66655,5)</f>
        <v>128.66655</v>
      </c>
      <c r="G110" s="28"/>
      <c r="H110" s="40"/>
    </row>
    <row r="111" spans="1:8" ht="12.75" customHeight="1">
      <c r="A111" s="26">
        <v>43958</v>
      </c>
      <c r="B111" s="27"/>
      <c r="C111" s="30">
        <f>ROUND(3.11,5)</f>
        <v>3.11</v>
      </c>
      <c r="D111" s="30">
        <f>F111</f>
        <v>131.2343</v>
      </c>
      <c r="E111" s="30">
        <f>F111</f>
        <v>131.2343</v>
      </c>
      <c r="F111" s="30">
        <f>ROUND(131.2343,5)</f>
        <v>131.2343</v>
      </c>
      <c r="G111" s="28"/>
      <c r="H111" s="40"/>
    </row>
    <row r="112" spans="1:8" ht="12.75" customHeight="1">
      <c r="A112" s="26">
        <v>44049</v>
      </c>
      <c r="B112" s="27"/>
      <c r="C112" s="30">
        <f>ROUND(3.11,5)</f>
        <v>3.11</v>
      </c>
      <c r="D112" s="30">
        <f>F112</f>
        <v>133.61244</v>
      </c>
      <c r="E112" s="30">
        <f>F112</f>
        <v>133.61244</v>
      </c>
      <c r="F112" s="30">
        <f>ROUND(133.61244,5)</f>
        <v>133.61244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ROUND(9.795,5)</f>
        <v>9.795</v>
      </c>
      <c r="D114" s="30">
        <f>F114</f>
        <v>9.8704</v>
      </c>
      <c r="E114" s="30">
        <f>F114</f>
        <v>9.8704</v>
      </c>
      <c r="F114" s="30">
        <f>ROUND(9.8704,5)</f>
        <v>9.8704</v>
      </c>
      <c r="G114" s="28"/>
      <c r="H114" s="40"/>
    </row>
    <row r="115" spans="1:8" ht="12.75" customHeight="1">
      <c r="A115" s="26">
        <v>43776</v>
      </c>
      <c r="B115" s="27"/>
      <c r="C115" s="30">
        <f>ROUND(9.795,5)</f>
        <v>9.795</v>
      </c>
      <c r="D115" s="30">
        <f>F115</f>
        <v>9.93918</v>
      </c>
      <c r="E115" s="30">
        <f>F115</f>
        <v>9.93918</v>
      </c>
      <c r="F115" s="30">
        <f>ROUND(9.93918,5)</f>
        <v>9.93918</v>
      </c>
      <c r="G115" s="28"/>
      <c r="H115" s="40"/>
    </row>
    <row r="116" spans="1:8" ht="12.75" customHeight="1">
      <c r="A116" s="26">
        <v>43867</v>
      </c>
      <c r="B116" s="27"/>
      <c r="C116" s="30">
        <f>ROUND(9.795,5)</f>
        <v>9.795</v>
      </c>
      <c r="D116" s="30">
        <f>F116</f>
        <v>9.99723</v>
      </c>
      <c r="E116" s="30">
        <f>F116</f>
        <v>9.99723</v>
      </c>
      <c r="F116" s="30">
        <f>ROUND(9.99723,5)</f>
        <v>9.99723</v>
      </c>
      <c r="G116" s="28"/>
      <c r="H116" s="40"/>
    </row>
    <row r="117" spans="1:8" ht="12.75" customHeight="1">
      <c r="A117" s="26">
        <v>43958</v>
      </c>
      <c r="B117" s="27"/>
      <c r="C117" s="30">
        <f>ROUND(9.795,5)</f>
        <v>9.795</v>
      </c>
      <c r="D117" s="30">
        <f>F117</f>
        <v>10.05426</v>
      </c>
      <c r="E117" s="30">
        <f>F117</f>
        <v>10.05426</v>
      </c>
      <c r="F117" s="30">
        <f>ROUND(10.05426,5)</f>
        <v>10.05426</v>
      </c>
      <c r="G117" s="28"/>
      <c r="H117" s="40"/>
    </row>
    <row r="118" spans="1:8" ht="12.75" customHeight="1">
      <c r="A118" s="26">
        <v>44049</v>
      </c>
      <c r="B118" s="27"/>
      <c r="C118" s="30">
        <f>ROUND(9.795,5)</f>
        <v>9.795</v>
      </c>
      <c r="D118" s="30">
        <f>F118</f>
        <v>10.13675</v>
      </c>
      <c r="E118" s="30">
        <f>F118</f>
        <v>10.13675</v>
      </c>
      <c r="F118" s="30">
        <f>ROUND(10.13675,5)</f>
        <v>10.13675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ROUND(9.815,5)</f>
        <v>9.815</v>
      </c>
      <c r="D120" s="30">
        <f>F120</f>
        <v>9.88714</v>
      </c>
      <c r="E120" s="30">
        <f>F120</f>
        <v>9.88714</v>
      </c>
      <c r="F120" s="30">
        <f>ROUND(9.88714,5)</f>
        <v>9.88714</v>
      </c>
      <c r="G120" s="28"/>
      <c r="H120" s="40"/>
    </row>
    <row r="121" spans="1:8" ht="12.75" customHeight="1">
      <c r="A121" s="26">
        <v>43776</v>
      </c>
      <c r="B121" s="27"/>
      <c r="C121" s="30">
        <f>ROUND(9.815,5)</f>
        <v>9.815</v>
      </c>
      <c r="D121" s="30">
        <f>F121</f>
        <v>9.95287</v>
      </c>
      <c r="E121" s="30">
        <f>F121</f>
        <v>9.95287</v>
      </c>
      <c r="F121" s="30">
        <f>ROUND(9.95287,5)</f>
        <v>9.95287</v>
      </c>
      <c r="G121" s="28"/>
      <c r="H121" s="40"/>
    </row>
    <row r="122" spans="1:8" ht="12.75" customHeight="1">
      <c r="A122" s="26">
        <v>43867</v>
      </c>
      <c r="B122" s="27"/>
      <c r="C122" s="30">
        <f>ROUND(9.815,5)</f>
        <v>9.815</v>
      </c>
      <c r="D122" s="30">
        <f>F122</f>
        <v>10.00826</v>
      </c>
      <c r="E122" s="30">
        <f>F122</f>
        <v>10.00826</v>
      </c>
      <c r="F122" s="30">
        <f>ROUND(10.00826,5)</f>
        <v>10.00826</v>
      </c>
      <c r="G122" s="28"/>
      <c r="H122" s="40"/>
    </row>
    <row r="123" spans="1:8" ht="12.75" customHeight="1">
      <c r="A123" s="26">
        <v>43958</v>
      </c>
      <c r="B123" s="27"/>
      <c r="C123" s="30">
        <f>ROUND(9.815,5)</f>
        <v>9.815</v>
      </c>
      <c r="D123" s="30">
        <f>F123</f>
        <v>10.06256</v>
      </c>
      <c r="E123" s="30">
        <f>F123</f>
        <v>10.06256</v>
      </c>
      <c r="F123" s="30">
        <f>ROUND(10.06256,5)</f>
        <v>10.06256</v>
      </c>
      <c r="G123" s="28"/>
      <c r="H123" s="40"/>
    </row>
    <row r="124" spans="1:8" ht="12.75" customHeight="1">
      <c r="A124" s="26">
        <v>44049</v>
      </c>
      <c r="B124" s="27"/>
      <c r="C124" s="30">
        <f>ROUND(9.815,5)</f>
        <v>9.815</v>
      </c>
      <c r="D124" s="30">
        <f>F124</f>
        <v>10.14081</v>
      </c>
      <c r="E124" s="30">
        <f>F124</f>
        <v>10.14081</v>
      </c>
      <c r="F124" s="30">
        <f>ROUND(10.14081,5)</f>
        <v>10.14081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ROUND(117.67201,5)</f>
        <v>117.67201</v>
      </c>
      <c r="D126" s="30">
        <f>F126</f>
        <v>119.69662</v>
      </c>
      <c r="E126" s="30">
        <f>F126</f>
        <v>119.69662</v>
      </c>
      <c r="F126" s="30">
        <f>ROUND(119.69662,5)</f>
        <v>119.69662</v>
      </c>
      <c r="G126" s="28"/>
      <c r="H126" s="40"/>
    </row>
    <row r="127" spans="1:8" ht="12.75" customHeight="1">
      <c r="A127" s="26">
        <v>43776</v>
      </c>
      <c r="B127" s="27"/>
      <c r="C127" s="30">
        <f>ROUND(117.67201,5)</f>
        <v>117.67201</v>
      </c>
      <c r="D127" s="30">
        <f>F127</f>
        <v>120.39994</v>
      </c>
      <c r="E127" s="30">
        <f>F127</f>
        <v>120.39994</v>
      </c>
      <c r="F127" s="30">
        <f>ROUND(120.39994,5)</f>
        <v>120.39994</v>
      </c>
      <c r="G127" s="28"/>
      <c r="H127" s="40"/>
    </row>
    <row r="128" spans="1:8" ht="12.75" customHeight="1">
      <c r="A128" s="26">
        <v>43867</v>
      </c>
      <c r="B128" s="27"/>
      <c r="C128" s="30">
        <f>ROUND(117.67201,5)</f>
        <v>117.67201</v>
      </c>
      <c r="D128" s="30">
        <f>F128</f>
        <v>122.75592</v>
      </c>
      <c r="E128" s="30">
        <f>F128</f>
        <v>122.75592</v>
      </c>
      <c r="F128" s="30">
        <f>ROUND(122.75592,5)</f>
        <v>122.75592</v>
      </c>
      <c r="G128" s="28"/>
      <c r="H128" s="40"/>
    </row>
    <row r="129" spans="1:8" ht="12.75" customHeight="1">
      <c r="A129" s="26">
        <v>43958</v>
      </c>
      <c r="B129" s="27"/>
      <c r="C129" s="30">
        <f>ROUND(117.67201,5)</f>
        <v>117.67201</v>
      </c>
      <c r="D129" s="30">
        <f>F129</f>
        <v>123.46192</v>
      </c>
      <c r="E129" s="30">
        <f>F129</f>
        <v>123.46192</v>
      </c>
      <c r="F129" s="30">
        <f>ROUND(123.46192,5)</f>
        <v>123.46192</v>
      </c>
      <c r="G129" s="28"/>
      <c r="H129" s="40"/>
    </row>
    <row r="130" spans="1:8" ht="12.75" customHeight="1">
      <c r="A130" s="26">
        <v>44049</v>
      </c>
      <c r="B130" s="27"/>
      <c r="C130" s="30">
        <f>ROUND(117.67201,5)</f>
        <v>117.67201</v>
      </c>
      <c r="D130" s="30">
        <f>F130</f>
        <v>125.69808</v>
      </c>
      <c r="E130" s="30">
        <f>F130</f>
        <v>125.69808</v>
      </c>
      <c r="F130" s="30">
        <f>ROUND(125.69808,5)</f>
        <v>125.69808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ROUND(3.16,5)</f>
        <v>3.16</v>
      </c>
      <c r="D132" s="30">
        <f>F132</f>
        <v>123.96338</v>
      </c>
      <c r="E132" s="30">
        <f>F132</f>
        <v>123.96338</v>
      </c>
      <c r="F132" s="30">
        <f>ROUND(123.96338,5)</f>
        <v>123.96338</v>
      </c>
      <c r="G132" s="28"/>
      <c r="H132" s="40"/>
    </row>
    <row r="133" spans="1:8" ht="12.75" customHeight="1">
      <c r="A133" s="26">
        <v>43776</v>
      </c>
      <c r="B133" s="27"/>
      <c r="C133" s="30">
        <f>ROUND(3.16,5)</f>
        <v>3.16</v>
      </c>
      <c r="D133" s="30">
        <f>F133</f>
        <v>126.4672</v>
      </c>
      <c r="E133" s="30">
        <f>F133</f>
        <v>126.4672</v>
      </c>
      <c r="F133" s="30">
        <f>ROUND(126.4672,5)</f>
        <v>126.4672</v>
      </c>
      <c r="G133" s="28"/>
      <c r="H133" s="40"/>
    </row>
    <row r="134" spans="1:8" ht="12.75" customHeight="1">
      <c r="A134" s="26">
        <v>43867</v>
      </c>
      <c r="B134" s="27"/>
      <c r="C134" s="30">
        <f>ROUND(3.16,5)</f>
        <v>3.16</v>
      </c>
      <c r="D134" s="30">
        <f>F134</f>
        <v>127.10551</v>
      </c>
      <c r="E134" s="30">
        <f>F134</f>
        <v>127.10551</v>
      </c>
      <c r="F134" s="30">
        <f>ROUND(127.10551,5)</f>
        <v>127.10551</v>
      </c>
      <c r="G134" s="28"/>
      <c r="H134" s="40"/>
    </row>
    <row r="135" spans="1:8" ht="12.75" customHeight="1">
      <c r="A135" s="26">
        <v>43958</v>
      </c>
      <c r="B135" s="27"/>
      <c r="C135" s="30">
        <f>ROUND(3.16,5)</f>
        <v>3.16</v>
      </c>
      <c r="D135" s="30">
        <f>F135</f>
        <v>129.64179</v>
      </c>
      <c r="E135" s="30">
        <f>F135</f>
        <v>129.64179</v>
      </c>
      <c r="F135" s="30">
        <f>ROUND(129.64179,5)</f>
        <v>129.64179</v>
      </c>
      <c r="G135" s="28"/>
      <c r="H135" s="40"/>
    </row>
    <row r="136" spans="1:8" ht="12.75" customHeight="1">
      <c r="A136" s="26">
        <v>44049</v>
      </c>
      <c r="B136" s="27"/>
      <c r="C136" s="30">
        <f>ROUND(3.16,5)</f>
        <v>3.16</v>
      </c>
      <c r="D136" s="30">
        <f>F136</f>
        <v>131.92933</v>
      </c>
      <c r="E136" s="30">
        <f>F136</f>
        <v>131.92933</v>
      </c>
      <c r="F136" s="30">
        <f>ROUND(131.92933,5)</f>
        <v>131.92933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ROUND(3.735,5)</f>
        <v>3.735</v>
      </c>
      <c r="D138" s="30">
        <f>F138</f>
        <v>132.84214</v>
      </c>
      <c r="E138" s="30">
        <f>F138</f>
        <v>132.84214</v>
      </c>
      <c r="F138" s="30">
        <f>ROUND(132.84214,5)</f>
        <v>132.84214</v>
      </c>
      <c r="G138" s="28"/>
      <c r="H138" s="40"/>
    </row>
    <row r="139" spans="1:8" ht="12.75" customHeight="1">
      <c r="A139" s="26">
        <v>43776</v>
      </c>
      <c r="B139" s="27"/>
      <c r="C139" s="30">
        <f>ROUND(3.735,5)</f>
        <v>3.735</v>
      </c>
      <c r="D139" s="30">
        <f>F139</f>
        <v>133.63556</v>
      </c>
      <c r="E139" s="30">
        <f>F139</f>
        <v>133.63556</v>
      </c>
      <c r="F139" s="30">
        <f>ROUND(133.63556,5)</f>
        <v>133.63556</v>
      </c>
      <c r="G139" s="28"/>
      <c r="H139" s="40"/>
    </row>
    <row r="140" spans="1:8" ht="12.75" customHeight="1">
      <c r="A140" s="26">
        <v>43867</v>
      </c>
      <c r="B140" s="27"/>
      <c r="C140" s="30">
        <f>ROUND(3.735,5)</f>
        <v>3.735</v>
      </c>
      <c r="D140" s="30">
        <f>F140</f>
        <v>136.25076</v>
      </c>
      <c r="E140" s="30">
        <f>F140</f>
        <v>136.25076</v>
      </c>
      <c r="F140" s="30">
        <f>ROUND(136.25076,5)</f>
        <v>136.25076</v>
      </c>
      <c r="G140" s="28"/>
      <c r="H140" s="40"/>
    </row>
    <row r="141" spans="1:8" ht="12.75" customHeight="1">
      <c r="A141" s="26">
        <v>43958</v>
      </c>
      <c r="B141" s="27"/>
      <c r="C141" s="30">
        <f>ROUND(3.735,5)</f>
        <v>3.735</v>
      </c>
      <c r="D141" s="30">
        <f>F141</f>
        <v>137.06705</v>
      </c>
      <c r="E141" s="30">
        <f>F141</f>
        <v>137.06705</v>
      </c>
      <c r="F141" s="30">
        <f>ROUND(137.06705,5)</f>
        <v>137.06705</v>
      </c>
      <c r="G141" s="28"/>
      <c r="H141" s="40"/>
    </row>
    <row r="142" spans="1:8" ht="12.75" customHeight="1">
      <c r="A142" s="26">
        <v>44049</v>
      </c>
      <c r="B142" s="27"/>
      <c r="C142" s="30">
        <f>ROUND(3.735,5)</f>
        <v>3.735</v>
      </c>
      <c r="D142" s="30">
        <f>F142</f>
        <v>139.54932</v>
      </c>
      <c r="E142" s="30">
        <f>F142</f>
        <v>139.54932</v>
      </c>
      <c r="F142" s="30">
        <f>ROUND(139.54932,5)</f>
        <v>139.54932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ROUND(10.87,5)</f>
        <v>10.87</v>
      </c>
      <c r="D144" s="30">
        <f>F144</f>
        <v>10.98461</v>
      </c>
      <c r="E144" s="30">
        <f>F144</f>
        <v>10.98461</v>
      </c>
      <c r="F144" s="30">
        <f>ROUND(10.98461,5)</f>
        <v>10.98461</v>
      </c>
      <c r="G144" s="28"/>
      <c r="H144" s="40"/>
    </row>
    <row r="145" spans="1:8" ht="12.75" customHeight="1">
      <c r="A145" s="26">
        <v>43776</v>
      </c>
      <c r="B145" s="27"/>
      <c r="C145" s="30">
        <f>ROUND(10.87,5)</f>
        <v>10.87</v>
      </c>
      <c r="D145" s="30">
        <f>F145</f>
        <v>11.10612</v>
      </c>
      <c r="E145" s="30">
        <f>F145</f>
        <v>11.10612</v>
      </c>
      <c r="F145" s="30">
        <f>ROUND(11.10612,5)</f>
        <v>11.10612</v>
      </c>
      <c r="G145" s="28"/>
      <c r="H145" s="40"/>
    </row>
    <row r="146" spans="1:8" ht="12.75" customHeight="1">
      <c r="A146" s="26">
        <v>43867</v>
      </c>
      <c r="B146" s="27"/>
      <c r="C146" s="30">
        <f>ROUND(10.87,5)</f>
        <v>10.87</v>
      </c>
      <c r="D146" s="30">
        <f>F146</f>
        <v>11.21498</v>
      </c>
      <c r="E146" s="30">
        <f>F146</f>
        <v>11.21498</v>
      </c>
      <c r="F146" s="30">
        <f>ROUND(11.21498,5)</f>
        <v>11.21498</v>
      </c>
      <c r="G146" s="28"/>
      <c r="H146" s="40"/>
    </row>
    <row r="147" spans="1:8" ht="12.75" customHeight="1">
      <c r="A147" s="26">
        <v>43958</v>
      </c>
      <c r="B147" s="27"/>
      <c r="C147" s="30">
        <f>ROUND(10.87,5)</f>
        <v>10.87</v>
      </c>
      <c r="D147" s="30">
        <f>F147</f>
        <v>11.31994</v>
      </c>
      <c r="E147" s="30">
        <f>F147</f>
        <v>11.31994</v>
      </c>
      <c r="F147" s="30">
        <f>ROUND(11.31994,5)</f>
        <v>11.31994</v>
      </c>
      <c r="G147" s="28"/>
      <c r="H147" s="40"/>
    </row>
    <row r="148" spans="1:8" ht="12.75" customHeight="1">
      <c r="A148" s="26">
        <v>44049</v>
      </c>
      <c r="B148" s="27"/>
      <c r="C148" s="30">
        <f>ROUND(10.87,5)</f>
        <v>10.87</v>
      </c>
      <c r="D148" s="30">
        <f>F148</f>
        <v>11.45533</v>
      </c>
      <c r="E148" s="30">
        <f>F148</f>
        <v>11.45533</v>
      </c>
      <c r="F148" s="30">
        <f>ROUND(11.45533,5)</f>
        <v>11.45533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ROUND(11.145,5)</f>
        <v>11.145</v>
      </c>
      <c r="D150" s="30">
        <f>F150</f>
        <v>11.25682</v>
      </c>
      <c r="E150" s="30">
        <f>F150</f>
        <v>11.25682</v>
      </c>
      <c r="F150" s="30">
        <f>ROUND(11.25682,5)</f>
        <v>11.25682</v>
      </c>
      <c r="G150" s="28"/>
      <c r="H150" s="40"/>
    </row>
    <row r="151" spans="1:8" ht="12.75" customHeight="1">
      <c r="A151" s="26">
        <v>43776</v>
      </c>
      <c r="B151" s="27"/>
      <c r="C151" s="30">
        <f>ROUND(11.145,5)</f>
        <v>11.145</v>
      </c>
      <c r="D151" s="30">
        <f>F151</f>
        <v>11.37594</v>
      </c>
      <c r="E151" s="30">
        <f>F151</f>
        <v>11.37594</v>
      </c>
      <c r="F151" s="30">
        <f>ROUND(11.37594,5)</f>
        <v>11.37594</v>
      </c>
      <c r="G151" s="28"/>
      <c r="H151" s="40"/>
    </row>
    <row r="152" spans="1:8" ht="12.75" customHeight="1">
      <c r="A152" s="26">
        <v>43867</v>
      </c>
      <c r="B152" s="27"/>
      <c r="C152" s="30">
        <f>ROUND(11.145,5)</f>
        <v>11.145</v>
      </c>
      <c r="D152" s="30">
        <f>F152</f>
        <v>11.47866</v>
      </c>
      <c r="E152" s="30">
        <f>F152</f>
        <v>11.47866</v>
      </c>
      <c r="F152" s="30">
        <f>ROUND(11.47866,5)</f>
        <v>11.47866</v>
      </c>
      <c r="G152" s="28"/>
      <c r="H152" s="40"/>
    </row>
    <row r="153" spans="1:8" ht="12.75" customHeight="1">
      <c r="A153" s="26">
        <v>43958</v>
      </c>
      <c r="B153" s="27"/>
      <c r="C153" s="30">
        <f>ROUND(11.145,5)</f>
        <v>11.145</v>
      </c>
      <c r="D153" s="30">
        <f>F153</f>
        <v>11.5823</v>
      </c>
      <c r="E153" s="30">
        <f>F153</f>
        <v>11.5823</v>
      </c>
      <c r="F153" s="30">
        <f>ROUND(11.5823,5)</f>
        <v>11.5823</v>
      </c>
      <c r="G153" s="28"/>
      <c r="H153" s="40"/>
    </row>
    <row r="154" spans="1:8" ht="12.75" customHeight="1">
      <c r="A154" s="26">
        <v>44049</v>
      </c>
      <c r="B154" s="27"/>
      <c r="C154" s="30">
        <f>ROUND(11.145,5)</f>
        <v>11.145</v>
      </c>
      <c r="D154" s="30">
        <f>F154</f>
        <v>11.71184</v>
      </c>
      <c r="E154" s="30">
        <f>F154</f>
        <v>11.71184</v>
      </c>
      <c r="F154" s="30">
        <f>ROUND(11.71184,5)</f>
        <v>11.71184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ROUND(7.7,5)</f>
        <v>7.7</v>
      </c>
      <c r="D156" s="30">
        <f>F156</f>
        <v>7.74194</v>
      </c>
      <c r="E156" s="30">
        <f>F156</f>
        <v>7.74194</v>
      </c>
      <c r="F156" s="30">
        <f>ROUND(7.74194,5)</f>
        <v>7.74194</v>
      </c>
      <c r="G156" s="28"/>
      <c r="H156" s="40"/>
    </row>
    <row r="157" spans="1:8" ht="12.75" customHeight="1">
      <c r="A157" s="26">
        <v>43776</v>
      </c>
      <c r="B157" s="27"/>
      <c r="C157" s="30">
        <f>ROUND(7.7,5)</f>
        <v>7.7</v>
      </c>
      <c r="D157" s="30">
        <f>F157</f>
        <v>7.76801</v>
      </c>
      <c r="E157" s="30">
        <f>F157</f>
        <v>7.76801</v>
      </c>
      <c r="F157" s="30">
        <f>ROUND(7.76801,5)</f>
        <v>7.76801</v>
      </c>
      <c r="G157" s="28"/>
      <c r="H157" s="40"/>
    </row>
    <row r="158" spans="1:8" ht="12.75" customHeight="1">
      <c r="A158" s="26">
        <v>43867</v>
      </c>
      <c r="B158" s="27"/>
      <c r="C158" s="30">
        <f>ROUND(7.7,5)</f>
        <v>7.7</v>
      </c>
      <c r="D158" s="30">
        <f>F158</f>
        <v>7.76792</v>
      </c>
      <c r="E158" s="30">
        <f>F158</f>
        <v>7.76792</v>
      </c>
      <c r="F158" s="30">
        <f>ROUND(7.76792,5)</f>
        <v>7.76792</v>
      </c>
      <c r="G158" s="28"/>
      <c r="H158" s="40"/>
    </row>
    <row r="159" spans="1:8" ht="12.75" customHeight="1">
      <c r="A159" s="26">
        <v>43958</v>
      </c>
      <c r="B159" s="27"/>
      <c r="C159" s="30">
        <f>ROUND(7.7,5)</f>
        <v>7.7</v>
      </c>
      <c r="D159" s="30">
        <f>F159</f>
        <v>7.73775</v>
      </c>
      <c r="E159" s="30">
        <f>F159</f>
        <v>7.73775</v>
      </c>
      <c r="F159" s="30">
        <f>ROUND(7.73775,5)</f>
        <v>7.73775</v>
      </c>
      <c r="G159" s="28"/>
      <c r="H159" s="40"/>
    </row>
    <row r="160" spans="1:8" ht="12.75" customHeight="1">
      <c r="A160" s="26">
        <v>44049</v>
      </c>
      <c r="B160" s="27"/>
      <c r="C160" s="30">
        <f>ROUND(7.7,5)</f>
        <v>7.7</v>
      </c>
      <c r="D160" s="30">
        <f>F160</f>
        <v>7.78153</v>
      </c>
      <c r="E160" s="30">
        <f>F160</f>
        <v>7.78153</v>
      </c>
      <c r="F160" s="30">
        <f>ROUND(7.78153,5)</f>
        <v>7.78153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ROUND(9.615,5)</f>
        <v>9.615</v>
      </c>
      <c r="D162" s="30">
        <f>F162</f>
        <v>9.68731</v>
      </c>
      <c r="E162" s="30">
        <f>F162</f>
        <v>9.68731</v>
      </c>
      <c r="F162" s="30">
        <f>ROUND(9.68731,5)</f>
        <v>9.68731</v>
      </c>
      <c r="G162" s="28"/>
      <c r="H162" s="40"/>
    </row>
    <row r="163" spans="1:8" ht="12.75" customHeight="1">
      <c r="A163" s="26">
        <v>43776</v>
      </c>
      <c r="B163" s="27"/>
      <c r="C163" s="30">
        <f>ROUND(9.615,5)</f>
        <v>9.615</v>
      </c>
      <c r="D163" s="30">
        <f>F163</f>
        <v>9.76118</v>
      </c>
      <c r="E163" s="30">
        <f>F163</f>
        <v>9.76118</v>
      </c>
      <c r="F163" s="30">
        <f>ROUND(9.76118,5)</f>
        <v>9.76118</v>
      </c>
      <c r="G163" s="28"/>
      <c r="H163" s="40"/>
    </row>
    <row r="164" spans="1:8" ht="12.75" customHeight="1">
      <c r="A164" s="26">
        <v>43867</v>
      </c>
      <c r="B164" s="27"/>
      <c r="C164" s="30">
        <f>ROUND(9.615,5)</f>
        <v>9.615</v>
      </c>
      <c r="D164" s="30">
        <f>F164</f>
        <v>9.82413</v>
      </c>
      <c r="E164" s="30">
        <f>F164</f>
        <v>9.82413</v>
      </c>
      <c r="F164" s="30">
        <f>ROUND(9.82413,5)</f>
        <v>9.82413</v>
      </c>
      <c r="G164" s="28"/>
      <c r="H164" s="40"/>
    </row>
    <row r="165" spans="1:8" ht="12.75" customHeight="1">
      <c r="A165" s="26">
        <v>43958</v>
      </c>
      <c r="B165" s="27"/>
      <c r="C165" s="30">
        <f>ROUND(9.615,5)</f>
        <v>9.615</v>
      </c>
      <c r="D165" s="30">
        <f>F165</f>
        <v>9.87807</v>
      </c>
      <c r="E165" s="30">
        <f>F165</f>
        <v>9.87807</v>
      </c>
      <c r="F165" s="30">
        <f>ROUND(9.87807,5)</f>
        <v>9.87807</v>
      </c>
      <c r="G165" s="28"/>
      <c r="H165" s="40"/>
    </row>
    <row r="166" spans="1:8" ht="12.75" customHeight="1">
      <c r="A166" s="26">
        <v>44049</v>
      </c>
      <c r="B166" s="27"/>
      <c r="C166" s="30">
        <f>ROUND(9.615,5)</f>
        <v>9.615</v>
      </c>
      <c r="D166" s="30">
        <f>F166</f>
        <v>9.95862</v>
      </c>
      <c r="E166" s="30">
        <f>F166</f>
        <v>9.95862</v>
      </c>
      <c r="F166" s="30">
        <f>ROUND(9.95862,5)</f>
        <v>9.95862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ROUND(8.57,5)</f>
        <v>8.57</v>
      </c>
      <c r="D168" s="30">
        <f>F168</f>
        <v>8.63787</v>
      </c>
      <c r="E168" s="30">
        <f>F168</f>
        <v>8.63787</v>
      </c>
      <c r="F168" s="30">
        <f>ROUND(8.63787,5)</f>
        <v>8.63787</v>
      </c>
      <c r="G168" s="28"/>
      <c r="H168" s="40"/>
    </row>
    <row r="169" spans="1:8" ht="12.75" customHeight="1">
      <c r="A169" s="26">
        <v>43776</v>
      </c>
      <c r="B169" s="27"/>
      <c r="C169" s="30">
        <f>ROUND(8.57,5)</f>
        <v>8.57</v>
      </c>
      <c r="D169" s="30">
        <f>F169</f>
        <v>8.69727</v>
      </c>
      <c r="E169" s="30">
        <f>F169</f>
        <v>8.69727</v>
      </c>
      <c r="F169" s="30">
        <f>ROUND(8.69727,5)</f>
        <v>8.69727</v>
      </c>
      <c r="G169" s="28"/>
      <c r="H169" s="40"/>
    </row>
    <row r="170" spans="1:8" ht="12.75" customHeight="1">
      <c r="A170" s="26">
        <v>43867</v>
      </c>
      <c r="B170" s="27"/>
      <c r="C170" s="30">
        <f>ROUND(8.57,5)</f>
        <v>8.57</v>
      </c>
      <c r="D170" s="30">
        <f>F170</f>
        <v>8.7393</v>
      </c>
      <c r="E170" s="30">
        <f>F170</f>
        <v>8.7393</v>
      </c>
      <c r="F170" s="30">
        <f>ROUND(8.7393,5)</f>
        <v>8.7393</v>
      </c>
      <c r="G170" s="28"/>
      <c r="H170" s="40"/>
    </row>
    <row r="171" spans="1:8" ht="12.75" customHeight="1">
      <c r="A171" s="26">
        <v>43958</v>
      </c>
      <c r="B171" s="27"/>
      <c r="C171" s="30">
        <f>ROUND(8.57,5)</f>
        <v>8.57</v>
      </c>
      <c r="D171" s="30">
        <f>F171</f>
        <v>8.77637</v>
      </c>
      <c r="E171" s="30">
        <f>F171</f>
        <v>8.77637</v>
      </c>
      <c r="F171" s="30">
        <f>ROUND(8.77637,5)</f>
        <v>8.77637</v>
      </c>
      <c r="G171" s="28"/>
      <c r="H171" s="40"/>
    </row>
    <row r="172" spans="1:8" ht="12.75" customHeight="1">
      <c r="A172" s="26">
        <v>44049</v>
      </c>
      <c r="B172" s="27"/>
      <c r="C172" s="30">
        <f>ROUND(8.57,5)</f>
        <v>8.57</v>
      </c>
      <c r="D172" s="30">
        <f>F172</f>
        <v>8.85802</v>
      </c>
      <c r="E172" s="30">
        <f>F172</f>
        <v>8.85802</v>
      </c>
      <c r="F172" s="30">
        <f>ROUND(8.85802,5)</f>
        <v>8.85802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ROUND(2.55,5)</f>
        <v>2.55</v>
      </c>
      <c r="D174" s="30">
        <f>F174</f>
        <v>303.53384</v>
      </c>
      <c r="E174" s="30">
        <f>F174</f>
        <v>303.53384</v>
      </c>
      <c r="F174" s="30">
        <f>ROUND(303.53384,5)</f>
        <v>303.53384</v>
      </c>
      <c r="G174" s="28"/>
      <c r="H174" s="40"/>
    </row>
    <row r="175" spans="1:8" ht="12.75" customHeight="1">
      <c r="A175" s="26">
        <v>43776</v>
      </c>
      <c r="B175" s="27"/>
      <c r="C175" s="30">
        <f>ROUND(2.55,5)</f>
        <v>2.55</v>
      </c>
      <c r="D175" s="30">
        <f>F175</f>
        <v>309.66448</v>
      </c>
      <c r="E175" s="30">
        <f>F175</f>
        <v>309.66448</v>
      </c>
      <c r="F175" s="30">
        <f>ROUND(309.66448,5)</f>
        <v>309.66448</v>
      </c>
      <c r="G175" s="28"/>
      <c r="H175" s="40"/>
    </row>
    <row r="176" spans="1:8" ht="12.75" customHeight="1">
      <c r="A176" s="26">
        <v>43867</v>
      </c>
      <c r="B176" s="27"/>
      <c r="C176" s="30">
        <f>ROUND(2.55,5)</f>
        <v>2.55</v>
      </c>
      <c r="D176" s="30">
        <f>F176</f>
        <v>308.07993</v>
      </c>
      <c r="E176" s="30">
        <f>F176</f>
        <v>308.07993</v>
      </c>
      <c r="F176" s="30">
        <f>ROUND(308.07993,5)</f>
        <v>308.07993</v>
      </c>
      <c r="G176" s="28"/>
      <c r="H176" s="40"/>
    </row>
    <row r="177" spans="1:8" ht="12.75" customHeight="1">
      <c r="A177" s="26">
        <v>43958</v>
      </c>
      <c r="B177" s="27"/>
      <c r="C177" s="30">
        <f>ROUND(2.55,5)</f>
        <v>2.55</v>
      </c>
      <c r="D177" s="30">
        <f>F177</f>
        <v>314.22852</v>
      </c>
      <c r="E177" s="30">
        <f>F177</f>
        <v>314.22852</v>
      </c>
      <c r="F177" s="30">
        <f>ROUND(314.22852,5)</f>
        <v>314.22852</v>
      </c>
      <c r="G177" s="28"/>
      <c r="H177" s="40"/>
    </row>
    <row r="178" spans="1:8" ht="12.75" customHeight="1">
      <c r="A178" s="26">
        <v>44049</v>
      </c>
      <c r="B178" s="27"/>
      <c r="C178" s="30">
        <f>ROUND(2.55,5)</f>
        <v>2.55</v>
      </c>
      <c r="D178" s="30">
        <f>F178</f>
        <v>313.71341</v>
      </c>
      <c r="E178" s="30">
        <f>F178</f>
        <v>313.71341</v>
      </c>
      <c r="F178" s="30">
        <f>ROUND(313.71341,5)</f>
        <v>313.71341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ROUND(2.985,5)</f>
        <v>2.985</v>
      </c>
      <c r="D180" s="30">
        <f>F180</f>
        <v>240.88888</v>
      </c>
      <c r="E180" s="30">
        <f>F180</f>
        <v>240.88888</v>
      </c>
      <c r="F180" s="30">
        <f>ROUND(240.88888,5)</f>
        <v>240.88888</v>
      </c>
      <c r="G180" s="28"/>
      <c r="H180" s="40"/>
    </row>
    <row r="181" spans="1:8" ht="12.75" customHeight="1">
      <c r="A181" s="26">
        <v>43776</v>
      </c>
      <c r="B181" s="27"/>
      <c r="C181" s="30">
        <f>ROUND(2.985,5)</f>
        <v>2.985</v>
      </c>
      <c r="D181" s="30">
        <f>F181</f>
        <v>245.75412</v>
      </c>
      <c r="E181" s="30">
        <f>F181</f>
        <v>245.75412</v>
      </c>
      <c r="F181" s="30">
        <f>ROUND(245.75412,5)</f>
        <v>245.75412</v>
      </c>
      <c r="G181" s="28"/>
      <c r="H181" s="40"/>
    </row>
    <row r="182" spans="1:8" ht="12.75" customHeight="1">
      <c r="A182" s="26">
        <v>43867</v>
      </c>
      <c r="B182" s="27"/>
      <c r="C182" s="30">
        <f>ROUND(2.985,5)</f>
        <v>2.985</v>
      </c>
      <c r="D182" s="30">
        <f>F182</f>
        <v>246.50256</v>
      </c>
      <c r="E182" s="30">
        <f>F182</f>
        <v>246.50256</v>
      </c>
      <c r="F182" s="30">
        <f>ROUND(246.50256,5)</f>
        <v>246.50256</v>
      </c>
      <c r="G182" s="28"/>
      <c r="H182" s="40"/>
    </row>
    <row r="183" spans="1:8" ht="12.75" customHeight="1">
      <c r="A183" s="26">
        <v>43958</v>
      </c>
      <c r="B183" s="27"/>
      <c r="C183" s="30">
        <f>ROUND(2.985,5)</f>
        <v>2.985</v>
      </c>
      <c r="D183" s="30">
        <f>F183</f>
        <v>251.42144</v>
      </c>
      <c r="E183" s="30">
        <f>F183</f>
        <v>251.42144</v>
      </c>
      <c r="F183" s="30">
        <f>ROUND(251.42144,5)</f>
        <v>251.42144</v>
      </c>
      <c r="G183" s="28"/>
      <c r="H183" s="40"/>
    </row>
    <row r="184" spans="1:8" ht="12.75" customHeight="1">
      <c r="A184" s="26">
        <v>44049</v>
      </c>
      <c r="B184" s="27"/>
      <c r="C184" s="30">
        <f>ROUND(2.985,5)</f>
        <v>2.985</v>
      </c>
      <c r="D184" s="30">
        <f>F184</f>
        <v>252.68092</v>
      </c>
      <c r="E184" s="30">
        <f>F184</f>
        <v>252.68092</v>
      </c>
      <c r="F184" s="30">
        <f>ROUND(252.68092,5)</f>
        <v>252.68092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0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0"/>
    </row>
    <row r="188" spans="1:8" ht="12.75" customHeight="1">
      <c r="A188" s="26">
        <v>43678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0"/>
    </row>
    <row r="189" spans="1:8" ht="12.75" customHeight="1">
      <c r="A189" s="26">
        <v>43776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0"/>
    </row>
    <row r="190" spans="1:8" ht="12.75" customHeight="1">
      <c r="A190" s="26">
        <v>43867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0"/>
    </row>
    <row r="191" spans="1:8" ht="12.75" customHeight="1">
      <c r="A191" s="26">
        <v>43958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0"/>
    </row>
    <row r="192" spans="1:8" ht="12.75" customHeight="1">
      <c r="A192" s="26">
        <v>44049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0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0"/>
    </row>
    <row r="194" spans="1:8" ht="12.75" customHeight="1">
      <c r="A194" s="26">
        <v>43678</v>
      </c>
      <c r="B194" s="27"/>
      <c r="C194" s="30">
        <f>ROUND(6.25,5)</f>
        <v>6.25</v>
      </c>
      <c r="D194" s="30">
        <f>F194</f>
        <v>5.73156</v>
      </c>
      <c r="E194" s="30">
        <f>F194</f>
        <v>5.73156</v>
      </c>
      <c r="F194" s="30">
        <f>ROUND(5.73156,5)</f>
        <v>5.73156</v>
      </c>
      <c r="G194" s="28"/>
      <c r="H194" s="40"/>
    </row>
    <row r="195" spans="1:8" ht="12.75" customHeight="1">
      <c r="A195" s="26">
        <v>43776</v>
      </c>
      <c r="B195" s="27"/>
      <c r="C195" s="30">
        <f>ROUND(6.25,5)</f>
        <v>6.25</v>
      </c>
      <c r="D195" s="30">
        <f>F195</f>
        <v>3.07203</v>
      </c>
      <c r="E195" s="30">
        <f>F195</f>
        <v>3.07203</v>
      </c>
      <c r="F195" s="30">
        <f>ROUND(3.07203,5)</f>
        <v>3.07203</v>
      </c>
      <c r="G195" s="28"/>
      <c r="H195" s="40"/>
    </row>
    <row r="196" spans="1:8" ht="12.75" customHeight="1">
      <c r="A196" s="26">
        <v>43867</v>
      </c>
      <c r="B196" s="27"/>
      <c r="C196" s="30">
        <f>ROUND(6.25,5)</f>
        <v>6.25</v>
      </c>
      <c r="D196" s="30">
        <f>F196</f>
        <v>3.07203</v>
      </c>
      <c r="E196" s="30">
        <f>F196</f>
        <v>3.07203</v>
      </c>
      <c r="F196" s="30">
        <f>ROUND(3.07203,5)</f>
        <v>3.07203</v>
      </c>
      <c r="G196" s="28"/>
      <c r="H196" s="40"/>
    </row>
    <row r="197" spans="1:8" ht="12.75" customHeight="1">
      <c r="A197" s="26">
        <v>43958</v>
      </c>
      <c r="B197" s="27"/>
      <c r="C197" s="30">
        <f>ROUND(6.25,5)</f>
        <v>6.25</v>
      </c>
      <c r="D197" s="30">
        <f>F197</f>
        <v>3.07203</v>
      </c>
      <c r="E197" s="30">
        <f>F197</f>
        <v>3.07203</v>
      </c>
      <c r="F197" s="30">
        <f>ROUND(3.07203,5)</f>
        <v>3.07203</v>
      </c>
      <c r="G197" s="28"/>
      <c r="H197" s="40"/>
    </row>
    <row r="198" spans="1:8" ht="12.75" customHeight="1">
      <c r="A198" s="26">
        <v>44049</v>
      </c>
      <c r="B198" s="27"/>
      <c r="C198" s="30">
        <f>ROUND(6.25,5)</f>
        <v>6.25</v>
      </c>
      <c r="D198" s="30">
        <f>F198</f>
        <v>3.07203</v>
      </c>
      <c r="E198" s="30">
        <f>F198</f>
        <v>3.07203</v>
      </c>
      <c r="F198" s="30">
        <f>ROUND(3.07203,5)</f>
        <v>3.07203</v>
      </c>
      <c r="G198" s="28"/>
      <c r="H198" s="40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0"/>
    </row>
    <row r="200" spans="1:8" ht="12.75" customHeight="1">
      <c r="A200" s="26">
        <v>43678</v>
      </c>
      <c r="B200" s="27"/>
      <c r="C200" s="30">
        <f>ROUND(6.7,5)</f>
        <v>6.7</v>
      </c>
      <c r="D200" s="30">
        <f>F200</f>
        <v>6.63505</v>
      </c>
      <c r="E200" s="30">
        <f>F200</f>
        <v>6.63505</v>
      </c>
      <c r="F200" s="30">
        <f>ROUND(6.63505,5)</f>
        <v>6.63505</v>
      </c>
      <c r="G200" s="28"/>
      <c r="H200" s="40"/>
    </row>
    <row r="201" spans="1:8" ht="12.75" customHeight="1">
      <c r="A201" s="26">
        <v>43776</v>
      </c>
      <c r="B201" s="27"/>
      <c r="C201" s="30">
        <f>ROUND(6.7,5)</f>
        <v>6.7</v>
      </c>
      <c r="D201" s="30">
        <f>F201</f>
        <v>6.45639</v>
      </c>
      <c r="E201" s="30">
        <f>F201</f>
        <v>6.45639</v>
      </c>
      <c r="F201" s="30">
        <f>ROUND(6.45639,5)</f>
        <v>6.45639</v>
      </c>
      <c r="G201" s="28"/>
      <c r="H201" s="40"/>
    </row>
    <row r="202" spans="1:8" ht="12.75" customHeight="1">
      <c r="A202" s="26">
        <v>43867</v>
      </c>
      <c r="B202" s="27"/>
      <c r="C202" s="30">
        <f>ROUND(6.7,5)</f>
        <v>6.7</v>
      </c>
      <c r="D202" s="30">
        <f>F202</f>
        <v>6.13696</v>
      </c>
      <c r="E202" s="30">
        <f>F202</f>
        <v>6.13696</v>
      </c>
      <c r="F202" s="30">
        <f>ROUND(6.13696,5)</f>
        <v>6.13696</v>
      </c>
      <c r="G202" s="28"/>
      <c r="H202" s="40"/>
    </row>
    <row r="203" spans="1:8" ht="12.75" customHeight="1">
      <c r="A203" s="26">
        <v>43958</v>
      </c>
      <c r="B203" s="27"/>
      <c r="C203" s="30">
        <f>ROUND(6.7,5)</f>
        <v>6.7</v>
      </c>
      <c r="D203" s="30">
        <f>F203</f>
        <v>5.59209</v>
      </c>
      <c r="E203" s="30">
        <f>F203</f>
        <v>5.59209</v>
      </c>
      <c r="F203" s="30">
        <f>ROUND(5.59209,5)</f>
        <v>5.59209</v>
      </c>
      <c r="G203" s="28"/>
      <c r="H203" s="40"/>
    </row>
    <row r="204" spans="1:8" ht="12.75" customHeight="1">
      <c r="A204" s="26">
        <v>44049</v>
      </c>
      <c r="B204" s="27"/>
      <c r="C204" s="30">
        <f>ROUND(6.7,5)</f>
        <v>6.7</v>
      </c>
      <c r="D204" s="30">
        <f>F204</f>
        <v>4.9313</v>
      </c>
      <c r="E204" s="30">
        <f>F204</f>
        <v>4.9313</v>
      </c>
      <c r="F204" s="30">
        <f>ROUND(4.9313,5)</f>
        <v>4.9313</v>
      </c>
      <c r="G204" s="28"/>
      <c r="H204" s="40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0"/>
    </row>
    <row r="206" spans="1:8" ht="12.75" customHeight="1">
      <c r="A206" s="26">
        <v>43678</v>
      </c>
      <c r="B206" s="27"/>
      <c r="C206" s="30">
        <f>ROUND(9.57,5)</f>
        <v>9.57</v>
      </c>
      <c r="D206" s="30">
        <f>F206</f>
        <v>9.63466</v>
      </c>
      <c r="E206" s="30">
        <f>F206</f>
        <v>9.63466</v>
      </c>
      <c r="F206" s="30">
        <f>ROUND(9.63466,5)</f>
        <v>9.63466</v>
      </c>
      <c r="G206" s="28"/>
      <c r="H206" s="40"/>
    </row>
    <row r="207" spans="1:8" ht="12.75" customHeight="1">
      <c r="A207" s="26">
        <v>43776</v>
      </c>
      <c r="B207" s="27"/>
      <c r="C207" s="30">
        <f>ROUND(9.57,5)</f>
        <v>9.57</v>
      </c>
      <c r="D207" s="30">
        <f>F207</f>
        <v>9.69786</v>
      </c>
      <c r="E207" s="30">
        <f>F207</f>
        <v>9.69786</v>
      </c>
      <c r="F207" s="30">
        <f>ROUND(9.69786,5)</f>
        <v>9.69786</v>
      </c>
      <c r="G207" s="28"/>
      <c r="H207" s="40"/>
    </row>
    <row r="208" spans="1:8" ht="12.75" customHeight="1">
      <c r="A208" s="26">
        <v>43867</v>
      </c>
      <c r="B208" s="27"/>
      <c r="C208" s="30">
        <f>ROUND(9.57,5)</f>
        <v>9.57</v>
      </c>
      <c r="D208" s="30">
        <f>F208</f>
        <v>9.74893</v>
      </c>
      <c r="E208" s="30">
        <f>F208</f>
        <v>9.74893</v>
      </c>
      <c r="F208" s="30">
        <f>ROUND(9.74893,5)</f>
        <v>9.74893</v>
      </c>
      <c r="G208" s="28"/>
      <c r="H208" s="40"/>
    </row>
    <row r="209" spans="1:8" ht="12.75" customHeight="1">
      <c r="A209" s="26">
        <v>43958</v>
      </c>
      <c r="B209" s="27"/>
      <c r="C209" s="30">
        <f>ROUND(9.57,5)</f>
        <v>9.57</v>
      </c>
      <c r="D209" s="30">
        <f>F209</f>
        <v>9.7974</v>
      </c>
      <c r="E209" s="30">
        <f>F209</f>
        <v>9.7974</v>
      </c>
      <c r="F209" s="30">
        <f>ROUND(9.7974,5)</f>
        <v>9.7974</v>
      </c>
      <c r="G209" s="28"/>
      <c r="H209" s="40"/>
    </row>
    <row r="210" spans="1:8" ht="12.75" customHeight="1">
      <c r="A210" s="26">
        <v>44049</v>
      </c>
      <c r="B210" s="27"/>
      <c r="C210" s="30">
        <f>ROUND(9.57,5)</f>
        <v>9.57</v>
      </c>
      <c r="D210" s="30">
        <f>F210</f>
        <v>9.86965</v>
      </c>
      <c r="E210" s="30">
        <f>F210</f>
        <v>9.86965</v>
      </c>
      <c r="F210" s="30">
        <f>ROUND(9.86965,5)</f>
        <v>9.86965</v>
      </c>
      <c r="G210" s="28"/>
      <c r="H210" s="40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0"/>
    </row>
    <row r="212" spans="1:8" ht="12.75" customHeight="1">
      <c r="A212" s="26">
        <v>43678</v>
      </c>
      <c r="B212" s="27"/>
      <c r="C212" s="30">
        <f>ROUND(2.91,5)</f>
        <v>2.91</v>
      </c>
      <c r="D212" s="30">
        <f>F212</f>
        <v>192.8544</v>
      </c>
      <c r="E212" s="30">
        <f>F212</f>
        <v>192.8544</v>
      </c>
      <c r="F212" s="30">
        <f>ROUND(192.8544,5)</f>
        <v>192.8544</v>
      </c>
      <c r="G212" s="28"/>
      <c r="H212" s="40"/>
    </row>
    <row r="213" spans="1:8" ht="12.75" customHeight="1">
      <c r="A213" s="26">
        <v>43776</v>
      </c>
      <c r="B213" s="27"/>
      <c r="C213" s="30">
        <f>ROUND(2.91,5)</f>
        <v>2.91</v>
      </c>
      <c r="D213" s="30">
        <f>F213</f>
        <v>194.15095</v>
      </c>
      <c r="E213" s="30">
        <f>F213</f>
        <v>194.15095</v>
      </c>
      <c r="F213" s="30">
        <f>ROUND(194.15095,5)</f>
        <v>194.15095</v>
      </c>
      <c r="G213" s="28"/>
      <c r="H213" s="40"/>
    </row>
    <row r="214" spans="1:8" ht="12.75" customHeight="1">
      <c r="A214" s="26">
        <v>43867</v>
      </c>
      <c r="B214" s="27"/>
      <c r="C214" s="30">
        <f>ROUND(2.91,5)</f>
        <v>2.91</v>
      </c>
      <c r="D214" s="30">
        <f>F214</f>
        <v>197.95008</v>
      </c>
      <c r="E214" s="30">
        <f>F214</f>
        <v>197.95008</v>
      </c>
      <c r="F214" s="30">
        <f>ROUND(197.95008,5)</f>
        <v>197.95008</v>
      </c>
      <c r="G214" s="28"/>
      <c r="H214" s="40"/>
    </row>
    <row r="215" spans="1:8" ht="12.75" customHeight="1">
      <c r="A215" s="26">
        <v>43958</v>
      </c>
      <c r="B215" s="27"/>
      <c r="C215" s="30">
        <f>ROUND(2.91,5)</f>
        <v>2.91</v>
      </c>
      <c r="D215" s="30">
        <f>F215</f>
        <v>199.25666</v>
      </c>
      <c r="E215" s="30">
        <f>F215</f>
        <v>199.25666</v>
      </c>
      <c r="F215" s="30">
        <f>ROUND(199.25666,5)</f>
        <v>199.25666</v>
      </c>
      <c r="G215" s="28"/>
      <c r="H215" s="40"/>
    </row>
    <row r="216" spans="1:8" ht="12.75" customHeight="1">
      <c r="A216" s="26">
        <v>44049</v>
      </c>
      <c r="B216" s="27"/>
      <c r="C216" s="30">
        <f>ROUND(2.91,5)</f>
        <v>2.91</v>
      </c>
      <c r="D216" s="30">
        <f>F216</f>
        <v>202.86616</v>
      </c>
      <c r="E216" s="30">
        <f>F216</f>
        <v>202.86616</v>
      </c>
      <c r="F216" s="30">
        <f>ROUND(202.86616,5)</f>
        <v>202.86616</v>
      </c>
      <c r="G216" s="28"/>
      <c r="H216" s="40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0"/>
    </row>
    <row r="218" spans="1:8" ht="12.75" customHeight="1">
      <c r="A218" s="26">
        <v>43678</v>
      </c>
      <c r="B218" s="27"/>
      <c r="C218" s="30">
        <f>ROUND(2.39,5)</f>
        <v>2.39</v>
      </c>
      <c r="D218" s="30">
        <f>F218</f>
        <v>159.44995</v>
      </c>
      <c r="E218" s="30">
        <f>F218</f>
        <v>159.44995</v>
      </c>
      <c r="F218" s="30">
        <f>ROUND(159.44995,5)</f>
        <v>159.44995</v>
      </c>
      <c r="G218" s="28"/>
      <c r="H218" s="40"/>
    </row>
    <row r="219" spans="1:8" ht="12.75" customHeight="1">
      <c r="A219" s="26">
        <v>43776</v>
      </c>
      <c r="B219" s="27"/>
      <c r="C219" s="30">
        <f>ROUND(2.39,5)</f>
        <v>2.39</v>
      </c>
      <c r="D219" s="30">
        <f>F219</f>
        <v>162.67069</v>
      </c>
      <c r="E219" s="30">
        <f>F219</f>
        <v>162.67069</v>
      </c>
      <c r="F219" s="30">
        <f>ROUND(162.67069,5)</f>
        <v>162.67069</v>
      </c>
      <c r="G219" s="28"/>
      <c r="H219" s="40"/>
    </row>
    <row r="220" spans="1:8" ht="12.75" customHeight="1">
      <c r="A220" s="26">
        <v>43867</v>
      </c>
      <c r="B220" s="27"/>
      <c r="C220" s="30">
        <f>ROUND(2.39,5)</f>
        <v>2.39</v>
      </c>
      <c r="D220" s="30">
        <f>F220</f>
        <v>163.61428</v>
      </c>
      <c r="E220" s="30">
        <f>F220</f>
        <v>163.61428</v>
      </c>
      <c r="F220" s="30">
        <f>ROUND(163.61428,5)</f>
        <v>163.61428</v>
      </c>
      <c r="G220" s="28"/>
      <c r="H220" s="40"/>
    </row>
    <row r="221" spans="1:8" ht="12.75" customHeight="1">
      <c r="A221" s="26">
        <v>43958</v>
      </c>
      <c r="B221" s="27"/>
      <c r="C221" s="30">
        <f>ROUND(2.39,5)</f>
        <v>2.39</v>
      </c>
      <c r="D221" s="30">
        <f>F221</f>
        <v>166.87943</v>
      </c>
      <c r="E221" s="30">
        <f>F221</f>
        <v>166.87943</v>
      </c>
      <c r="F221" s="30">
        <f>ROUND(166.87943,5)</f>
        <v>166.87943</v>
      </c>
      <c r="G221" s="28"/>
      <c r="H221" s="40"/>
    </row>
    <row r="222" spans="1:8" ht="12.75" customHeight="1">
      <c r="A222" s="26">
        <v>44049</v>
      </c>
      <c r="B222" s="27"/>
      <c r="C222" s="30">
        <f>ROUND(2.39,5)</f>
        <v>2.39</v>
      </c>
      <c r="D222" s="30">
        <f>F222</f>
        <v>169.90337</v>
      </c>
      <c r="E222" s="30">
        <f>F222</f>
        <v>169.90337</v>
      </c>
      <c r="F222" s="30">
        <f>ROUND(169.90337,5)</f>
        <v>169.90337</v>
      </c>
      <c r="G222" s="28"/>
      <c r="H222" s="40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0"/>
    </row>
    <row r="224" spans="1:8" ht="12.75" customHeight="1">
      <c r="A224" s="26">
        <v>43678</v>
      </c>
      <c r="B224" s="27"/>
      <c r="C224" s="30">
        <f>ROUND(9.28,5)</f>
        <v>9.28</v>
      </c>
      <c r="D224" s="30">
        <f>F224</f>
        <v>9.34806</v>
      </c>
      <c r="E224" s="30">
        <f>F224</f>
        <v>9.34806</v>
      </c>
      <c r="F224" s="30">
        <f>ROUND(9.34806,5)</f>
        <v>9.34806</v>
      </c>
      <c r="G224" s="28"/>
      <c r="H224" s="40"/>
    </row>
    <row r="225" spans="1:8" ht="12.75" customHeight="1">
      <c r="A225" s="26">
        <v>43776</v>
      </c>
      <c r="B225" s="27"/>
      <c r="C225" s="30">
        <f>ROUND(9.28,5)</f>
        <v>9.28</v>
      </c>
      <c r="D225" s="30">
        <f>F225</f>
        <v>9.41673</v>
      </c>
      <c r="E225" s="30">
        <f>F225</f>
        <v>9.41673</v>
      </c>
      <c r="F225" s="30">
        <f>ROUND(9.41673,5)</f>
        <v>9.41673</v>
      </c>
      <c r="G225" s="28"/>
      <c r="H225" s="40"/>
    </row>
    <row r="226" spans="1:8" ht="12.75" customHeight="1">
      <c r="A226" s="26">
        <v>43867</v>
      </c>
      <c r="B226" s="27"/>
      <c r="C226" s="30">
        <f>ROUND(9.28,5)</f>
        <v>9.28</v>
      </c>
      <c r="D226" s="30">
        <f>F226</f>
        <v>9.47404</v>
      </c>
      <c r="E226" s="30">
        <f>F226</f>
        <v>9.47404</v>
      </c>
      <c r="F226" s="30">
        <f>ROUND(9.47404,5)</f>
        <v>9.47404</v>
      </c>
      <c r="G226" s="28"/>
      <c r="H226" s="40"/>
    </row>
    <row r="227" spans="1:8" ht="12.75" customHeight="1">
      <c r="A227" s="26">
        <v>43958</v>
      </c>
      <c r="B227" s="27"/>
      <c r="C227" s="30">
        <f>ROUND(9.28,5)</f>
        <v>9.28</v>
      </c>
      <c r="D227" s="30">
        <f>F227</f>
        <v>9.52185</v>
      </c>
      <c r="E227" s="30">
        <f>F227</f>
        <v>9.52185</v>
      </c>
      <c r="F227" s="30">
        <f>ROUND(9.52185,5)</f>
        <v>9.52185</v>
      </c>
      <c r="G227" s="28"/>
      <c r="H227" s="40"/>
    </row>
    <row r="228" spans="1:8" ht="12.75" customHeight="1">
      <c r="A228" s="26">
        <v>44049</v>
      </c>
      <c r="B228" s="27"/>
      <c r="C228" s="30">
        <f>ROUND(9.28,5)</f>
        <v>9.28</v>
      </c>
      <c r="D228" s="30">
        <f>F228</f>
        <v>9.59878</v>
      </c>
      <c r="E228" s="30">
        <f>F228</f>
        <v>9.59878</v>
      </c>
      <c r="F228" s="30">
        <f>ROUND(9.59878,5)</f>
        <v>9.59878</v>
      </c>
      <c r="G228" s="28"/>
      <c r="H228" s="40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0"/>
    </row>
    <row r="230" spans="1:8" ht="12.75" customHeight="1">
      <c r="A230" s="26">
        <v>43678</v>
      </c>
      <c r="B230" s="27"/>
      <c r="C230" s="30">
        <f>ROUND(9.775,5)</f>
        <v>9.775</v>
      </c>
      <c r="D230" s="30">
        <f>F230</f>
        <v>9.8399</v>
      </c>
      <c r="E230" s="30">
        <f>F230</f>
        <v>9.8399</v>
      </c>
      <c r="F230" s="30">
        <f>ROUND(9.8399,5)</f>
        <v>9.8399</v>
      </c>
      <c r="G230" s="28"/>
      <c r="H230" s="40"/>
    </row>
    <row r="231" spans="1:8" ht="12.75" customHeight="1">
      <c r="A231" s="26">
        <v>43776</v>
      </c>
      <c r="B231" s="27"/>
      <c r="C231" s="30">
        <f>ROUND(9.775,5)</f>
        <v>9.775</v>
      </c>
      <c r="D231" s="30">
        <f>F231</f>
        <v>9.9062</v>
      </c>
      <c r="E231" s="30">
        <f>F231</f>
        <v>9.9062</v>
      </c>
      <c r="F231" s="30">
        <f>ROUND(9.9062,5)</f>
        <v>9.9062</v>
      </c>
      <c r="G231" s="28"/>
      <c r="H231" s="40"/>
    </row>
    <row r="232" spans="1:8" ht="12.75" customHeight="1">
      <c r="A232" s="26">
        <v>43867</v>
      </c>
      <c r="B232" s="27"/>
      <c r="C232" s="30">
        <f>ROUND(9.775,5)</f>
        <v>9.775</v>
      </c>
      <c r="D232" s="30">
        <f>F232</f>
        <v>9.96271</v>
      </c>
      <c r="E232" s="30">
        <f>F232</f>
        <v>9.96271</v>
      </c>
      <c r="F232" s="30">
        <f>ROUND(9.96271,5)</f>
        <v>9.96271</v>
      </c>
      <c r="G232" s="28"/>
      <c r="H232" s="40"/>
    </row>
    <row r="233" spans="1:8" ht="12.75" customHeight="1">
      <c r="A233" s="26">
        <v>43958</v>
      </c>
      <c r="B233" s="27"/>
      <c r="C233" s="30">
        <f>ROUND(9.775,5)</f>
        <v>9.775</v>
      </c>
      <c r="D233" s="30">
        <f>F233</f>
        <v>10.01126</v>
      </c>
      <c r="E233" s="30">
        <f>F233</f>
        <v>10.01126</v>
      </c>
      <c r="F233" s="30">
        <f>ROUND(10.01126,5)</f>
        <v>10.01126</v>
      </c>
      <c r="G233" s="28"/>
      <c r="H233" s="40"/>
    </row>
    <row r="234" spans="1:8" ht="12.75" customHeight="1">
      <c r="A234" s="26">
        <v>44049</v>
      </c>
      <c r="B234" s="27"/>
      <c r="C234" s="30">
        <f>ROUND(9.775,5)</f>
        <v>9.775</v>
      </c>
      <c r="D234" s="30">
        <f>F234</f>
        <v>10.08163</v>
      </c>
      <c r="E234" s="30">
        <f>F234</f>
        <v>10.08163</v>
      </c>
      <c r="F234" s="30">
        <f>ROUND(10.08163,5)</f>
        <v>10.08163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0">
        <f>ROUND(9.76,5)</f>
        <v>9.76</v>
      </c>
      <c r="D236" s="30">
        <f>F236</f>
        <v>9.82417</v>
      </c>
      <c r="E236" s="30">
        <f>F236</f>
        <v>9.82417</v>
      </c>
      <c r="F236" s="30">
        <f>ROUND(9.82417,5)</f>
        <v>9.82417</v>
      </c>
      <c r="G236" s="28"/>
      <c r="H236" s="40"/>
    </row>
    <row r="237" spans="1:8" ht="12.75" customHeight="1">
      <c r="A237" s="26">
        <v>43776</v>
      </c>
      <c r="B237" s="27"/>
      <c r="C237" s="30">
        <f>ROUND(9.76,5)</f>
        <v>9.76</v>
      </c>
      <c r="D237" s="30">
        <f>F237</f>
        <v>9.8896</v>
      </c>
      <c r="E237" s="30">
        <f>F237</f>
        <v>9.8896</v>
      </c>
      <c r="F237" s="30">
        <f>ROUND(9.8896,5)</f>
        <v>9.8896</v>
      </c>
      <c r="G237" s="28"/>
      <c r="H237" s="40"/>
    </row>
    <row r="238" spans="1:8" ht="12.75" customHeight="1">
      <c r="A238" s="26">
        <v>43867</v>
      </c>
      <c r="B238" s="27"/>
      <c r="C238" s="30">
        <f>ROUND(9.76,5)</f>
        <v>9.76</v>
      </c>
      <c r="D238" s="30">
        <f>F238</f>
        <v>9.9453</v>
      </c>
      <c r="E238" s="30">
        <f>F238</f>
        <v>9.9453</v>
      </c>
      <c r="F238" s="30">
        <f>ROUND(9.9453,5)</f>
        <v>9.9453</v>
      </c>
      <c r="G238" s="28"/>
      <c r="H238" s="40"/>
    </row>
    <row r="239" spans="1:8" ht="12.75" customHeight="1">
      <c r="A239" s="26">
        <v>43958</v>
      </c>
      <c r="B239" s="27"/>
      <c r="C239" s="30">
        <f>ROUND(9.76,5)</f>
        <v>9.76</v>
      </c>
      <c r="D239" s="30">
        <f>F239</f>
        <v>9.99301</v>
      </c>
      <c r="E239" s="30">
        <f>F239</f>
        <v>9.99301</v>
      </c>
      <c r="F239" s="30">
        <f>ROUND(9.99301,5)</f>
        <v>9.99301</v>
      </c>
      <c r="G239" s="28"/>
      <c r="H239" s="40"/>
    </row>
    <row r="240" spans="1:8" ht="12.75" customHeight="1">
      <c r="A240" s="26">
        <v>44049</v>
      </c>
      <c r="B240" s="27"/>
      <c r="C240" s="30">
        <f>ROUND(9.76,5)</f>
        <v>9.76</v>
      </c>
      <c r="D240" s="30">
        <f>F240</f>
        <v>10.06241</v>
      </c>
      <c r="E240" s="30">
        <f>F240</f>
        <v>10.06241</v>
      </c>
      <c r="F240" s="30">
        <f>ROUND(10.06241,5)</f>
        <v>10.06241</v>
      </c>
      <c r="G240" s="28"/>
      <c r="H240" s="40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0"/>
    </row>
    <row r="242" spans="1:8" ht="12.75" customHeight="1">
      <c r="A242" s="26">
        <v>43678</v>
      </c>
      <c r="B242" s="27"/>
      <c r="C242" s="31">
        <f>ROUND(719.311,3)</f>
        <v>719.311</v>
      </c>
      <c r="D242" s="31">
        <f>F242</f>
        <v>731.375</v>
      </c>
      <c r="E242" s="31">
        <f>F242</f>
        <v>731.375</v>
      </c>
      <c r="F242" s="31">
        <f>ROUND(731.375,3)</f>
        <v>731.375</v>
      </c>
      <c r="G242" s="28"/>
      <c r="H242" s="40"/>
    </row>
    <row r="243" spans="1:8" ht="12.75" customHeight="1">
      <c r="A243" s="26">
        <v>43776</v>
      </c>
      <c r="B243" s="27"/>
      <c r="C243" s="31">
        <f>ROUND(719.311,3)</f>
        <v>719.311</v>
      </c>
      <c r="D243" s="31">
        <f>F243</f>
        <v>745.953</v>
      </c>
      <c r="E243" s="31">
        <f>F243</f>
        <v>745.953</v>
      </c>
      <c r="F243" s="31">
        <f>ROUND(745.953,3)</f>
        <v>745.953</v>
      </c>
      <c r="G243" s="28"/>
      <c r="H243" s="40"/>
    </row>
    <row r="244" spans="1:8" ht="12.75" customHeight="1">
      <c r="A244" s="26">
        <v>43867</v>
      </c>
      <c r="B244" s="27"/>
      <c r="C244" s="31">
        <f>ROUND(719.311,3)</f>
        <v>719.311</v>
      </c>
      <c r="D244" s="31">
        <f>F244</f>
        <v>760.373</v>
      </c>
      <c r="E244" s="31">
        <f>F244</f>
        <v>760.373</v>
      </c>
      <c r="F244" s="31">
        <f>ROUND(760.373,3)</f>
        <v>760.373</v>
      </c>
      <c r="G244" s="28"/>
      <c r="H244" s="40"/>
    </row>
    <row r="245" spans="1:8" ht="12.75" customHeight="1">
      <c r="A245" s="26">
        <v>43958</v>
      </c>
      <c r="B245" s="27"/>
      <c r="C245" s="31">
        <f>ROUND(719.311,3)</f>
        <v>719.311</v>
      </c>
      <c r="D245" s="31">
        <f>F245</f>
        <v>775.373</v>
      </c>
      <c r="E245" s="31">
        <f>F245</f>
        <v>775.373</v>
      </c>
      <c r="F245" s="31">
        <f>ROUND(775.373,3)</f>
        <v>775.373</v>
      </c>
      <c r="G245" s="28"/>
      <c r="H245" s="40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40"/>
    </row>
    <row r="247" spans="1:8" ht="12.75" customHeight="1">
      <c r="A247" s="26">
        <v>43678</v>
      </c>
      <c r="B247" s="27"/>
      <c r="C247" s="31">
        <f>ROUND(633.186,3)</f>
        <v>633.186</v>
      </c>
      <c r="D247" s="31">
        <f>F247</f>
        <v>643.806</v>
      </c>
      <c r="E247" s="31">
        <f>F247</f>
        <v>643.806</v>
      </c>
      <c r="F247" s="31">
        <f>ROUND(643.806,3)</f>
        <v>643.806</v>
      </c>
      <c r="G247" s="28"/>
      <c r="H247" s="40"/>
    </row>
    <row r="248" spans="1:8" ht="12.75" customHeight="1">
      <c r="A248" s="26">
        <v>43776</v>
      </c>
      <c r="B248" s="27"/>
      <c r="C248" s="31">
        <f>ROUND(633.186,3)</f>
        <v>633.186</v>
      </c>
      <c r="D248" s="31">
        <f>F248</f>
        <v>656.638</v>
      </c>
      <c r="E248" s="31">
        <f>F248</f>
        <v>656.638</v>
      </c>
      <c r="F248" s="31">
        <f>ROUND(656.638,3)</f>
        <v>656.638</v>
      </c>
      <c r="G248" s="28"/>
      <c r="H248" s="40"/>
    </row>
    <row r="249" spans="1:8" ht="12.75" customHeight="1">
      <c r="A249" s="26">
        <v>43867</v>
      </c>
      <c r="B249" s="27"/>
      <c r="C249" s="31">
        <f>ROUND(633.186,3)</f>
        <v>633.186</v>
      </c>
      <c r="D249" s="31">
        <f>F249</f>
        <v>669.331</v>
      </c>
      <c r="E249" s="31">
        <f>F249</f>
        <v>669.331</v>
      </c>
      <c r="F249" s="31">
        <f>ROUND(669.331,3)</f>
        <v>669.331</v>
      </c>
      <c r="G249" s="28"/>
      <c r="H249" s="40"/>
    </row>
    <row r="250" spans="1:8" ht="12.75" customHeight="1">
      <c r="A250" s="26">
        <v>43958</v>
      </c>
      <c r="B250" s="27"/>
      <c r="C250" s="31">
        <f>ROUND(633.186,3)</f>
        <v>633.186</v>
      </c>
      <c r="D250" s="31">
        <f>F250</f>
        <v>682.535</v>
      </c>
      <c r="E250" s="31">
        <f>F250</f>
        <v>682.535</v>
      </c>
      <c r="F250" s="31">
        <f>ROUND(682.535,3)</f>
        <v>682.535</v>
      </c>
      <c r="G250" s="28"/>
      <c r="H250" s="40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0"/>
    </row>
    <row r="252" spans="1:8" ht="12.75" customHeight="1">
      <c r="A252" s="26">
        <v>43678</v>
      </c>
      <c r="B252" s="27"/>
      <c r="C252" s="31">
        <f>ROUND(732.961,3)</f>
        <v>732.961</v>
      </c>
      <c r="D252" s="31">
        <f>F252</f>
        <v>745.254</v>
      </c>
      <c r="E252" s="31">
        <f>F252</f>
        <v>745.254</v>
      </c>
      <c r="F252" s="31">
        <f>ROUND(745.254,3)</f>
        <v>745.254</v>
      </c>
      <c r="G252" s="28"/>
      <c r="H252" s="40"/>
    </row>
    <row r="253" spans="1:8" ht="12.75" customHeight="1">
      <c r="A253" s="26">
        <v>43776</v>
      </c>
      <c r="B253" s="27"/>
      <c r="C253" s="31">
        <f>ROUND(732.961,3)</f>
        <v>732.961</v>
      </c>
      <c r="D253" s="31">
        <f>F253</f>
        <v>760.109</v>
      </c>
      <c r="E253" s="31">
        <f>F253</f>
        <v>760.109</v>
      </c>
      <c r="F253" s="31">
        <f>ROUND(760.109,3)</f>
        <v>760.109</v>
      </c>
      <c r="G253" s="28"/>
      <c r="H253" s="40"/>
    </row>
    <row r="254" spans="1:8" ht="12.75" customHeight="1">
      <c r="A254" s="26">
        <v>43867</v>
      </c>
      <c r="B254" s="27"/>
      <c r="C254" s="31">
        <f>ROUND(732.961,3)</f>
        <v>732.961</v>
      </c>
      <c r="D254" s="31">
        <f>F254</f>
        <v>774.802</v>
      </c>
      <c r="E254" s="31">
        <f>F254</f>
        <v>774.802</v>
      </c>
      <c r="F254" s="31">
        <f>ROUND(774.802,3)</f>
        <v>774.802</v>
      </c>
      <c r="G254" s="28"/>
      <c r="H254" s="40"/>
    </row>
    <row r="255" spans="1:8" ht="12.75" customHeight="1">
      <c r="A255" s="26">
        <v>43958</v>
      </c>
      <c r="B255" s="27"/>
      <c r="C255" s="31">
        <f>ROUND(732.961,3)</f>
        <v>732.961</v>
      </c>
      <c r="D255" s="31">
        <f>F255</f>
        <v>790.086</v>
      </c>
      <c r="E255" s="31">
        <f>F255</f>
        <v>790.086</v>
      </c>
      <c r="F255" s="31">
        <f>ROUND(790.086,3)</f>
        <v>790.086</v>
      </c>
      <c r="G255" s="28"/>
      <c r="H255" s="40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43678</v>
      </c>
      <c r="B257" s="27"/>
      <c r="C257" s="31">
        <f>ROUND(661.907,3)</f>
        <v>661.907</v>
      </c>
      <c r="D257" s="31">
        <f>F257</f>
        <v>673.008</v>
      </c>
      <c r="E257" s="31">
        <f>F257</f>
        <v>673.008</v>
      </c>
      <c r="F257" s="31">
        <f>ROUND(673.008,3)</f>
        <v>673.008</v>
      </c>
      <c r="G257" s="28"/>
      <c r="H257" s="40"/>
    </row>
    <row r="258" spans="1:8" ht="12.75" customHeight="1">
      <c r="A258" s="26">
        <v>43776</v>
      </c>
      <c r="B258" s="27"/>
      <c r="C258" s="31">
        <f>ROUND(661.907,3)</f>
        <v>661.907</v>
      </c>
      <c r="D258" s="31">
        <f>F258</f>
        <v>686.423</v>
      </c>
      <c r="E258" s="31">
        <f>F258</f>
        <v>686.423</v>
      </c>
      <c r="F258" s="31">
        <f>ROUND(686.423,3)</f>
        <v>686.423</v>
      </c>
      <c r="G258" s="28"/>
      <c r="H258" s="40"/>
    </row>
    <row r="259" spans="1:8" ht="12.75" customHeight="1">
      <c r="A259" s="26">
        <v>43867</v>
      </c>
      <c r="B259" s="27"/>
      <c r="C259" s="31">
        <f>ROUND(661.907,3)</f>
        <v>661.907</v>
      </c>
      <c r="D259" s="31">
        <f>F259</f>
        <v>699.692</v>
      </c>
      <c r="E259" s="31">
        <f>F259</f>
        <v>699.692</v>
      </c>
      <c r="F259" s="31">
        <f>ROUND(699.692,3)</f>
        <v>699.692</v>
      </c>
      <c r="G259" s="28"/>
      <c r="H259" s="40"/>
    </row>
    <row r="260" spans="1:8" ht="12.75" customHeight="1">
      <c r="A260" s="26">
        <v>43958</v>
      </c>
      <c r="B260" s="27"/>
      <c r="C260" s="31">
        <f>ROUND(661.907,3)</f>
        <v>661.907</v>
      </c>
      <c r="D260" s="31">
        <f>F260</f>
        <v>713.495</v>
      </c>
      <c r="E260" s="31">
        <f>F260</f>
        <v>713.495</v>
      </c>
      <c r="F260" s="31">
        <f>ROUND(713.495,3)</f>
        <v>713.495</v>
      </c>
      <c r="G260" s="28"/>
      <c r="H260" s="40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43678</v>
      </c>
      <c r="B262" s="27"/>
      <c r="C262" s="31">
        <f>ROUND(262.421199770031,3)</f>
        <v>262.421</v>
      </c>
      <c r="D262" s="31">
        <f>F262</f>
        <v>266.885</v>
      </c>
      <c r="E262" s="31">
        <f>F262</f>
        <v>266.885</v>
      </c>
      <c r="F262" s="31">
        <f>ROUND(266.885,3)</f>
        <v>266.885</v>
      </c>
      <c r="G262" s="28"/>
      <c r="H262" s="40"/>
    </row>
    <row r="263" spans="1:8" ht="12.75" customHeight="1">
      <c r="A263" s="26">
        <v>43776</v>
      </c>
      <c r="B263" s="27"/>
      <c r="C263" s="31">
        <f>ROUND(262.421199770031,3)</f>
        <v>262.421</v>
      </c>
      <c r="D263" s="31">
        <f>F263</f>
        <v>272.274</v>
      </c>
      <c r="E263" s="31">
        <f>F263</f>
        <v>272.274</v>
      </c>
      <c r="F263" s="31">
        <f>ROUND(272.274,3)</f>
        <v>272.274</v>
      </c>
      <c r="G263" s="28"/>
      <c r="H263" s="40"/>
    </row>
    <row r="264" spans="1:8" ht="12.75" customHeight="1">
      <c r="A264" s="26">
        <v>43867</v>
      </c>
      <c r="B264" s="27"/>
      <c r="C264" s="31">
        <f>ROUND(262.421199770031,3)</f>
        <v>262.421</v>
      </c>
      <c r="D264" s="31">
        <f>F264</f>
        <v>277.6</v>
      </c>
      <c r="E264" s="31">
        <f>F264</f>
        <v>277.6</v>
      </c>
      <c r="F264" s="31">
        <f>ROUND(277.6,3)</f>
        <v>277.6</v>
      </c>
      <c r="G264" s="28"/>
      <c r="H264" s="40"/>
    </row>
    <row r="265" spans="1:8" ht="12.75" customHeight="1">
      <c r="A265" s="26">
        <v>43958</v>
      </c>
      <c r="B265" s="27"/>
      <c r="C265" s="31">
        <f>ROUND(262.421199770031,3)</f>
        <v>262.421</v>
      </c>
      <c r="D265" s="31">
        <f>F265</f>
        <v>283.138</v>
      </c>
      <c r="E265" s="31">
        <f>F265</f>
        <v>283.138</v>
      </c>
      <c r="F265" s="31">
        <f>ROUND(283.138,3)</f>
        <v>283.138</v>
      </c>
      <c r="G265" s="28"/>
      <c r="H265" s="40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43635</v>
      </c>
      <c r="B267" s="27"/>
      <c r="C267" s="31">
        <f>ROUND(7.158,3)</f>
        <v>7.158</v>
      </c>
      <c r="D267" s="31">
        <f>ROUND(7.08,3)</f>
        <v>7.08</v>
      </c>
      <c r="E267" s="31">
        <f>ROUND(6.98,3)</f>
        <v>6.98</v>
      </c>
      <c r="F267" s="31">
        <f>ROUND(7.03,3)</f>
        <v>7.03</v>
      </c>
      <c r="G267" s="28"/>
      <c r="H267" s="40"/>
    </row>
    <row r="268" spans="1:8" ht="12.75" customHeight="1">
      <c r="A268" s="26">
        <v>43726</v>
      </c>
      <c r="B268" s="27"/>
      <c r="C268" s="31">
        <f>ROUND(7.158,3)</f>
        <v>7.158</v>
      </c>
      <c r="D268" s="31">
        <f>ROUND(7.12,3)</f>
        <v>7.12</v>
      </c>
      <c r="E268" s="31">
        <f>ROUND(7.02,3)</f>
        <v>7.02</v>
      </c>
      <c r="F268" s="31">
        <f>ROUND(7.07,3)</f>
        <v>7.07</v>
      </c>
      <c r="G268" s="28"/>
      <c r="H268" s="40"/>
    </row>
    <row r="269" spans="1:8" ht="12.75" customHeight="1">
      <c r="A269" s="26">
        <v>43817</v>
      </c>
      <c r="B269" s="27"/>
      <c r="C269" s="31">
        <f>ROUND(7.158,3)</f>
        <v>7.158</v>
      </c>
      <c r="D269" s="31">
        <f>ROUND(7.18,3)</f>
        <v>7.18</v>
      </c>
      <c r="E269" s="31">
        <f>ROUND(7.08,3)</f>
        <v>7.08</v>
      </c>
      <c r="F269" s="31">
        <f>ROUND(7.13,3)</f>
        <v>7.13</v>
      </c>
      <c r="G269" s="28"/>
      <c r="H269" s="40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43678</v>
      </c>
      <c r="B271" s="27"/>
      <c r="C271" s="31">
        <f>ROUND(655.252,3)</f>
        <v>655.252</v>
      </c>
      <c r="D271" s="31">
        <f>F271</f>
        <v>666.242</v>
      </c>
      <c r="E271" s="31">
        <f>F271</f>
        <v>666.242</v>
      </c>
      <c r="F271" s="31">
        <f>ROUND(666.242,3)</f>
        <v>666.242</v>
      </c>
      <c r="G271" s="28"/>
      <c r="H271" s="40"/>
    </row>
    <row r="272" spans="1:8" ht="12.75" customHeight="1">
      <c r="A272" s="26">
        <v>43776</v>
      </c>
      <c r="B272" s="27"/>
      <c r="C272" s="31">
        <f>ROUND(655.252,3)</f>
        <v>655.252</v>
      </c>
      <c r="D272" s="31">
        <f>F272</f>
        <v>679.522</v>
      </c>
      <c r="E272" s="31">
        <f>F272</f>
        <v>679.522</v>
      </c>
      <c r="F272" s="31">
        <f>ROUND(679.522,3)</f>
        <v>679.522</v>
      </c>
      <c r="G272" s="28"/>
      <c r="H272" s="40"/>
    </row>
    <row r="273" spans="1:8" ht="12.75" customHeight="1">
      <c r="A273" s="26">
        <v>43867</v>
      </c>
      <c r="B273" s="27"/>
      <c r="C273" s="31">
        <f>ROUND(655.252,3)</f>
        <v>655.252</v>
      </c>
      <c r="D273" s="31">
        <f>F273</f>
        <v>692.657</v>
      </c>
      <c r="E273" s="31">
        <f>F273</f>
        <v>692.657</v>
      </c>
      <c r="F273" s="31">
        <f>ROUND(692.657,3)</f>
        <v>692.657</v>
      </c>
      <c r="G273" s="28"/>
      <c r="H273" s="40"/>
    </row>
    <row r="274" spans="1:8" ht="12.75" customHeight="1">
      <c r="A274" s="26">
        <v>43958</v>
      </c>
      <c r="B274" s="27"/>
      <c r="C274" s="31">
        <f>ROUND(655.252,3)</f>
        <v>655.252</v>
      </c>
      <c r="D274" s="31">
        <f>F274</f>
        <v>706.321</v>
      </c>
      <c r="E274" s="31">
        <f>F274</f>
        <v>706.321</v>
      </c>
      <c r="F274" s="31">
        <f>ROUND(706.321,3)</f>
        <v>706.321</v>
      </c>
      <c r="G274" s="28"/>
      <c r="H274" s="40"/>
    </row>
    <row r="275" spans="1:8" ht="12.75" customHeight="1">
      <c r="A275" s="26" t="s">
        <v>13</v>
      </c>
      <c r="B275" s="27"/>
      <c r="C275" s="29"/>
      <c r="D275" s="29"/>
      <c r="E275" s="29"/>
      <c r="F275" s="29"/>
      <c r="G275" s="28"/>
      <c r="H275" s="40"/>
    </row>
    <row r="276" spans="1:8" ht="12.75" customHeight="1">
      <c r="A276" s="26">
        <v>43913</v>
      </c>
      <c r="B276" s="27"/>
      <c r="C276" s="28">
        <f>ROUND(99.2744811182349,2)</f>
        <v>99.27</v>
      </c>
      <c r="D276" s="28">
        <f>F276</f>
        <v>98.77</v>
      </c>
      <c r="E276" s="28">
        <f>F276</f>
        <v>98.77</v>
      </c>
      <c r="F276" s="28">
        <f>ROUND(98.7734978857993,2)</f>
        <v>98.77</v>
      </c>
      <c r="G276" s="28"/>
      <c r="H276" s="40"/>
    </row>
    <row r="277" spans="1:8" ht="12.75" customHeight="1">
      <c r="A277" s="26" t="s">
        <v>14</v>
      </c>
      <c r="B277" s="27"/>
      <c r="C277" s="29"/>
      <c r="D277" s="29"/>
      <c r="E277" s="29"/>
      <c r="F277" s="29"/>
      <c r="G277" s="28"/>
      <c r="H277" s="40"/>
    </row>
    <row r="278" spans="1:8" ht="12.75" customHeight="1">
      <c r="A278" s="26">
        <v>45007</v>
      </c>
      <c r="B278" s="27"/>
      <c r="C278" s="28">
        <f>ROUND(97.3206766146783,2)</f>
        <v>97.32</v>
      </c>
      <c r="D278" s="28">
        <f>F278</f>
        <v>95.89</v>
      </c>
      <c r="E278" s="28">
        <f>F278</f>
        <v>95.89</v>
      </c>
      <c r="F278" s="28">
        <f>ROUND(95.8873525421118,2)</f>
        <v>95.89</v>
      </c>
      <c r="G278" s="28"/>
      <c r="H278" s="40"/>
    </row>
    <row r="279" spans="1:8" ht="12.75" customHeight="1">
      <c r="A279" s="26" t="s">
        <v>15</v>
      </c>
      <c r="B279" s="27"/>
      <c r="C279" s="29"/>
      <c r="D279" s="29"/>
      <c r="E279" s="29"/>
      <c r="F279" s="29"/>
      <c r="G279" s="28"/>
      <c r="H279" s="40"/>
    </row>
    <row r="280" spans="1:8" ht="12.75" customHeight="1">
      <c r="A280" s="26">
        <v>46834</v>
      </c>
      <c r="B280" s="27"/>
      <c r="C280" s="28">
        <f>ROUND(95.915365636382,2)</f>
        <v>95.92</v>
      </c>
      <c r="D280" s="28">
        <f>F280</f>
        <v>95.15</v>
      </c>
      <c r="E280" s="28">
        <f>F280</f>
        <v>95.15</v>
      </c>
      <c r="F280" s="28">
        <f>ROUND(95.1470175735643,2)</f>
        <v>95.15</v>
      </c>
      <c r="G280" s="28"/>
      <c r="H280" s="40"/>
    </row>
    <row r="281" spans="1:8" ht="12.75" customHeight="1">
      <c r="A281" s="26" t="s">
        <v>67</v>
      </c>
      <c r="B281" s="27"/>
      <c r="C281" s="29"/>
      <c r="D281" s="29"/>
      <c r="E281" s="29"/>
      <c r="F281" s="29"/>
      <c r="G281" s="28"/>
      <c r="H281" s="40"/>
    </row>
    <row r="282" spans="1:8" ht="12.75" customHeight="1">
      <c r="A282" s="26">
        <v>43636</v>
      </c>
      <c r="B282" s="27"/>
      <c r="C282" s="28">
        <f>ROUND(99.8736947058491,2)</f>
        <v>99.87</v>
      </c>
      <c r="D282" s="28">
        <f>F282</f>
        <v>102.01</v>
      </c>
      <c r="E282" s="28">
        <f>F282</f>
        <v>102.01</v>
      </c>
      <c r="F282" s="28">
        <f>ROUND(102.01280531714,2)</f>
        <v>102.01</v>
      </c>
      <c r="G282" s="28"/>
      <c r="H282" s="40"/>
    </row>
    <row r="283" spans="1:8" ht="12.75" customHeight="1">
      <c r="A283" s="26" t="s">
        <v>68</v>
      </c>
      <c r="B283" s="27"/>
      <c r="C283" s="29"/>
      <c r="D283" s="29"/>
      <c r="E283" s="29"/>
      <c r="F283" s="29"/>
      <c r="G283" s="28"/>
      <c r="H283" s="40"/>
    </row>
    <row r="284" spans="1:8" ht="12.75" customHeight="1">
      <c r="A284" s="26">
        <v>43727</v>
      </c>
      <c r="B284" s="27"/>
      <c r="C284" s="28">
        <f>ROUND(99.8736947058491,2)</f>
        <v>99.87</v>
      </c>
      <c r="D284" s="28">
        <f>F284</f>
        <v>99.87</v>
      </c>
      <c r="E284" s="28">
        <f>F284</f>
        <v>99.87</v>
      </c>
      <c r="F284" s="28">
        <f>ROUND(99.8736947058491,2)</f>
        <v>99.87</v>
      </c>
      <c r="G284" s="28"/>
      <c r="H284" s="40"/>
    </row>
    <row r="285" spans="1:8" ht="12.75" customHeight="1">
      <c r="A285" s="26" t="s">
        <v>69</v>
      </c>
      <c r="B285" s="27"/>
      <c r="C285" s="29"/>
      <c r="D285" s="29"/>
      <c r="E285" s="29"/>
      <c r="F285" s="29"/>
      <c r="G285" s="28"/>
      <c r="H285" s="40"/>
    </row>
    <row r="286" spans="1:8" ht="12.75" customHeight="1">
      <c r="A286" s="26">
        <v>43637</v>
      </c>
      <c r="B286" s="27"/>
      <c r="C286" s="30">
        <f>ROUND(99.2744811182349,5)</f>
        <v>99.27448</v>
      </c>
      <c r="D286" s="30">
        <f>F286</f>
        <v>99.73949</v>
      </c>
      <c r="E286" s="30">
        <f>F286</f>
        <v>99.73949</v>
      </c>
      <c r="F286" s="30">
        <f>ROUND(99.7394881630798,5)</f>
        <v>99.73949</v>
      </c>
      <c r="G286" s="28"/>
      <c r="H286" s="40"/>
    </row>
    <row r="287" spans="1:8" ht="12.75" customHeight="1">
      <c r="A287" s="26" t="s">
        <v>70</v>
      </c>
      <c r="B287" s="27"/>
      <c r="C287" s="29"/>
      <c r="D287" s="29"/>
      <c r="E287" s="29"/>
      <c r="F287" s="29"/>
      <c r="G287" s="28"/>
      <c r="H287" s="40"/>
    </row>
    <row r="288" spans="1:8" ht="12.75" customHeight="1">
      <c r="A288" s="26">
        <v>43728</v>
      </c>
      <c r="B288" s="27"/>
      <c r="C288" s="30">
        <f>ROUND(99.2744811182349,5)</f>
        <v>99.27448</v>
      </c>
      <c r="D288" s="30">
        <f>F288</f>
        <v>101.87231</v>
      </c>
      <c r="E288" s="30">
        <f>F288</f>
        <v>101.87231</v>
      </c>
      <c r="F288" s="30">
        <f>ROUND(101.872310993494,5)</f>
        <v>101.87231</v>
      </c>
      <c r="G288" s="28"/>
      <c r="H288" s="40"/>
    </row>
    <row r="289" spans="1:8" ht="12.75" customHeight="1">
      <c r="A289" s="26" t="s">
        <v>71</v>
      </c>
      <c r="B289" s="27"/>
      <c r="C289" s="29"/>
      <c r="D289" s="29"/>
      <c r="E289" s="29"/>
      <c r="F289" s="29"/>
      <c r="G289" s="28"/>
      <c r="H289" s="40"/>
    </row>
    <row r="290" spans="1:8" ht="12.75" customHeight="1">
      <c r="A290" s="26">
        <v>44004</v>
      </c>
      <c r="B290" s="27"/>
      <c r="C290" s="28">
        <f>ROUND(99.2744811182349,2)</f>
        <v>99.27</v>
      </c>
      <c r="D290" s="28">
        <f>F290</f>
        <v>102.33</v>
      </c>
      <c r="E290" s="28">
        <f>F290</f>
        <v>102.33</v>
      </c>
      <c r="F290" s="28">
        <f>ROUND(102.326314431568,2)</f>
        <v>102.33</v>
      </c>
      <c r="G290" s="28"/>
      <c r="H290" s="40"/>
    </row>
    <row r="291" spans="1:8" ht="12.75" customHeight="1">
      <c r="A291" s="26" t="s">
        <v>72</v>
      </c>
      <c r="B291" s="27"/>
      <c r="C291" s="29"/>
      <c r="D291" s="29"/>
      <c r="E291" s="29"/>
      <c r="F291" s="29"/>
      <c r="G291" s="28"/>
      <c r="H291" s="40"/>
    </row>
    <row r="292" spans="1:8" ht="12.75" customHeight="1">
      <c r="A292" s="26">
        <v>44095</v>
      </c>
      <c r="B292" s="27"/>
      <c r="C292" s="28">
        <f>ROUND(99.2744811182349,2)</f>
        <v>99.27</v>
      </c>
      <c r="D292" s="28">
        <f>F292</f>
        <v>99.27</v>
      </c>
      <c r="E292" s="28">
        <f>F292</f>
        <v>99.27</v>
      </c>
      <c r="F292" s="28">
        <f>ROUND(99.2744811182349,2)</f>
        <v>99.27</v>
      </c>
      <c r="G292" s="28"/>
      <c r="H292" s="40"/>
    </row>
    <row r="293" spans="1:8" ht="12.75" customHeight="1">
      <c r="A293" s="26" t="s">
        <v>73</v>
      </c>
      <c r="B293" s="27"/>
      <c r="C293" s="29"/>
      <c r="D293" s="29"/>
      <c r="E293" s="29"/>
      <c r="F293" s="29"/>
      <c r="G293" s="28"/>
      <c r="H293" s="40"/>
    </row>
    <row r="294" spans="1:8" ht="12.75" customHeight="1">
      <c r="A294" s="26">
        <v>44182</v>
      </c>
      <c r="B294" s="27"/>
      <c r="C294" s="30">
        <f>ROUND(97.3206766146783,5)</f>
        <v>97.32068</v>
      </c>
      <c r="D294" s="30">
        <f>F294</f>
        <v>96.02879</v>
      </c>
      <c r="E294" s="30">
        <f>F294</f>
        <v>96.02879</v>
      </c>
      <c r="F294" s="30">
        <f>ROUND(96.0287882629091,5)</f>
        <v>96.02879</v>
      </c>
      <c r="G294" s="28"/>
      <c r="H294" s="40"/>
    </row>
    <row r="295" spans="1:8" ht="12.75" customHeight="1">
      <c r="A295" s="26" t="s">
        <v>74</v>
      </c>
      <c r="B295" s="27"/>
      <c r="C295" s="29"/>
      <c r="D295" s="29"/>
      <c r="E295" s="29"/>
      <c r="F295" s="29"/>
      <c r="G295" s="28"/>
      <c r="H295" s="40"/>
    </row>
    <row r="296" spans="1:8" ht="12.75" customHeight="1">
      <c r="A296" s="26">
        <v>44271</v>
      </c>
      <c r="B296" s="27"/>
      <c r="C296" s="30">
        <f>ROUND(97.3206766146783,5)</f>
        <v>97.32068</v>
      </c>
      <c r="D296" s="30">
        <f>F296</f>
        <v>95.15148</v>
      </c>
      <c r="E296" s="30">
        <f>F296</f>
        <v>95.15148</v>
      </c>
      <c r="F296" s="30">
        <f>ROUND(95.1514782978921,5)</f>
        <v>95.15148</v>
      </c>
      <c r="G296" s="28"/>
      <c r="H296" s="40"/>
    </row>
    <row r="297" spans="1:8" ht="12.75" customHeight="1">
      <c r="A297" s="26" t="s">
        <v>75</v>
      </c>
      <c r="B297" s="27"/>
      <c r="C297" s="29"/>
      <c r="D297" s="29"/>
      <c r="E297" s="29"/>
      <c r="F297" s="29"/>
      <c r="G297" s="28"/>
      <c r="H297" s="40"/>
    </row>
    <row r="298" spans="1:8" ht="12.75" customHeight="1">
      <c r="A298" s="26">
        <v>44362</v>
      </c>
      <c r="B298" s="27"/>
      <c r="C298" s="30">
        <f>ROUND(97.3206766146783,5)</f>
        <v>97.32068</v>
      </c>
      <c r="D298" s="30">
        <f>F298</f>
        <v>94.23009</v>
      </c>
      <c r="E298" s="30">
        <f>F298</f>
        <v>94.23009</v>
      </c>
      <c r="F298" s="30">
        <f>ROUND(94.2300852774497,5)</f>
        <v>94.23009</v>
      </c>
      <c r="G298" s="28"/>
      <c r="H298" s="40"/>
    </row>
    <row r="299" spans="1:8" ht="12.75" customHeight="1">
      <c r="A299" s="26" t="s">
        <v>76</v>
      </c>
      <c r="B299" s="27"/>
      <c r="C299" s="29"/>
      <c r="D299" s="29"/>
      <c r="E299" s="29"/>
      <c r="F299" s="29"/>
      <c r="G299" s="28"/>
      <c r="H299" s="40"/>
    </row>
    <row r="300" spans="1:8" ht="12.75" customHeight="1">
      <c r="A300" s="26">
        <v>44460</v>
      </c>
      <c r="B300" s="27"/>
      <c r="C300" s="30">
        <f>ROUND(97.3206766146783,5)</f>
        <v>97.32068</v>
      </c>
      <c r="D300" s="30">
        <f>F300</f>
        <v>94.29331</v>
      </c>
      <c r="E300" s="30">
        <f>F300</f>
        <v>94.29331</v>
      </c>
      <c r="F300" s="30">
        <f>ROUND(94.2933132227434,5)</f>
        <v>94.29331</v>
      </c>
      <c r="G300" s="28"/>
      <c r="H300" s="40"/>
    </row>
    <row r="301" spans="1:8" ht="12.75" customHeight="1">
      <c r="A301" s="26" t="s">
        <v>77</v>
      </c>
      <c r="B301" s="27"/>
      <c r="C301" s="29"/>
      <c r="D301" s="29"/>
      <c r="E301" s="29"/>
      <c r="F301" s="29"/>
      <c r="G301" s="28"/>
      <c r="H301" s="40"/>
    </row>
    <row r="302" spans="1:8" ht="12.75" customHeight="1">
      <c r="A302" s="26">
        <v>44551</v>
      </c>
      <c r="B302" s="27"/>
      <c r="C302" s="30">
        <f>ROUND(97.3206766146783,5)</f>
        <v>97.32068</v>
      </c>
      <c r="D302" s="30">
        <f>F302</f>
        <v>96.40577</v>
      </c>
      <c r="E302" s="30">
        <f>F302</f>
        <v>96.40577</v>
      </c>
      <c r="F302" s="30">
        <f>ROUND(96.4057716819181,5)</f>
        <v>96.40577</v>
      </c>
      <c r="G302" s="28"/>
      <c r="H302" s="40"/>
    </row>
    <row r="303" spans="1:8" ht="12.75" customHeight="1">
      <c r="A303" s="26" t="s">
        <v>78</v>
      </c>
      <c r="B303" s="27"/>
      <c r="C303" s="29"/>
      <c r="D303" s="29"/>
      <c r="E303" s="29"/>
      <c r="F303" s="29"/>
      <c r="G303" s="28"/>
      <c r="H303" s="40"/>
    </row>
    <row r="304" spans="1:8" ht="12.75" customHeight="1">
      <c r="A304" s="26">
        <v>44635</v>
      </c>
      <c r="B304" s="27"/>
      <c r="C304" s="30">
        <f>ROUND(97.3206766146783,5)</f>
        <v>97.32068</v>
      </c>
      <c r="D304" s="30">
        <f>F304</f>
        <v>96.46571</v>
      </c>
      <c r="E304" s="30">
        <f>F304</f>
        <v>96.46571</v>
      </c>
      <c r="F304" s="30">
        <f>ROUND(96.4657146361951,5)</f>
        <v>96.46571</v>
      </c>
      <c r="G304" s="28"/>
      <c r="H304" s="40"/>
    </row>
    <row r="305" spans="1:8" ht="12.75" customHeight="1">
      <c r="A305" s="26" t="s">
        <v>79</v>
      </c>
      <c r="B305" s="27"/>
      <c r="C305" s="29"/>
      <c r="D305" s="29"/>
      <c r="E305" s="29"/>
      <c r="F305" s="29"/>
      <c r="G305" s="28"/>
      <c r="H305" s="40"/>
    </row>
    <row r="306" spans="1:8" ht="12.75" customHeight="1">
      <c r="A306" s="26">
        <v>44733</v>
      </c>
      <c r="B306" s="27"/>
      <c r="C306" s="30">
        <f>ROUND(97.3206766146783,5)</f>
        <v>97.32068</v>
      </c>
      <c r="D306" s="30">
        <f>F306</f>
        <v>97.57051</v>
      </c>
      <c r="E306" s="30">
        <f>F306</f>
        <v>97.57051</v>
      </c>
      <c r="F306" s="30">
        <f>ROUND(97.5705077486685,5)</f>
        <v>97.57051</v>
      </c>
      <c r="G306" s="28"/>
      <c r="H306" s="40"/>
    </row>
    <row r="307" spans="1:8" ht="12.75" customHeight="1">
      <c r="A307" s="26" t="s">
        <v>80</v>
      </c>
      <c r="B307" s="27"/>
      <c r="C307" s="29"/>
      <c r="D307" s="29"/>
      <c r="E307" s="29"/>
      <c r="F307" s="29"/>
      <c r="G307" s="28"/>
      <c r="H307" s="40"/>
    </row>
    <row r="308" spans="1:8" ht="12.75" customHeight="1">
      <c r="A308" s="26">
        <v>44824</v>
      </c>
      <c r="B308" s="27"/>
      <c r="C308" s="30">
        <f>ROUND(97.3206766146783,5)</f>
        <v>97.32068</v>
      </c>
      <c r="D308" s="30">
        <f>F308</f>
        <v>101.42965</v>
      </c>
      <c r="E308" s="30">
        <f>F308</f>
        <v>101.42965</v>
      </c>
      <c r="F308" s="30">
        <f>ROUND(101.429647729039,5)</f>
        <v>101.42965</v>
      </c>
      <c r="G308" s="28"/>
      <c r="H308" s="40"/>
    </row>
    <row r="309" spans="1:8" ht="12.75" customHeight="1">
      <c r="A309" s="26" t="s">
        <v>81</v>
      </c>
      <c r="B309" s="27"/>
      <c r="C309" s="29"/>
      <c r="D309" s="29"/>
      <c r="E309" s="29"/>
      <c r="F309" s="29"/>
      <c r="G309" s="28"/>
      <c r="H309" s="40"/>
    </row>
    <row r="310" spans="1:8" ht="12.75" customHeight="1">
      <c r="A310" s="26">
        <v>45097</v>
      </c>
      <c r="B310" s="27"/>
      <c r="C310" s="28">
        <f>ROUND(97.3206766146783,2)</f>
        <v>97.32</v>
      </c>
      <c r="D310" s="28">
        <f>F310</f>
        <v>101.9</v>
      </c>
      <c r="E310" s="28">
        <f>F310</f>
        <v>101.9</v>
      </c>
      <c r="F310" s="28">
        <f>ROUND(101.898826043462,2)</f>
        <v>101.9</v>
      </c>
      <c r="G310" s="28"/>
      <c r="H310" s="40"/>
    </row>
    <row r="311" spans="1:8" ht="12.75" customHeight="1">
      <c r="A311" s="26" t="s">
        <v>82</v>
      </c>
      <c r="B311" s="27"/>
      <c r="C311" s="29"/>
      <c r="D311" s="29"/>
      <c r="E311" s="29"/>
      <c r="F311" s="29"/>
      <c r="G311" s="28"/>
      <c r="H311" s="40"/>
    </row>
    <row r="312" spans="1:8" ht="12.75" customHeight="1">
      <c r="A312" s="26">
        <v>45188</v>
      </c>
      <c r="B312" s="27"/>
      <c r="C312" s="28">
        <f>ROUND(97.3206766146783,2)</f>
        <v>97.32</v>
      </c>
      <c r="D312" s="28">
        <f>F312</f>
        <v>97.32</v>
      </c>
      <c r="E312" s="28">
        <f>F312</f>
        <v>97.32</v>
      </c>
      <c r="F312" s="28">
        <f>ROUND(97.3206766146783,2)</f>
        <v>97.32</v>
      </c>
      <c r="G312" s="28"/>
      <c r="H312" s="40"/>
    </row>
    <row r="313" spans="1:8" ht="12.75" customHeight="1">
      <c r="A313" s="26" t="s">
        <v>83</v>
      </c>
      <c r="B313" s="27"/>
      <c r="C313" s="29"/>
      <c r="D313" s="29"/>
      <c r="E313" s="29"/>
      <c r="F313" s="29"/>
      <c r="G313" s="28"/>
      <c r="H313" s="40"/>
    </row>
    <row r="314" spans="1:8" ht="12.75" customHeight="1">
      <c r="A314" s="26">
        <v>46008</v>
      </c>
      <c r="B314" s="27"/>
      <c r="C314" s="30">
        <f>ROUND(95.915365636382,5)</f>
        <v>95.91537</v>
      </c>
      <c r="D314" s="30">
        <f>F314</f>
        <v>93.59839</v>
      </c>
      <c r="E314" s="30">
        <f>F314</f>
        <v>93.59839</v>
      </c>
      <c r="F314" s="30">
        <f>ROUND(93.5983877566451,5)</f>
        <v>93.59839</v>
      </c>
      <c r="G314" s="28"/>
      <c r="H314" s="40"/>
    </row>
    <row r="315" spans="1:8" ht="12.75" customHeight="1">
      <c r="A315" s="26" t="s">
        <v>84</v>
      </c>
      <c r="B315" s="27"/>
      <c r="C315" s="29"/>
      <c r="D315" s="29"/>
      <c r="E315" s="29"/>
      <c r="F315" s="29"/>
      <c r="G315" s="28"/>
      <c r="H315" s="40"/>
    </row>
    <row r="316" spans="1:8" ht="12.75" customHeight="1">
      <c r="A316" s="26">
        <v>46097</v>
      </c>
      <c r="B316" s="27"/>
      <c r="C316" s="30">
        <f>ROUND(95.915365636382,5)</f>
        <v>95.91537</v>
      </c>
      <c r="D316" s="30">
        <f>F316</f>
        <v>90.54666</v>
      </c>
      <c r="E316" s="30">
        <f>F316</f>
        <v>90.54666</v>
      </c>
      <c r="F316" s="30">
        <f>ROUND(90.546657925772,5)</f>
        <v>90.54666</v>
      </c>
      <c r="G316" s="28"/>
      <c r="H316" s="40"/>
    </row>
    <row r="317" spans="1:8" ht="12.75" customHeight="1">
      <c r="A317" s="26" t="s">
        <v>85</v>
      </c>
      <c r="B317" s="27"/>
      <c r="C317" s="29"/>
      <c r="D317" s="29"/>
      <c r="E317" s="29"/>
      <c r="F317" s="29"/>
      <c r="G317" s="28"/>
      <c r="H317" s="40"/>
    </row>
    <row r="318" spans="1:8" ht="12.75" customHeight="1">
      <c r="A318" s="26">
        <v>46188</v>
      </c>
      <c r="B318" s="27"/>
      <c r="C318" s="30">
        <f>ROUND(95.915365636382,5)</f>
        <v>95.91537</v>
      </c>
      <c r="D318" s="30">
        <f>F318</f>
        <v>89.2447</v>
      </c>
      <c r="E318" s="30">
        <f>F318</f>
        <v>89.2447</v>
      </c>
      <c r="F318" s="30">
        <f>ROUND(89.2447012397961,5)</f>
        <v>89.2447</v>
      </c>
      <c r="G318" s="28"/>
      <c r="H318" s="40"/>
    </row>
    <row r="319" spans="1:8" ht="12.75" customHeight="1">
      <c r="A319" s="26" t="s">
        <v>86</v>
      </c>
      <c r="B319" s="27"/>
      <c r="C319" s="29"/>
      <c r="D319" s="29"/>
      <c r="E319" s="29"/>
      <c r="F319" s="29"/>
      <c r="G319" s="28"/>
      <c r="H319" s="40"/>
    </row>
    <row r="320" spans="1:8" ht="12.75" customHeight="1">
      <c r="A320" s="26">
        <v>46286</v>
      </c>
      <c r="B320" s="27"/>
      <c r="C320" s="30">
        <f>ROUND(95.915365636382,5)</f>
        <v>95.91537</v>
      </c>
      <c r="D320" s="30">
        <f>F320</f>
        <v>91.38899</v>
      </c>
      <c r="E320" s="30">
        <f>F320</f>
        <v>91.38899</v>
      </c>
      <c r="F320" s="30">
        <f>ROUND(91.3889888746175,5)</f>
        <v>91.38899</v>
      </c>
      <c r="G320" s="28"/>
      <c r="H320" s="40"/>
    </row>
    <row r="321" spans="1:8" ht="12.75" customHeight="1">
      <c r="A321" s="26" t="s">
        <v>87</v>
      </c>
      <c r="B321" s="27"/>
      <c r="C321" s="29"/>
      <c r="D321" s="29"/>
      <c r="E321" s="29"/>
      <c r="F321" s="29"/>
      <c r="G321" s="28"/>
      <c r="H321" s="40"/>
    </row>
    <row r="322" spans="1:8" ht="12.75" customHeight="1">
      <c r="A322" s="26">
        <v>46377</v>
      </c>
      <c r="B322" s="27"/>
      <c r="C322" s="30">
        <f>ROUND(95.915365636382,5)</f>
        <v>95.91537</v>
      </c>
      <c r="D322" s="30">
        <f>F322</f>
        <v>95.18883</v>
      </c>
      <c r="E322" s="30">
        <f>F322</f>
        <v>95.18883</v>
      </c>
      <c r="F322" s="30">
        <f>ROUND(95.1888272043783,5)</f>
        <v>95.18883</v>
      </c>
      <c r="G322" s="28"/>
      <c r="H322" s="40"/>
    </row>
    <row r="323" spans="1:8" ht="12.75" customHeight="1">
      <c r="A323" s="26" t="s">
        <v>88</v>
      </c>
      <c r="B323" s="27"/>
      <c r="C323" s="29"/>
      <c r="D323" s="29"/>
      <c r="E323" s="29"/>
      <c r="F323" s="29"/>
      <c r="G323" s="28"/>
      <c r="H323" s="40"/>
    </row>
    <row r="324" spans="1:8" ht="12.75" customHeight="1">
      <c r="A324" s="26">
        <v>46461</v>
      </c>
      <c r="B324" s="27"/>
      <c r="C324" s="30">
        <f>ROUND(95.915365636382,5)</f>
        <v>95.91537</v>
      </c>
      <c r="D324" s="30">
        <f>F324</f>
        <v>93.72735</v>
      </c>
      <c r="E324" s="30">
        <f>F324</f>
        <v>93.72735</v>
      </c>
      <c r="F324" s="30">
        <f>ROUND(93.7273511059542,5)</f>
        <v>93.72735</v>
      </c>
      <c r="G324" s="28"/>
      <c r="H324" s="40"/>
    </row>
    <row r="325" spans="1:8" ht="12.75" customHeight="1">
      <c r="A325" s="26" t="s">
        <v>89</v>
      </c>
      <c r="B325" s="27"/>
      <c r="C325" s="29"/>
      <c r="D325" s="29"/>
      <c r="E325" s="29"/>
      <c r="F325" s="29"/>
      <c r="G325" s="28"/>
      <c r="H325" s="40"/>
    </row>
    <row r="326" spans="1:8" ht="12.75" customHeight="1">
      <c r="A326" s="26">
        <v>46559</v>
      </c>
      <c r="B326" s="27"/>
      <c r="C326" s="30">
        <f>ROUND(95.915365636382,5)</f>
        <v>95.91537</v>
      </c>
      <c r="D326" s="30">
        <f>F326</f>
        <v>95.81004</v>
      </c>
      <c r="E326" s="30">
        <f>F326</f>
        <v>95.81004</v>
      </c>
      <c r="F326" s="30">
        <f>ROUND(95.8100415703117,5)</f>
        <v>95.81004</v>
      </c>
      <c r="G326" s="28"/>
      <c r="H326" s="40"/>
    </row>
    <row r="327" spans="1:8" ht="12.75" customHeight="1">
      <c r="A327" s="26" t="s">
        <v>90</v>
      </c>
      <c r="B327" s="27"/>
      <c r="C327" s="29"/>
      <c r="D327" s="29"/>
      <c r="E327" s="29"/>
      <c r="F327" s="29"/>
      <c r="G327" s="28"/>
      <c r="H327" s="40"/>
    </row>
    <row r="328" spans="1:8" ht="12.75" customHeight="1">
      <c r="A328" s="26">
        <v>46650</v>
      </c>
      <c r="B328" s="27"/>
      <c r="C328" s="30">
        <f>ROUND(95.915365636382,5)</f>
        <v>95.91537</v>
      </c>
      <c r="D328" s="30">
        <f>F328</f>
        <v>101.31054</v>
      </c>
      <c r="E328" s="30">
        <f>F328</f>
        <v>101.31054</v>
      </c>
      <c r="F328" s="30">
        <f>ROUND(101.310540936063,5)</f>
        <v>101.31054</v>
      </c>
      <c r="G328" s="28"/>
      <c r="H328" s="40"/>
    </row>
    <row r="329" spans="1:8" ht="12.75" customHeight="1">
      <c r="A329" s="26" t="s">
        <v>91</v>
      </c>
      <c r="B329" s="27"/>
      <c r="C329" s="29"/>
      <c r="D329" s="29"/>
      <c r="E329" s="29"/>
      <c r="F329" s="29"/>
      <c r="G329" s="28"/>
      <c r="H329" s="40"/>
    </row>
    <row r="330" spans="1:8" ht="12.75" customHeight="1">
      <c r="A330" s="26">
        <v>46924</v>
      </c>
      <c r="B330" s="27"/>
      <c r="C330" s="28">
        <f>ROUND(95.915365636382,2)</f>
        <v>95.92</v>
      </c>
      <c r="D330" s="28">
        <f>F330</f>
        <v>102.4</v>
      </c>
      <c r="E330" s="28">
        <f>F330</f>
        <v>102.4</v>
      </c>
      <c r="F330" s="28">
        <f>ROUND(102.404767679861,2)</f>
        <v>102.4</v>
      </c>
      <c r="G330" s="28"/>
      <c r="H330" s="40"/>
    </row>
    <row r="331" spans="1:8" ht="12.75" customHeight="1">
      <c r="A331" s="26" t="s">
        <v>92</v>
      </c>
      <c r="B331" s="27"/>
      <c r="C331" s="29"/>
      <c r="D331" s="29"/>
      <c r="E331" s="29"/>
      <c r="F331" s="29"/>
      <c r="G331" s="28"/>
      <c r="H331" s="40"/>
    </row>
    <row r="332" spans="1:8" ht="12.75" customHeight="1" thickBot="1">
      <c r="A332" s="36">
        <v>47015</v>
      </c>
      <c r="B332" s="37"/>
      <c r="C332" s="38">
        <f>ROUND(95.915365636382,2)</f>
        <v>95.92</v>
      </c>
      <c r="D332" s="38">
        <f>F332</f>
        <v>95.92</v>
      </c>
      <c r="E332" s="38">
        <f>F332</f>
        <v>95.92</v>
      </c>
      <c r="F332" s="38">
        <f>ROUND(95.915365636382,2)</f>
        <v>95.92</v>
      </c>
      <c r="G332" s="38"/>
      <c r="H332" s="41"/>
    </row>
  </sheetData>
  <sheetProtection/>
  <mergeCells count="331">
    <mergeCell ref="A330:B330"/>
    <mergeCell ref="A331:B331"/>
    <mergeCell ref="A332:B332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6:B266"/>
    <mergeCell ref="A267:B267"/>
    <mergeCell ref="A268:B268"/>
    <mergeCell ref="A269:B269"/>
    <mergeCell ref="A261:B261"/>
    <mergeCell ref="A262:B262"/>
    <mergeCell ref="A263:B263"/>
    <mergeCell ref="A264:B264"/>
    <mergeCell ref="A265:B265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41:B241"/>
    <mergeCell ref="A242:B242"/>
    <mergeCell ref="A236:B236"/>
    <mergeCell ref="A237:B237"/>
    <mergeCell ref="A238:B238"/>
    <mergeCell ref="A239:B239"/>
    <mergeCell ref="A240:B240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2019-05-06T16:15:22Z</dcterms:modified>
  <cp:category/>
  <cp:version/>
  <cp:contentType/>
  <cp:contentStatus/>
</cp:coreProperties>
</file>