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<sst xmlns="http://schemas.openxmlformats.org/spreadsheetml/2006/main" count="94" uniqueCount="91">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</sst>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1">
      <selection activeCell="M73" sqref="M7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43607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ROUND(99.8686460749489,2)</f>
        <v>99.87</v>
      </c>
      <c r="D6" s="28">
        <f>F6</f>
        <v>102.01</v>
      </c>
      <c r="E6" s="28">
        <f>F6</f>
        <v>102.01</v>
      </c>
      <c r="F6" s="28">
        <f>ROUND(102.01282859078,2)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ROUND(99.8686460749489,2)</f>
        <v>99.87</v>
      </c>
      <c r="D7" s="28">
        <f>F7</f>
        <v>99.87</v>
      </c>
      <c r="E7" s="28">
        <f>F7</f>
        <v>99.87</v>
      </c>
      <c r="F7" s="28">
        <f>ROUND(99.8686460749489,2)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ROUND(99.1492515668664,2)</f>
        <v>99.15</v>
      </c>
      <c r="D9" s="28">
        <f>F9</f>
        <v>99.74</v>
      </c>
      <c r="E9" s="28">
        <f>F9</f>
        <v>99.74</v>
      </c>
      <c r="F9" s="28">
        <f>ROUND(99.7394823352749,2)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ROUND(99.1492515668664,2)</f>
        <v>99.15</v>
      </c>
      <c r="D10" s="28">
        <f>F10</f>
        <v>101.87</v>
      </c>
      <c r="E10" s="28">
        <f>F10</f>
        <v>101.87</v>
      </c>
      <c r="F10" s="28">
        <f>ROUND(101.866718111828,2)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ROUND(99.1492515668664,2)</f>
        <v>99.15</v>
      </c>
      <c r="D11" s="28">
        <f>F11</f>
        <v>102.78</v>
      </c>
      <c r="E11" s="28">
        <f>F11</f>
        <v>102.78</v>
      </c>
      <c r="F11" s="28">
        <f>ROUND(102.77660234218,2)</f>
        <v>102.78</v>
      </c>
      <c r="G11" s="28"/>
      <c r="H11" s="40"/>
    </row>
    <row r="12" spans="1:8" ht="12.75" customHeight="1">
      <c r="A12" s="26">
        <v>43913</v>
      </c>
      <c r="B12" s="27"/>
      <c r="C12" s="28">
        <f>ROUND(99.1492515668664,2)</f>
        <v>99.15</v>
      </c>
      <c r="D12" s="28">
        <f>F12</f>
        <v>98.72</v>
      </c>
      <c r="E12" s="28">
        <f>F12</f>
        <v>98.72</v>
      </c>
      <c r="F12" s="28">
        <f>ROUND(98.7188606272654,2)</f>
        <v>98.72</v>
      </c>
      <c r="G12" s="28"/>
      <c r="H12" s="40"/>
    </row>
    <row r="13" spans="1:8" ht="12.75" customHeight="1">
      <c r="A13" s="26">
        <v>44004</v>
      </c>
      <c r="B13" s="27"/>
      <c r="C13" s="28">
        <f>ROUND(99.1492515668664,2)</f>
        <v>99.15</v>
      </c>
      <c r="D13" s="28">
        <f>F13</f>
        <v>102.24</v>
      </c>
      <c r="E13" s="28">
        <f>F13</f>
        <v>102.24</v>
      </c>
      <c r="F13" s="28">
        <f>ROUND(102.24144922834,2)</f>
        <v>102.24</v>
      </c>
      <c r="G13" s="28"/>
      <c r="H13" s="40"/>
    </row>
    <row r="14" spans="1:8" ht="12.75" customHeight="1">
      <c r="A14" s="26">
        <v>44095</v>
      </c>
      <c r="B14" s="27"/>
      <c r="C14" s="28">
        <f>ROUND(99.1492515668664,2)</f>
        <v>99.15</v>
      </c>
      <c r="D14" s="28">
        <f>F14</f>
        <v>99.15</v>
      </c>
      <c r="E14" s="28">
        <f>F14</f>
        <v>99.15</v>
      </c>
      <c r="F14" s="28">
        <f>ROUND(99.1492515668664,2)</f>
        <v>99.15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ROUND(96.6205354890327,2)</f>
        <v>96.62</v>
      </c>
      <c r="D16" s="28">
        <f>F16</f>
        <v>95.86</v>
      </c>
      <c r="E16" s="28">
        <f>F16</f>
        <v>95.86</v>
      </c>
      <c r="F16" s="28">
        <f>ROUND(95.8621934907492,2)</f>
        <v>95.86</v>
      </c>
      <c r="G16" s="28"/>
      <c r="H16" s="40"/>
    </row>
    <row r="17" spans="1:8" ht="12.75" customHeight="1">
      <c r="A17" s="26">
        <v>44271</v>
      </c>
      <c r="B17" s="27"/>
      <c r="C17" s="28">
        <f>ROUND(96.6205354890327,2)</f>
        <v>96.62</v>
      </c>
      <c r="D17" s="28">
        <f>F17</f>
        <v>94.95</v>
      </c>
      <c r="E17" s="28">
        <f>F17</f>
        <v>94.95</v>
      </c>
      <c r="F17" s="28">
        <f>ROUND(94.9497302011811,2)</f>
        <v>94.95</v>
      </c>
      <c r="G17" s="28"/>
      <c r="H17" s="40"/>
    </row>
    <row r="18" spans="1:8" ht="12.75" customHeight="1">
      <c r="A18" s="26">
        <v>44362</v>
      </c>
      <c r="B18" s="27"/>
      <c r="C18" s="28">
        <f>ROUND(96.6205354890327,2)</f>
        <v>96.62</v>
      </c>
      <c r="D18" s="28">
        <f>F18</f>
        <v>94</v>
      </c>
      <c r="E18" s="28">
        <f>F18</f>
        <v>94</v>
      </c>
      <c r="F18" s="28">
        <f>ROUND(94.0043591412039,2)</f>
        <v>94</v>
      </c>
      <c r="G18" s="28"/>
      <c r="H18" s="40"/>
    </row>
    <row r="19" spans="1:8" ht="12.75" customHeight="1">
      <c r="A19" s="26">
        <v>44460</v>
      </c>
      <c r="B19" s="27"/>
      <c r="C19" s="28">
        <f>ROUND(96.6205354890327,2)</f>
        <v>96.62</v>
      </c>
      <c r="D19" s="28">
        <f>F19</f>
        <v>94.02</v>
      </c>
      <c r="E19" s="28">
        <f>F19</f>
        <v>94.02</v>
      </c>
      <c r="F19" s="28">
        <f>ROUND(94.017892473798,2)</f>
        <v>94.02</v>
      </c>
      <c r="G19" s="28"/>
      <c r="H19" s="40"/>
    </row>
    <row r="20" spans="1:8" ht="12.75" customHeight="1">
      <c r="A20" s="26">
        <v>44551</v>
      </c>
      <c r="B20" s="27"/>
      <c r="C20" s="28">
        <f>ROUND(96.6205354890327,2)</f>
        <v>96.62</v>
      </c>
      <c r="D20" s="28">
        <f>F20</f>
        <v>96.07</v>
      </c>
      <c r="E20" s="28">
        <f>F20</f>
        <v>96.07</v>
      </c>
      <c r="F20" s="28">
        <f>ROUND(96.0697415192435,2)</f>
        <v>96.07</v>
      </c>
      <c r="G20" s="28"/>
      <c r="H20" s="40"/>
    </row>
    <row r="21" spans="1:8" ht="12.75" customHeight="1">
      <c r="A21" s="26">
        <v>44635</v>
      </c>
      <c r="B21" s="27"/>
      <c r="C21" s="28">
        <f>ROUND(96.6205354890327,2)</f>
        <v>96.62</v>
      </c>
      <c r="D21" s="28">
        <f>F21</f>
        <v>96.07</v>
      </c>
      <c r="E21" s="28">
        <f>F21</f>
        <v>96.07</v>
      </c>
      <c r="F21" s="28">
        <f>ROUND(96.0683238638033,2)</f>
        <v>96.07</v>
      </c>
      <c r="G21" s="28"/>
      <c r="H21" s="40"/>
    </row>
    <row r="22" spans="1:8" ht="12.75" customHeight="1">
      <c r="A22" s="26">
        <v>44733</v>
      </c>
      <c r="B22" s="27"/>
      <c r="C22" s="28">
        <f>ROUND(96.6205354890327,2)</f>
        <v>96.62</v>
      </c>
      <c r="D22" s="28">
        <f>F22</f>
        <v>97.12</v>
      </c>
      <c r="E22" s="28">
        <f>F22</f>
        <v>97.12</v>
      </c>
      <c r="F22" s="28">
        <f>ROUND(97.1179557695379,2)</f>
        <v>97.12</v>
      </c>
      <c r="G22" s="28"/>
      <c r="H22" s="40"/>
    </row>
    <row r="23" spans="1:8" ht="12.75" customHeight="1">
      <c r="A23" s="26">
        <v>44824</v>
      </c>
      <c r="B23" s="27"/>
      <c r="C23" s="28">
        <f>ROUND(96.6205354890327,2)</f>
        <v>96.62</v>
      </c>
      <c r="D23" s="28">
        <f>F23</f>
        <v>100.93</v>
      </c>
      <c r="E23" s="28">
        <f>F23</f>
        <v>100.93</v>
      </c>
      <c r="F23" s="28">
        <f>ROUND(100.932770193912,2)</f>
        <v>100.93</v>
      </c>
      <c r="G23" s="28"/>
      <c r="H23" s="40"/>
    </row>
    <row r="24" spans="1:8" ht="12.75" customHeight="1">
      <c r="A24" s="26">
        <v>44915</v>
      </c>
      <c r="B24" s="27"/>
      <c r="C24" s="28">
        <f>ROUND(96.6205354890327,2)</f>
        <v>96.62</v>
      </c>
      <c r="D24" s="28">
        <f>F24</f>
        <v>102.07</v>
      </c>
      <c r="E24" s="28">
        <f>F24</f>
        <v>102.07</v>
      </c>
      <c r="F24" s="28">
        <f>ROUND(102.074499819598,2)</f>
        <v>102.07</v>
      </c>
      <c r="G24" s="28"/>
      <c r="H24" s="40"/>
    </row>
    <row r="25" spans="1:8" ht="12.75" customHeight="1">
      <c r="A25" s="26">
        <v>45007</v>
      </c>
      <c r="B25" s="27"/>
      <c r="C25" s="28">
        <f>ROUND(96.6205354890327,2)</f>
        <v>96.62</v>
      </c>
      <c r="D25" s="28">
        <f>F25</f>
        <v>95.29</v>
      </c>
      <c r="E25" s="28">
        <f>F25</f>
        <v>95.29</v>
      </c>
      <c r="F25" s="28">
        <f>ROUND(95.2898560400505,2)</f>
        <v>95.29</v>
      </c>
      <c r="G25" s="28"/>
      <c r="H25" s="40"/>
    </row>
    <row r="26" spans="1:8" ht="12.75" customHeight="1">
      <c r="A26" s="26">
        <v>45097</v>
      </c>
      <c r="B26" s="27"/>
      <c r="C26" s="28">
        <f>ROUND(96.6205354890327,2)</f>
        <v>96.62</v>
      </c>
      <c r="D26" s="28">
        <f>F26</f>
        <v>101.26</v>
      </c>
      <c r="E26" s="28">
        <f>F26</f>
        <v>101.26</v>
      </c>
      <c r="F26" s="28">
        <f>ROUND(101.262558272833,2)</f>
        <v>101.26</v>
      </c>
      <c r="G26" s="28"/>
      <c r="H26" s="40"/>
    </row>
    <row r="27" spans="1:8" ht="12.75" customHeight="1">
      <c r="A27" s="26">
        <v>45188</v>
      </c>
      <c r="B27" s="27"/>
      <c r="C27" s="28">
        <f>ROUND(96.6205354890327,2)</f>
        <v>96.62</v>
      </c>
      <c r="D27" s="28">
        <f>F27</f>
        <v>96.62</v>
      </c>
      <c r="E27" s="28">
        <f>F27</f>
        <v>96.62</v>
      </c>
      <c r="F27" s="28">
        <f>ROUND(96.6205354890327,2)</f>
        <v>96.62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ROUND(94.7084279391196,2)</f>
        <v>94.71</v>
      </c>
      <c r="D29" s="28">
        <f>F29</f>
        <v>92.61</v>
      </c>
      <c r="E29" s="28">
        <f>F29</f>
        <v>92.61</v>
      </c>
      <c r="F29" s="28">
        <f>ROUND(92.6081180731042,2)</f>
        <v>92.61</v>
      </c>
      <c r="G29" s="28"/>
      <c r="H29" s="40"/>
    </row>
    <row r="30" spans="1:8" ht="12.75" customHeight="1">
      <c r="A30" s="26">
        <v>46097</v>
      </c>
      <c r="B30" s="27"/>
      <c r="C30" s="28">
        <f>ROUND(94.7084279391196,2)</f>
        <v>94.71</v>
      </c>
      <c r="D30" s="28">
        <f>F30</f>
        <v>89.52</v>
      </c>
      <c r="E30" s="28">
        <f>F30</f>
        <v>89.52</v>
      </c>
      <c r="F30" s="28">
        <f>ROUND(89.5221177680665,2)</f>
        <v>89.52</v>
      </c>
      <c r="G30" s="28"/>
      <c r="H30" s="40"/>
    </row>
    <row r="31" spans="1:8" ht="12.75" customHeight="1">
      <c r="A31" s="26">
        <v>46188</v>
      </c>
      <c r="B31" s="27"/>
      <c r="C31" s="28">
        <f>ROUND(94.7084279391196,2)</f>
        <v>94.71</v>
      </c>
      <c r="D31" s="28">
        <f>F31</f>
        <v>88.19</v>
      </c>
      <c r="E31" s="28">
        <f>F31</f>
        <v>88.19</v>
      </c>
      <c r="F31" s="28">
        <f>ROUND(88.1916595075851,2)</f>
        <v>88.19</v>
      </c>
      <c r="G31" s="28"/>
      <c r="H31" s="40"/>
    </row>
    <row r="32" spans="1:8" ht="12.75" customHeight="1">
      <c r="A32" s="26">
        <v>46286</v>
      </c>
      <c r="B32" s="27"/>
      <c r="C32" s="28">
        <f>ROUND(94.7084279391196,2)</f>
        <v>94.71</v>
      </c>
      <c r="D32" s="28">
        <f>F32</f>
        <v>90.32</v>
      </c>
      <c r="E32" s="28">
        <f>F32</f>
        <v>90.32</v>
      </c>
      <c r="F32" s="28">
        <f>ROUND(90.3199067878697,2)</f>
        <v>90.32</v>
      </c>
      <c r="G32" s="28"/>
      <c r="H32" s="40"/>
    </row>
    <row r="33" spans="1:8" ht="12.75" customHeight="1">
      <c r="A33" s="26">
        <v>46377</v>
      </c>
      <c r="B33" s="27"/>
      <c r="C33" s="28">
        <f>ROUND(94.7084279391196,2)</f>
        <v>94.71</v>
      </c>
      <c r="D33" s="28">
        <f>F33</f>
        <v>94.11</v>
      </c>
      <c r="E33" s="28">
        <f>F33</f>
        <v>94.11</v>
      </c>
      <c r="F33" s="28">
        <f>ROUND(94.1112280760737,2)</f>
        <v>94.11</v>
      </c>
      <c r="G33" s="28"/>
      <c r="H33" s="40"/>
    </row>
    <row r="34" spans="1:8" ht="12.75" customHeight="1">
      <c r="A34" s="26">
        <v>46461</v>
      </c>
      <c r="B34" s="27"/>
      <c r="C34" s="28">
        <f>ROUND(94.7084279391196,2)</f>
        <v>94.71</v>
      </c>
      <c r="D34" s="28">
        <f>F34</f>
        <v>92.61</v>
      </c>
      <c r="E34" s="28">
        <f>F34</f>
        <v>92.61</v>
      </c>
      <c r="F34" s="28">
        <f>ROUND(92.6141705744286,2)</f>
        <v>92.61</v>
      </c>
      <c r="G34" s="28"/>
      <c r="H34" s="40"/>
    </row>
    <row r="35" spans="1:8" ht="12.75" customHeight="1">
      <c r="A35" s="26">
        <v>46559</v>
      </c>
      <c r="B35" s="27"/>
      <c r="C35" s="28">
        <f>ROUND(94.7084279391196,2)</f>
        <v>94.71</v>
      </c>
      <c r="D35" s="28">
        <f>F35</f>
        <v>94.69</v>
      </c>
      <c r="E35" s="28">
        <f>F35</f>
        <v>94.69</v>
      </c>
      <c r="F35" s="28">
        <f>ROUND(94.6864687651126,2)</f>
        <v>94.69</v>
      </c>
      <c r="G35" s="28"/>
      <c r="H35" s="40"/>
    </row>
    <row r="36" spans="1:8" ht="12.75" customHeight="1">
      <c r="A36" s="26">
        <v>46650</v>
      </c>
      <c r="B36" s="27"/>
      <c r="C36" s="28">
        <f>ROUND(94.7084279391196,2)</f>
        <v>94.71</v>
      </c>
      <c r="D36" s="28">
        <f>F36</f>
        <v>100.19</v>
      </c>
      <c r="E36" s="28">
        <f>F36</f>
        <v>100.19</v>
      </c>
      <c r="F36" s="28">
        <f>ROUND(100.19444225573,2)</f>
        <v>100.19</v>
      </c>
      <c r="G36" s="28"/>
      <c r="H36" s="40"/>
    </row>
    <row r="37" spans="1:8" ht="12.75" customHeight="1">
      <c r="A37" s="26">
        <v>46741</v>
      </c>
      <c r="B37" s="27"/>
      <c r="C37" s="28">
        <f>ROUND(94.7084279391196,2)</f>
        <v>94.71</v>
      </c>
      <c r="D37" s="28">
        <f>F37</f>
        <v>100.56</v>
      </c>
      <c r="E37" s="28">
        <f>F37</f>
        <v>100.56</v>
      </c>
      <c r="F37" s="28">
        <f>ROUND(100.55628775331,2)</f>
        <v>100.56</v>
      </c>
      <c r="G37" s="28"/>
      <c r="H37" s="40"/>
    </row>
    <row r="38" spans="1:8" ht="12.75" customHeight="1">
      <c r="A38" s="26">
        <v>46834</v>
      </c>
      <c r="B38" s="27"/>
      <c r="C38" s="28">
        <f>ROUND(94.7084279391196,2)</f>
        <v>94.71</v>
      </c>
      <c r="D38" s="28">
        <f>F38</f>
        <v>93.98</v>
      </c>
      <c r="E38" s="28">
        <f>F38</f>
        <v>93.98</v>
      </c>
      <c r="F38" s="28">
        <f>ROUND(93.9770087824837,2)</f>
        <v>93.98</v>
      </c>
      <c r="G38" s="28"/>
      <c r="H38" s="40"/>
    </row>
    <row r="39" spans="1:8" ht="12.75" customHeight="1">
      <c r="A39" s="26">
        <v>46924</v>
      </c>
      <c r="B39" s="27"/>
      <c r="C39" s="28">
        <f>ROUND(94.7084279391196,2)</f>
        <v>94.71</v>
      </c>
      <c r="D39" s="28">
        <f>F39</f>
        <v>101.26</v>
      </c>
      <c r="E39" s="28">
        <f>F39</f>
        <v>101.26</v>
      </c>
      <c r="F39" s="28">
        <f>ROUND(101.255629858009,2)</f>
        <v>101.26</v>
      </c>
      <c r="G39" s="28"/>
      <c r="H39" s="40"/>
    </row>
    <row r="40" spans="1:8" ht="12.75" customHeight="1">
      <c r="A40" s="26">
        <v>47015</v>
      </c>
      <c r="B40" s="27"/>
      <c r="C40" s="28">
        <f>ROUND(94.7084279391196,2)</f>
        <v>94.71</v>
      </c>
      <c r="D40" s="28">
        <f>F40</f>
        <v>94.71</v>
      </c>
      <c r="E40" s="28">
        <f>F40</f>
        <v>94.71</v>
      </c>
      <c r="F40" s="28">
        <f>ROUND(94.7084279391196,2)</f>
        <v>94.71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ROUND(2.895,5)</f>
        <v>2.895</v>
      </c>
      <c r="D42" s="30">
        <f>F42</f>
        <v>2.895</v>
      </c>
      <c r="E42" s="30">
        <f>F42</f>
        <v>2.895</v>
      </c>
      <c r="F42" s="30">
        <f>ROUND(2.895,5)</f>
        <v>2.895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ROUND(3.3,5)</f>
        <v>3.3</v>
      </c>
      <c r="D44" s="30">
        <f>F44</f>
        <v>3.3</v>
      </c>
      <c r="E44" s="30">
        <f>F44</f>
        <v>3.3</v>
      </c>
      <c r="F44" s="30">
        <f>ROUND(3.3,5)</f>
        <v>3.3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ROUND(3.355,5)</f>
        <v>3.355</v>
      </c>
      <c r="D46" s="30">
        <f>F46</f>
        <v>3.355</v>
      </c>
      <c r="E46" s="30">
        <f>F46</f>
        <v>3.355</v>
      </c>
      <c r="F46" s="30">
        <f>ROUND(3.355,5)</f>
        <v>3.355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ROUND(3.885,5)</f>
        <v>3.885</v>
      </c>
      <c r="D48" s="30">
        <f>F48</f>
        <v>3.885</v>
      </c>
      <c r="E48" s="30">
        <f>F48</f>
        <v>3.885</v>
      </c>
      <c r="F48" s="30">
        <f>ROUND(3.885,5)</f>
        <v>3.885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ROUND(10.75,5)</f>
        <v>10.75</v>
      </c>
      <c r="D50" s="30">
        <f>F50</f>
        <v>10.75</v>
      </c>
      <c r="E50" s="30">
        <f>F50</f>
        <v>10.75</v>
      </c>
      <c r="F50" s="30">
        <f>ROUND(10.75,5)</f>
        <v>10.75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ROUND(7.515,5)</f>
        <v>7.515</v>
      </c>
      <c r="D52" s="30">
        <f>F52</f>
        <v>7.515</v>
      </c>
      <c r="E52" s="30">
        <f>F52</f>
        <v>7.515</v>
      </c>
      <c r="F52" s="30">
        <f>ROUND(7.515,5)</f>
        <v>7.515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ROUND(8.39,3)</f>
        <v>8.39</v>
      </c>
      <c r="D54" s="31">
        <f>F54</f>
        <v>8.39</v>
      </c>
      <c r="E54" s="31">
        <f>F54</f>
        <v>8.39</v>
      </c>
      <c r="F54" s="31">
        <f>ROUND(8.39,3)</f>
        <v>8.39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ROUND(2.655,3)</f>
        <v>2.655</v>
      </c>
      <c r="D56" s="31">
        <f>F56</f>
        <v>2.655</v>
      </c>
      <c r="E56" s="31">
        <f>F56</f>
        <v>2.655</v>
      </c>
      <c r="F56" s="31">
        <f>ROUND(2.655,3)</f>
        <v>2.655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ROUND(3.13,3)</f>
        <v>3.13</v>
      </c>
      <c r="D58" s="31">
        <f>F58</f>
        <v>3.13</v>
      </c>
      <c r="E58" s="31">
        <f>F58</f>
        <v>3.13</v>
      </c>
      <c r="F58" s="31">
        <f>ROUND(3.13,3)</f>
        <v>3.13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ROUND(6.61,3)</f>
        <v>6.61</v>
      </c>
      <c r="D62" s="31">
        <f>F62</f>
        <v>6.61</v>
      </c>
      <c r="E62" s="31">
        <f>F62</f>
        <v>6.61</v>
      </c>
      <c r="F62" s="31">
        <f>ROUND(6.61,3)</f>
        <v>6.61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ROUND(9.475,3)</f>
        <v>9.475</v>
      </c>
      <c r="D64" s="31">
        <f>F64</f>
        <v>9.475</v>
      </c>
      <c r="E64" s="31">
        <f>F64</f>
        <v>9.475</v>
      </c>
      <c r="F64" s="31">
        <f>ROUND(9.475,3)</f>
        <v>9.475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ROUND(3.06,3)</f>
        <v>3.06</v>
      </c>
      <c r="D66" s="31">
        <f>F66</f>
        <v>3.06</v>
      </c>
      <c r="E66" s="31">
        <f>F66</f>
        <v>3.06</v>
      </c>
      <c r="F66" s="31">
        <f>ROUND(3.06,3)</f>
        <v>3.06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ROUND(2.43,3)</f>
        <v>2.43</v>
      </c>
      <c r="D68" s="31">
        <f>F68</f>
        <v>2.43</v>
      </c>
      <c r="E68" s="31">
        <f>F68</f>
        <v>2.43</v>
      </c>
      <c r="F68" s="31">
        <f>ROUND(2.43,3)</f>
        <v>2.43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ROUND(9.16,3)</f>
        <v>9.16</v>
      </c>
      <c r="D70" s="31">
        <f>F70</f>
        <v>9.16</v>
      </c>
      <c r="E70" s="31">
        <f>F70</f>
        <v>9.16</v>
      </c>
      <c r="F70" s="31">
        <f>ROUND(9.16,3)</f>
        <v>9.16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ROUND(2.895,5)</f>
        <v>2.895</v>
      </c>
      <c r="D72" s="30">
        <f>F72</f>
        <v>136.46104</v>
      </c>
      <c r="E72" s="30">
        <f>F72</f>
        <v>136.46104</v>
      </c>
      <c r="F72" s="30">
        <f>ROUND(136.46104,5)</f>
        <v>136.46104</v>
      </c>
      <c r="G72" s="28"/>
      <c r="H72" s="40"/>
    </row>
    <row r="73" spans="1:8" ht="12.75" customHeight="1">
      <c r="A73" s="26">
        <v>43776</v>
      </c>
      <c r="B73" s="27"/>
      <c r="C73" s="30">
        <f>ROUND(2.895,5)</f>
        <v>2.895</v>
      </c>
      <c r="D73" s="30">
        <f>F73</f>
        <v>139.26489</v>
      </c>
      <c r="E73" s="30">
        <f>F73</f>
        <v>139.26489</v>
      </c>
      <c r="F73" s="30">
        <f>ROUND(139.26489,5)</f>
        <v>139.26489</v>
      </c>
      <c r="G73" s="28"/>
      <c r="H73" s="40"/>
    </row>
    <row r="74" spans="1:8" ht="12.75" customHeight="1">
      <c r="A74" s="26">
        <v>43867</v>
      </c>
      <c r="B74" s="27"/>
      <c r="C74" s="30">
        <f>ROUND(2.895,5)</f>
        <v>2.895</v>
      </c>
      <c r="D74" s="30">
        <f>F74</f>
        <v>140.54572</v>
      </c>
      <c r="E74" s="30">
        <f>F74</f>
        <v>140.54572</v>
      </c>
      <c r="F74" s="30">
        <f>ROUND(140.54572,5)</f>
        <v>140.54572</v>
      </c>
      <c r="G74" s="28"/>
      <c r="H74" s="40"/>
    </row>
    <row r="75" spans="1:8" ht="12.75" customHeight="1">
      <c r="A75" s="26">
        <v>43958</v>
      </c>
      <c r="B75" s="27"/>
      <c r="C75" s="30">
        <f>ROUND(2.895,5)</f>
        <v>2.895</v>
      </c>
      <c r="D75" s="30">
        <f>F75</f>
        <v>143.42057</v>
      </c>
      <c r="E75" s="30">
        <f>F75</f>
        <v>143.42057</v>
      </c>
      <c r="F75" s="30">
        <f>ROUND(143.42057,5)</f>
        <v>143.42057</v>
      </c>
      <c r="G75" s="28"/>
      <c r="H75" s="40"/>
    </row>
    <row r="76" spans="1:8" ht="12.75" customHeight="1">
      <c r="A76" s="26">
        <v>44049</v>
      </c>
      <c r="B76" s="27"/>
      <c r="C76" s="30">
        <f>ROUND(2.895,5)</f>
        <v>2.895</v>
      </c>
      <c r="D76" s="30">
        <f>F76</f>
        <v>146.08234</v>
      </c>
      <c r="E76" s="30">
        <f>F76</f>
        <v>146.08234</v>
      </c>
      <c r="F76" s="30">
        <f>ROUND(146.08234,5)</f>
        <v>146.08234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ROUND(102.36423,5)</f>
        <v>102.36423</v>
      </c>
      <c r="D78" s="30">
        <f>F78</f>
        <v>103.8277</v>
      </c>
      <c r="E78" s="30">
        <f>F78</f>
        <v>103.8277</v>
      </c>
      <c r="F78" s="30">
        <f>ROUND(103.8277,5)</f>
        <v>103.8277</v>
      </c>
      <c r="G78" s="28"/>
      <c r="H78" s="40"/>
    </row>
    <row r="79" spans="1:8" ht="12.75" customHeight="1">
      <c r="A79" s="26">
        <v>43776</v>
      </c>
      <c r="B79" s="27"/>
      <c r="C79" s="30">
        <f>ROUND(102.36423,5)</f>
        <v>102.36423</v>
      </c>
      <c r="D79" s="30">
        <f>F79</f>
        <v>104.86988</v>
      </c>
      <c r="E79" s="30">
        <f>F79</f>
        <v>104.86988</v>
      </c>
      <c r="F79" s="30">
        <f>ROUND(104.86988,5)</f>
        <v>104.86988</v>
      </c>
      <c r="G79" s="28"/>
      <c r="H79" s="40"/>
    </row>
    <row r="80" spans="1:8" ht="12.75" customHeight="1">
      <c r="A80" s="26">
        <v>43867</v>
      </c>
      <c r="B80" s="27"/>
      <c r="C80" s="30">
        <f>ROUND(102.36423,5)</f>
        <v>102.36423</v>
      </c>
      <c r="D80" s="30">
        <f>F80</f>
        <v>106.9412</v>
      </c>
      <c r="E80" s="30">
        <f>F80</f>
        <v>106.9412</v>
      </c>
      <c r="F80" s="30">
        <f>ROUND(106.9412,5)</f>
        <v>106.9412</v>
      </c>
      <c r="G80" s="28"/>
      <c r="H80" s="40"/>
    </row>
    <row r="81" spans="1:8" ht="12.75" customHeight="1">
      <c r="A81" s="26">
        <v>43958</v>
      </c>
      <c r="B81" s="27"/>
      <c r="C81" s="30">
        <f>ROUND(102.36423,5)</f>
        <v>102.36423</v>
      </c>
      <c r="D81" s="30">
        <f>F81</f>
        <v>108.01839</v>
      </c>
      <c r="E81" s="30">
        <f>F81</f>
        <v>108.01839</v>
      </c>
      <c r="F81" s="30">
        <f>ROUND(108.01839,5)</f>
        <v>108.01839</v>
      </c>
      <c r="G81" s="28"/>
      <c r="H81" s="40"/>
    </row>
    <row r="82" spans="1:8" ht="12.75" customHeight="1">
      <c r="A82" s="26">
        <v>44049</v>
      </c>
      <c r="B82" s="27"/>
      <c r="C82" s="30">
        <f>ROUND(102.36423,5)</f>
        <v>102.36423</v>
      </c>
      <c r="D82" s="30">
        <f>F82</f>
        <v>110.02266</v>
      </c>
      <c r="E82" s="30">
        <f>F82</f>
        <v>110.02266</v>
      </c>
      <c r="F82" s="30">
        <f>ROUND(110.02266,5)</f>
        <v>110.02266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ROUND(9.02,5)</f>
        <v>9.02</v>
      </c>
      <c r="D84" s="30">
        <f>F84</f>
        <v>9.06982</v>
      </c>
      <c r="E84" s="30">
        <f>F84</f>
        <v>9.06982</v>
      </c>
      <c r="F84" s="30">
        <f>ROUND(9.06982,5)</f>
        <v>9.06982</v>
      </c>
      <c r="G84" s="28"/>
      <c r="H84" s="40"/>
    </row>
    <row r="85" spans="1:8" ht="12.75" customHeight="1">
      <c r="A85" s="26">
        <v>43776</v>
      </c>
      <c r="B85" s="27"/>
      <c r="C85" s="30">
        <f>ROUND(9.02,5)</f>
        <v>9.02</v>
      </c>
      <c r="D85" s="30">
        <f>F85</f>
        <v>9.12355</v>
      </c>
      <c r="E85" s="30">
        <f>F85</f>
        <v>9.12355</v>
      </c>
      <c r="F85" s="30">
        <f>ROUND(9.12355,5)</f>
        <v>9.12355</v>
      </c>
      <c r="G85" s="28"/>
      <c r="H85" s="40"/>
    </row>
    <row r="86" spans="1:8" ht="12.75" customHeight="1">
      <c r="A86" s="26">
        <v>43867</v>
      </c>
      <c r="B86" s="27"/>
      <c r="C86" s="30">
        <f>ROUND(9.02,5)</f>
        <v>9.02</v>
      </c>
      <c r="D86" s="30">
        <f>F86</f>
        <v>9.16684</v>
      </c>
      <c r="E86" s="30">
        <f>F86</f>
        <v>9.16684</v>
      </c>
      <c r="F86" s="30">
        <f>ROUND(9.16684,5)</f>
        <v>9.16684</v>
      </c>
      <c r="G86" s="28"/>
      <c r="H86" s="40"/>
    </row>
    <row r="87" spans="1:8" ht="12.75" customHeight="1">
      <c r="A87" s="26">
        <v>43958</v>
      </c>
      <c r="B87" s="27"/>
      <c r="C87" s="30">
        <f>ROUND(9.02,5)</f>
        <v>9.02</v>
      </c>
      <c r="D87" s="30">
        <f>F87</f>
        <v>9.20392</v>
      </c>
      <c r="E87" s="30">
        <f>F87</f>
        <v>9.20392</v>
      </c>
      <c r="F87" s="30">
        <f>ROUND(9.20392,5)</f>
        <v>9.20392</v>
      </c>
      <c r="G87" s="28"/>
      <c r="H87" s="40"/>
    </row>
    <row r="88" spans="1:8" ht="12.75" customHeight="1">
      <c r="A88" s="26">
        <v>44049</v>
      </c>
      <c r="B88" s="27"/>
      <c r="C88" s="30">
        <f>ROUND(9.02,5)</f>
        <v>9.02</v>
      </c>
      <c r="D88" s="30">
        <f>F88</f>
        <v>9.27447</v>
      </c>
      <c r="E88" s="30">
        <f>F88</f>
        <v>9.27447</v>
      </c>
      <c r="F88" s="30">
        <f>ROUND(9.27447,5)</f>
        <v>9.27447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ROUND(9.28,5)</f>
        <v>9.28</v>
      </c>
      <c r="D90" s="30">
        <f>F90</f>
        <v>9.32919</v>
      </c>
      <c r="E90" s="30">
        <f>F90</f>
        <v>9.32919</v>
      </c>
      <c r="F90" s="30">
        <f>ROUND(9.32919,5)</f>
        <v>9.32919</v>
      </c>
      <c r="G90" s="28"/>
      <c r="H90" s="40"/>
    </row>
    <row r="91" spans="1:8" ht="12.75" customHeight="1">
      <c r="A91" s="26">
        <v>43776</v>
      </c>
      <c r="B91" s="27"/>
      <c r="C91" s="30">
        <f>ROUND(9.28,5)</f>
        <v>9.28</v>
      </c>
      <c r="D91" s="30">
        <f>F91</f>
        <v>9.38954</v>
      </c>
      <c r="E91" s="30">
        <f>F91</f>
        <v>9.38954</v>
      </c>
      <c r="F91" s="30">
        <f>ROUND(9.38954,5)</f>
        <v>9.38954</v>
      </c>
      <c r="G91" s="28"/>
      <c r="H91" s="40"/>
    </row>
    <row r="92" spans="1:8" ht="12.75" customHeight="1">
      <c r="A92" s="26">
        <v>43867</v>
      </c>
      <c r="B92" s="27"/>
      <c r="C92" s="30">
        <f>ROUND(9.28,5)</f>
        <v>9.28</v>
      </c>
      <c r="D92" s="30">
        <f>F92</f>
        <v>9.43841</v>
      </c>
      <c r="E92" s="30">
        <f>F92</f>
        <v>9.43841</v>
      </c>
      <c r="F92" s="30">
        <f>ROUND(9.43841,5)</f>
        <v>9.43841</v>
      </c>
      <c r="G92" s="28"/>
      <c r="H92" s="40"/>
    </row>
    <row r="93" spans="1:8" ht="12.75" customHeight="1">
      <c r="A93" s="26">
        <v>43958</v>
      </c>
      <c r="B93" s="27"/>
      <c r="C93" s="30">
        <f>ROUND(9.28,5)</f>
        <v>9.28</v>
      </c>
      <c r="D93" s="30">
        <f>F93</f>
        <v>9.47964</v>
      </c>
      <c r="E93" s="30">
        <f>F93</f>
        <v>9.47964</v>
      </c>
      <c r="F93" s="30">
        <f>ROUND(9.47964,5)</f>
        <v>9.47964</v>
      </c>
      <c r="G93" s="28"/>
      <c r="H93" s="40"/>
    </row>
    <row r="94" spans="1:8" ht="12.75" customHeight="1">
      <c r="A94" s="26">
        <v>44049</v>
      </c>
      <c r="B94" s="27"/>
      <c r="C94" s="30">
        <f>ROUND(9.28,5)</f>
        <v>9.28</v>
      </c>
      <c r="D94" s="30">
        <f>F94</f>
        <v>9.55056</v>
      </c>
      <c r="E94" s="30">
        <f>F94</f>
        <v>9.55056</v>
      </c>
      <c r="F94" s="30">
        <f>ROUND(9.55056,5)</f>
        <v>9.55056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ROUND(104.328,5)</f>
        <v>104.328</v>
      </c>
      <c r="D96" s="30">
        <f>F96</f>
        <v>105.81953</v>
      </c>
      <c r="E96" s="30">
        <f>F96</f>
        <v>105.81953</v>
      </c>
      <c r="F96" s="30">
        <f>ROUND(105.81953,5)</f>
        <v>105.81953</v>
      </c>
      <c r="G96" s="28"/>
      <c r="H96" s="40"/>
    </row>
    <row r="97" spans="1:8" ht="12.75" customHeight="1">
      <c r="A97" s="26">
        <v>43776</v>
      </c>
      <c r="B97" s="27"/>
      <c r="C97" s="30">
        <f>ROUND(104.328,5)</f>
        <v>104.328</v>
      </c>
      <c r="D97" s="30">
        <f>F97</f>
        <v>106.8278</v>
      </c>
      <c r="E97" s="30">
        <f>F97</f>
        <v>106.8278</v>
      </c>
      <c r="F97" s="30">
        <f>ROUND(106.8278,5)</f>
        <v>106.8278</v>
      </c>
      <c r="G97" s="28"/>
      <c r="H97" s="40"/>
    </row>
    <row r="98" spans="1:8" ht="12.75" customHeight="1">
      <c r="A98" s="26">
        <v>43867</v>
      </c>
      <c r="B98" s="27"/>
      <c r="C98" s="30">
        <f>ROUND(104.328,5)</f>
        <v>104.328</v>
      </c>
      <c r="D98" s="30">
        <f>F98</f>
        <v>108.9377</v>
      </c>
      <c r="E98" s="30">
        <f>F98</f>
        <v>108.9377</v>
      </c>
      <c r="F98" s="30">
        <f>ROUND(108.9377,5)</f>
        <v>108.9377</v>
      </c>
      <c r="G98" s="28"/>
      <c r="H98" s="40"/>
    </row>
    <row r="99" spans="1:8" ht="12.75" customHeight="1">
      <c r="A99" s="26">
        <v>43958</v>
      </c>
      <c r="B99" s="27"/>
      <c r="C99" s="30">
        <f>ROUND(104.328,5)</f>
        <v>104.328</v>
      </c>
      <c r="D99" s="30">
        <f>F99</f>
        <v>109.97235</v>
      </c>
      <c r="E99" s="30">
        <f>F99</f>
        <v>109.97235</v>
      </c>
      <c r="F99" s="30">
        <f>ROUND(109.97235,5)</f>
        <v>109.97235</v>
      </c>
      <c r="G99" s="28"/>
      <c r="H99" s="40"/>
    </row>
    <row r="100" spans="1:8" ht="12.75" customHeight="1">
      <c r="A100" s="26">
        <v>44049</v>
      </c>
      <c r="B100" s="27"/>
      <c r="C100" s="30">
        <f>ROUND(104.328,5)</f>
        <v>104.328</v>
      </c>
      <c r="D100" s="30">
        <f>F100</f>
        <v>112.01306</v>
      </c>
      <c r="E100" s="30">
        <f>F100</f>
        <v>112.01306</v>
      </c>
      <c r="F100" s="30">
        <f>ROUND(112.01306,5)</f>
        <v>112.01306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ROUND(9.62,5)</f>
        <v>9.62</v>
      </c>
      <c r="D102" s="30">
        <f>F102</f>
        <v>9.67357</v>
      </c>
      <c r="E102" s="30">
        <f>F102</f>
        <v>9.67357</v>
      </c>
      <c r="F102" s="30">
        <f>ROUND(9.67357,5)</f>
        <v>9.67357</v>
      </c>
      <c r="G102" s="28"/>
      <c r="H102" s="40"/>
    </row>
    <row r="103" spans="1:8" ht="12.75" customHeight="1">
      <c r="A103" s="26">
        <v>43776</v>
      </c>
      <c r="B103" s="27"/>
      <c r="C103" s="30">
        <f>ROUND(9.62,5)</f>
        <v>9.62</v>
      </c>
      <c r="D103" s="30">
        <f>F103</f>
        <v>9.7347</v>
      </c>
      <c r="E103" s="30">
        <f>F103</f>
        <v>9.7347</v>
      </c>
      <c r="F103" s="30">
        <f>ROUND(9.7347,5)</f>
        <v>9.7347</v>
      </c>
      <c r="G103" s="28"/>
      <c r="H103" s="40"/>
    </row>
    <row r="104" spans="1:8" ht="12.75" customHeight="1">
      <c r="A104" s="26">
        <v>43867</v>
      </c>
      <c r="B104" s="27"/>
      <c r="C104" s="30">
        <f>ROUND(9.62,5)</f>
        <v>9.62</v>
      </c>
      <c r="D104" s="30">
        <f>F104</f>
        <v>9.78667</v>
      </c>
      <c r="E104" s="30">
        <f>F104</f>
        <v>9.78667</v>
      </c>
      <c r="F104" s="30">
        <f>ROUND(9.78667,5)</f>
        <v>9.78667</v>
      </c>
      <c r="G104" s="28"/>
      <c r="H104" s="40"/>
    </row>
    <row r="105" spans="1:8" ht="12.75" customHeight="1">
      <c r="A105" s="26">
        <v>43958</v>
      </c>
      <c r="B105" s="27"/>
      <c r="C105" s="30">
        <f>ROUND(9.62,5)</f>
        <v>9.62</v>
      </c>
      <c r="D105" s="30">
        <f>F105</f>
        <v>9.83367</v>
      </c>
      <c r="E105" s="30">
        <f>F105</f>
        <v>9.83367</v>
      </c>
      <c r="F105" s="30">
        <f>ROUND(9.83367,5)</f>
        <v>9.83367</v>
      </c>
      <c r="G105" s="28"/>
      <c r="H105" s="40"/>
    </row>
    <row r="106" spans="1:8" ht="12.75" customHeight="1">
      <c r="A106" s="26">
        <v>44049</v>
      </c>
      <c r="B106" s="27"/>
      <c r="C106" s="30">
        <f>ROUND(9.62,5)</f>
        <v>9.62</v>
      </c>
      <c r="D106" s="30">
        <f>F106</f>
        <v>9.90721</v>
      </c>
      <c r="E106" s="30">
        <f>F106</f>
        <v>9.90721</v>
      </c>
      <c r="F106" s="30">
        <f>ROUND(9.90721,5)</f>
        <v>9.90721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ROUND(3.3,5)</f>
        <v>3.3</v>
      </c>
      <c r="D108" s="30">
        <f>F108</f>
        <v>122.17653</v>
      </c>
      <c r="E108" s="30">
        <f>F108</f>
        <v>122.17653</v>
      </c>
      <c r="F108" s="30">
        <f>ROUND(122.17653,5)</f>
        <v>122.17653</v>
      </c>
      <c r="G108" s="28"/>
      <c r="H108" s="40"/>
    </row>
    <row r="109" spans="1:8" ht="12.75" customHeight="1">
      <c r="A109" s="26">
        <v>43776</v>
      </c>
      <c r="B109" s="27"/>
      <c r="C109" s="30">
        <f>ROUND(3.3,5)</f>
        <v>3.3</v>
      </c>
      <c r="D109" s="30">
        <f>F109</f>
        <v>124.68695</v>
      </c>
      <c r="E109" s="30">
        <f>F109</f>
        <v>124.68695</v>
      </c>
      <c r="F109" s="30">
        <f>ROUND(124.68695,5)</f>
        <v>124.68695</v>
      </c>
      <c r="G109" s="28"/>
      <c r="H109" s="40"/>
    </row>
    <row r="110" spans="1:8" ht="12.75" customHeight="1">
      <c r="A110" s="26">
        <v>43867</v>
      </c>
      <c r="B110" s="27"/>
      <c r="C110" s="30">
        <f>ROUND(3.3,5)</f>
        <v>3.3</v>
      </c>
      <c r="D110" s="30">
        <f>F110</f>
        <v>125.49618</v>
      </c>
      <c r="E110" s="30">
        <f>F110</f>
        <v>125.49618</v>
      </c>
      <c r="F110" s="30">
        <f>ROUND(125.49618,5)</f>
        <v>125.49618</v>
      </c>
      <c r="G110" s="28"/>
      <c r="H110" s="40"/>
    </row>
    <row r="111" spans="1:8" ht="12.75" customHeight="1">
      <c r="A111" s="26">
        <v>43958</v>
      </c>
      <c r="B111" s="27"/>
      <c r="C111" s="30">
        <f>ROUND(3.3,5)</f>
        <v>3.3</v>
      </c>
      <c r="D111" s="30">
        <f>F111</f>
        <v>128.06331</v>
      </c>
      <c r="E111" s="30">
        <f>F111</f>
        <v>128.06331</v>
      </c>
      <c r="F111" s="30">
        <f>ROUND(128.06331,5)</f>
        <v>128.06331</v>
      </c>
      <c r="G111" s="28"/>
      <c r="H111" s="40"/>
    </row>
    <row r="112" spans="1:8" ht="12.75" customHeight="1">
      <c r="A112" s="26">
        <v>44049</v>
      </c>
      <c r="B112" s="27"/>
      <c r="C112" s="30">
        <f>ROUND(3.3,5)</f>
        <v>3.3</v>
      </c>
      <c r="D112" s="30">
        <f>F112</f>
        <v>130.43961</v>
      </c>
      <c r="E112" s="30">
        <f>F112</f>
        <v>130.43961</v>
      </c>
      <c r="F112" s="30">
        <f>ROUND(130.43961,5)</f>
        <v>130.43961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ROUND(9.695,5)</f>
        <v>9.695</v>
      </c>
      <c r="D114" s="30">
        <f>F114</f>
        <v>9.74813</v>
      </c>
      <c r="E114" s="30">
        <f>F114</f>
        <v>9.74813</v>
      </c>
      <c r="F114" s="30">
        <f>ROUND(9.74813,5)</f>
        <v>9.74813</v>
      </c>
      <c r="G114" s="28"/>
      <c r="H114" s="40"/>
    </row>
    <row r="115" spans="1:8" ht="12.75" customHeight="1">
      <c r="A115" s="26">
        <v>43776</v>
      </c>
      <c r="B115" s="27"/>
      <c r="C115" s="30">
        <f>ROUND(9.695,5)</f>
        <v>9.695</v>
      </c>
      <c r="D115" s="30">
        <f>F115</f>
        <v>9.80896</v>
      </c>
      <c r="E115" s="30">
        <f>F115</f>
        <v>9.80896</v>
      </c>
      <c r="F115" s="30">
        <f>ROUND(9.80896,5)</f>
        <v>9.80896</v>
      </c>
      <c r="G115" s="28"/>
      <c r="H115" s="40"/>
    </row>
    <row r="116" spans="1:8" ht="12.75" customHeight="1">
      <c r="A116" s="26">
        <v>43867</v>
      </c>
      <c r="B116" s="27"/>
      <c r="C116" s="30">
        <f>ROUND(9.695,5)</f>
        <v>9.695</v>
      </c>
      <c r="D116" s="30">
        <f>F116</f>
        <v>9.86086</v>
      </c>
      <c r="E116" s="30">
        <f>F116</f>
        <v>9.86086</v>
      </c>
      <c r="F116" s="30">
        <f>ROUND(9.86086,5)</f>
        <v>9.86086</v>
      </c>
      <c r="G116" s="28"/>
      <c r="H116" s="40"/>
    </row>
    <row r="117" spans="1:8" ht="12.75" customHeight="1">
      <c r="A117" s="26">
        <v>43958</v>
      </c>
      <c r="B117" s="27"/>
      <c r="C117" s="30">
        <f>ROUND(9.695,5)</f>
        <v>9.695</v>
      </c>
      <c r="D117" s="30">
        <f>F117</f>
        <v>9.90791</v>
      </c>
      <c r="E117" s="30">
        <f>F117</f>
        <v>9.90791</v>
      </c>
      <c r="F117" s="30">
        <f>ROUND(9.90791,5)</f>
        <v>9.90791</v>
      </c>
      <c r="G117" s="28"/>
      <c r="H117" s="40"/>
    </row>
    <row r="118" spans="1:8" ht="12.75" customHeight="1">
      <c r="A118" s="26">
        <v>44049</v>
      </c>
      <c r="B118" s="27"/>
      <c r="C118" s="30">
        <f>ROUND(9.695,5)</f>
        <v>9.695</v>
      </c>
      <c r="D118" s="30">
        <f>F118</f>
        <v>9.98037</v>
      </c>
      <c r="E118" s="30">
        <f>F118</f>
        <v>9.98037</v>
      </c>
      <c r="F118" s="30">
        <f>ROUND(9.98037,5)</f>
        <v>9.98037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ROUND(9.71,5)</f>
        <v>9.71</v>
      </c>
      <c r="D120" s="30">
        <f>F120</f>
        <v>9.7607</v>
      </c>
      <c r="E120" s="30">
        <f>F120</f>
        <v>9.7607</v>
      </c>
      <c r="F120" s="30">
        <f>ROUND(9.7607,5)</f>
        <v>9.7607</v>
      </c>
      <c r="G120" s="28"/>
      <c r="H120" s="40"/>
    </row>
    <row r="121" spans="1:8" ht="12.75" customHeight="1">
      <c r="A121" s="26">
        <v>43776</v>
      </c>
      <c r="B121" s="27"/>
      <c r="C121" s="30">
        <f>ROUND(9.71,5)</f>
        <v>9.71</v>
      </c>
      <c r="D121" s="30">
        <f>F121</f>
        <v>9.81868</v>
      </c>
      <c r="E121" s="30">
        <f>F121</f>
        <v>9.81868</v>
      </c>
      <c r="F121" s="30">
        <f>ROUND(9.81868,5)</f>
        <v>9.81868</v>
      </c>
      <c r="G121" s="28"/>
      <c r="H121" s="40"/>
    </row>
    <row r="122" spans="1:8" ht="12.75" customHeight="1">
      <c r="A122" s="26">
        <v>43867</v>
      </c>
      <c r="B122" s="27"/>
      <c r="C122" s="30">
        <f>ROUND(9.71,5)</f>
        <v>9.71</v>
      </c>
      <c r="D122" s="30">
        <f>F122</f>
        <v>9.86805</v>
      </c>
      <c r="E122" s="30">
        <f>F122</f>
        <v>9.86805</v>
      </c>
      <c r="F122" s="30">
        <f>ROUND(9.86805,5)</f>
        <v>9.86805</v>
      </c>
      <c r="G122" s="28"/>
      <c r="H122" s="40"/>
    </row>
    <row r="123" spans="1:8" ht="12.75" customHeight="1">
      <c r="A123" s="26">
        <v>43958</v>
      </c>
      <c r="B123" s="27"/>
      <c r="C123" s="30">
        <f>ROUND(9.71,5)</f>
        <v>9.71</v>
      </c>
      <c r="D123" s="30">
        <f>F123</f>
        <v>9.91272</v>
      </c>
      <c r="E123" s="30">
        <f>F123</f>
        <v>9.91272</v>
      </c>
      <c r="F123" s="30">
        <f>ROUND(9.91272,5)</f>
        <v>9.91272</v>
      </c>
      <c r="G123" s="28"/>
      <c r="H123" s="40"/>
    </row>
    <row r="124" spans="1:8" ht="12.75" customHeight="1">
      <c r="A124" s="26">
        <v>44049</v>
      </c>
      <c r="B124" s="27"/>
      <c r="C124" s="30">
        <f>ROUND(9.71,5)</f>
        <v>9.71</v>
      </c>
      <c r="D124" s="30">
        <f>F124</f>
        <v>9.98126</v>
      </c>
      <c r="E124" s="30">
        <f>F124</f>
        <v>9.98126</v>
      </c>
      <c r="F124" s="30">
        <f>ROUND(9.98126,5)</f>
        <v>9.98126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ROUND(114.24126,5)</f>
        <v>114.24126</v>
      </c>
      <c r="D126" s="30">
        <f>F126</f>
        <v>115.87453</v>
      </c>
      <c r="E126" s="30">
        <f>F126</f>
        <v>115.87453</v>
      </c>
      <c r="F126" s="30">
        <f>ROUND(115.87453,5)</f>
        <v>115.87453</v>
      </c>
      <c r="G126" s="28"/>
      <c r="H126" s="40"/>
    </row>
    <row r="127" spans="1:8" ht="12.75" customHeight="1">
      <c r="A127" s="26">
        <v>43776</v>
      </c>
      <c r="B127" s="27"/>
      <c r="C127" s="30">
        <f>ROUND(114.24126,5)</f>
        <v>114.24126</v>
      </c>
      <c r="D127" s="30">
        <f>F127</f>
        <v>116.54081</v>
      </c>
      <c r="E127" s="30">
        <f>F127</f>
        <v>116.54081</v>
      </c>
      <c r="F127" s="30">
        <f>ROUND(116.54081,5)</f>
        <v>116.54081</v>
      </c>
      <c r="G127" s="28"/>
      <c r="H127" s="40"/>
    </row>
    <row r="128" spans="1:8" ht="12.75" customHeight="1">
      <c r="A128" s="26">
        <v>43867</v>
      </c>
      <c r="B128" s="27"/>
      <c r="C128" s="30">
        <f>ROUND(114.24126,5)</f>
        <v>114.24126</v>
      </c>
      <c r="D128" s="30">
        <f>F128</f>
        <v>118.8428</v>
      </c>
      <c r="E128" s="30">
        <f>F128</f>
        <v>118.8428</v>
      </c>
      <c r="F128" s="30">
        <f>ROUND(118.8428,5)</f>
        <v>118.8428</v>
      </c>
      <c r="G128" s="28"/>
      <c r="H128" s="40"/>
    </row>
    <row r="129" spans="1:8" ht="12.75" customHeight="1">
      <c r="A129" s="26">
        <v>43958</v>
      </c>
      <c r="B129" s="27"/>
      <c r="C129" s="30">
        <f>ROUND(114.24126,5)</f>
        <v>114.24126</v>
      </c>
      <c r="D129" s="30">
        <f>F129</f>
        <v>119.52961</v>
      </c>
      <c r="E129" s="30">
        <f>F129</f>
        <v>119.52961</v>
      </c>
      <c r="F129" s="30">
        <f>ROUND(119.52961,5)</f>
        <v>119.52961</v>
      </c>
      <c r="G129" s="28"/>
      <c r="H129" s="40"/>
    </row>
    <row r="130" spans="1:8" ht="12.75" customHeight="1">
      <c r="A130" s="26">
        <v>44049</v>
      </c>
      <c r="B130" s="27"/>
      <c r="C130" s="30">
        <f>ROUND(114.24126,5)</f>
        <v>114.24126</v>
      </c>
      <c r="D130" s="30">
        <f>F130</f>
        <v>121.74643</v>
      </c>
      <c r="E130" s="30">
        <f>F130</f>
        <v>121.74643</v>
      </c>
      <c r="F130" s="30">
        <f>ROUND(121.74643,5)</f>
        <v>121.74643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119.40613</v>
      </c>
      <c r="E132" s="30">
        <f>F132</f>
        <v>119.40613</v>
      </c>
      <c r="F132" s="30">
        <f>ROUND(119.40613,5)</f>
        <v>119.40613</v>
      </c>
      <c r="G132" s="28"/>
      <c r="H132" s="40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121.8595</v>
      </c>
      <c r="E133" s="30">
        <f>F133</f>
        <v>121.8595</v>
      </c>
      <c r="F133" s="30">
        <f>ROUND(121.8595,5)</f>
        <v>121.8595</v>
      </c>
      <c r="G133" s="28"/>
      <c r="H133" s="40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122.4298</v>
      </c>
      <c r="E134" s="30">
        <f>F134</f>
        <v>122.4298</v>
      </c>
      <c r="F134" s="30">
        <f>ROUND(122.4298,5)</f>
        <v>122.4298</v>
      </c>
      <c r="G134" s="28"/>
      <c r="H134" s="40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124.93398</v>
      </c>
      <c r="E135" s="30">
        <f>F135</f>
        <v>124.93398</v>
      </c>
      <c r="F135" s="30">
        <f>ROUND(124.93398,5)</f>
        <v>124.93398</v>
      </c>
      <c r="G135" s="28"/>
      <c r="H135" s="40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127.19054</v>
      </c>
      <c r="E136" s="30">
        <f>F136</f>
        <v>127.19054</v>
      </c>
      <c r="F136" s="30">
        <f>ROUND(127.19054,5)</f>
        <v>127.19054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ROUND(3.885,5)</f>
        <v>3.885</v>
      </c>
      <c r="D138" s="30">
        <f>F138</f>
        <v>131.73216</v>
      </c>
      <c r="E138" s="30">
        <f>F138</f>
        <v>131.73216</v>
      </c>
      <c r="F138" s="30">
        <f>ROUND(131.73216,5)</f>
        <v>131.73216</v>
      </c>
      <c r="G138" s="28"/>
      <c r="H138" s="40"/>
    </row>
    <row r="139" spans="1:8" ht="12.75" customHeight="1">
      <c r="A139" s="26">
        <v>43776</v>
      </c>
      <c r="B139" s="27"/>
      <c r="C139" s="30">
        <f>ROUND(3.885,5)</f>
        <v>3.885</v>
      </c>
      <c r="D139" s="30">
        <f>F139</f>
        <v>132.5492</v>
      </c>
      <c r="E139" s="30">
        <f>F139</f>
        <v>132.5492</v>
      </c>
      <c r="F139" s="30">
        <f>ROUND(132.5492,5)</f>
        <v>132.5492</v>
      </c>
      <c r="G139" s="28"/>
      <c r="H139" s="40"/>
    </row>
    <row r="140" spans="1:8" ht="12.75" customHeight="1">
      <c r="A140" s="26">
        <v>43867</v>
      </c>
      <c r="B140" s="27"/>
      <c r="C140" s="30">
        <f>ROUND(3.885,5)</f>
        <v>3.885</v>
      </c>
      <c r="D140" s="30">
        <f>F140</f>
        <v>135.1674</v>
      </c>
      <c r="E140" s="30">
        <f>F140</f>
        <v>135.1674</v>
      </c>
      <c r="F140" s="30">
        <f>ROUND(135.1674,5)</f>
        <v>135.1674</v>
      </c>
      <c r="G140" s="28"/>
      <c r="H140" s="40"/>
    </row>
    <row r="141" spans="1:8" ht="12.75" customHeight="1">
      <c r="A141" s="26">
        <v>43958</v>
      </c>
      <c r="B141" s="27"/>
      <c r="C141" s="30">
        <f>ROUND(3.885,5)</f>
        <v>3.885</v>
      </c>
      <c r="D141" s="30">
        <f>F141</f>
        <v>136.02945</v>
      </c>
      <c r="E141" s="30">
        <f>F141</f>
        <v>136.02945</v>
      </c>
      <c r="F141" s="30">
        <f>ROUND(136.02945,5)</f>
        <v>136.02945</v>
      </c>
      <c r="G141" s="28"/>
      <c r="H141" s="40"/>
    </row>
    <row r="142" spans="1:8" ht="12.75" customHeight="1">
      <c r="A142" s="26">
        <v>44049</v>
      </c>
      <c r="B142" s="27"/>
      <c r="C142" s="30">
        <f>ROUND(3.885,5)</f>
        <v>3.885</v>
      </c>
      <c r="D142" s="30">
        <f>F142</f>
        <v>138.55203</v>
      </c>
      <c r="E142" s="30">
        <f>F142</f>
        <v>138.55203</v>
      </c>
      <c r="F142" s="30">
        <f>ROUND(138.55203,5)</f>
        <v>138.55203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ROUND(10.75,5)</f>
        <v>10.75</v>
      </c>
      <c r="D144" s="30">
        <f>F144</f>
        <v>10.83326</v>
      </c>
      <c r="E144" s="30">
        <f>F144</f>
        <v>10.83326</v>
      </c>
      <c r="F144" s="30">
        <f>ROUND(10.83326,5)</f>
        <v>10.83326</v>
      </c>
      <c r="G144" s="28"/>
      <c r="H144" s="40"/>
    </row>
    <row r="145" spans="1:8" ht="12.75" customHeight="1">
      <c r="A145" s="26">
        <v>43776</v>
      </c>
      <c r="B145" s="27"/>
      <c r="C145" s="30">
        <f>ROUND(10.75,5)</f>
        <v>10.75</v>
      </c>
      <c r="D145" s="30">
        <f>F145</f>
        <v>10.94429</v>
      </c>
      <c r="E145" s="30">
        <f>F145</f>
        <v>10.94429</v>
      </c>
      <c r="F145" s="30">
        <f>ROUND(10.94429,5)</f>
        <v>10.94429</v>
      </c>
      <c r="G145" s="28"/>
      <c r="H145" s="40"/>
    </row>
    <row r="146" spans="1:8" ht="12.75" customHeight="1">
      <c r="A146" s="26">
        <v>43867</v>
      </c>
      <c r="B146" s="27"/>
      <c r="C146" s="30">
        <f>ROUND(10.75,5)</f>
        <v>10.75</v>
      </c>
      <c r="D146" s="30">
        <f>F146</f>
        <v>11.04483</v>
      </c>
      <c r="E146" s="30">
        <f>F146</f>
        <v>11.04483</v>
      </c>
      <c r="F146" s="30">
        <f>ROUND(11.04483,5)</f>
        <v>11.04483</v>
      </c>
      <c r="G146" s="28"/>
      <c r="H146" s="40"/>
    </row>
    <row r="147" spans="1:8" ht="12.75" customHeight="1">
      <c r="A147" s="26">
        <v>43958</v>
      </c>
      <c r="B147" s="27"/>
      <c r="C147" s="30">
        <f>ROUND(10.75,5)</f>
        <v>10.75</v>
      </c>
      <c r="D147" s="30">
        <f>F147</f>
        <v>11.13682</v>
      </c>
      <c r="E147" s="30">
        <f>F147</f>
        <v>11.13682</v>
      </c>
      <c r="F147" s="30">
        <f>ROUND(11.13682,5)</f>
        <v>11.13682</v>
      </c>
      <c r="G147" s="28"/>
      <c r="H147" s="40"/>
    </row>
    <row r="148" spans="1:8" ht="12.75" customHeight="1">
      <c r="A148" s="26">
        <v>44049</v>
      </c>
      <c r="B148" s="27"/>
      <c r="C148" s="30">
        <f>ROUND(10.75,5)</f>
        <v>10.75</v>
      </c>
      <c r="D148" s="30">
        <f>F148</f>
        <v>11.25924</v>
      </c>
      <c r="E148" s="30">
        <f>F148</f>
        <v>11.25924</v>
      </c>
      <c r="F148" s="30">
        <f>ROUND(11.25924,5)</f>
        <v>11.25924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ROUND(11.025,5)</f>
        <v>11.025</v>
      </c>
      <c r="D150" s="30">
        <f>F150</f>
        <v>11.10666</v>
      </c>
      <c r="E150" s="30">
        <f>F150</f>
        <v>11.10666</v>
      </c>
      <c r="F150" s="30">
        <f>ROUND(11.10666,5)</f>
        <v>11.10666</v>
      </c>
      <c r="G150" s="28"/>
      <c r="H150" s="40"/>
    </row>
    <row r="151" spans="1:8" ht="12.75" customHeight="1">
      <c r="A151" s="26">
        <v>43776</v>
      </c>
      <c r="B151" s="27"/>
      <c r="C151" s="30">
        <f>ROUND(11.025,5)</f>
        <v>11.025</v>
      </c>
      <c r="D151" s="30">
        <f>F151</f>
        <v>11.21575</v>
      </c>
      <c r="E151" s="30">
        <f>F151</f>
        <v>11.21575</v>
      </c>
      <c r="F151" s="30">
        <f>ROUND(11.21575,5)</f>
        <v>11.21575</v>
      </c>
      <c r="G151" s="28"/>
      <c r="H151" s="40"/>
    </row>
    <row r="152" spans="1:8" ht="12.75" customHeight="1">
      <c r="A152" s="26">
        <v>43867</v>
      </c>
      <c r="B152" s="27"/>
      <c r="C152" s="30">
        <f>ROUND(11.025,5)</f>
        <v>11.025</v>
      </c>
      <c r="D152" s="30">
        <f>F152</f>
        <v>11.31077</v>
      </c>
      <c r="E152" s="30">
        <f>F152</f>
        <v>11.31077</v>
      </c>
      <c r="F152" s="30">
        <f>ROUND(11.31077,5)</f>
        <v>11.31077</v>
      </c>
      <c r="G152" s="28"/>
      <c r="H152" s="40"/>
    </row>
    <row r="153" spans="1:8" ht="12.75" customHeight="1">
      <c r="A153" s="26">
        <v>43958</v>
      </c>
      <c r="B153" s="27"/>
      <c r="C153" s="30">
        <f>ROUND(11.025,5)</f>
        <v>11.025</v>
      </c>
      <c r="D153" s="30">
        <f>F153</f>
        <v>11.40225</v>
      </c>
      <c r="E153" s="30">
        <f>F153</f>
        <v>11.40225</v>
      </c>
      <c r="F153" s="30">
        <f>ROUND(11.40225,5)</f>
        <v>11.40225</v>
      </c>
      <c r="G153" s="28"/>
      <c r="H153" s="40"/>
    </row>
    <row r="154" spans="1:8" ht="12.75" customHeight="1">
      <c r="A154" s="26">
        <v>44049</v>
      </c>
      <c r="B154" s="27"/>
      <c r="C154" s="30">
        <f>ROUND(11.025,5)</f>
        <v>11.025</v>
      </c>
      <c r="D154" s="30">
        <f>F154</f>
        <v>11.5198</v>
      </c>
      <c r="E154" s="30">
        <f>F154</f>
        <v>11.5198</v>
      </c>
      <c r="F154" s="30">
        <f>ROUND(11.5198,5)</f>
        <v>11.5198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ROUND(7.515,5)</f>
        <v>7.515</v>
      </c>
      <c r="D156" s="30">
        <f>F156</f>
        <v>7.52273</v>
      </c>
      <c r="E156" s="30">
        <f>F156</f>
        <v>7.52273</v>
      </c>
      <c r="F156" s="30">
        <f>ROUND(7.52273,5)</f>
        <v>7.52273</v>
      </c>
      <c r="G156" s="28"/>
      <c r="H156" s="40"/>
    </row>
    <row r="157" spans="1:8" ht="12.75" customHeight="1">
      <c r="A157" s="26">
        <v>43776</v>
      </c>
      <c r="B157" s="27"/>
      <c r="C157" s="30">
        <f>ROUND(7.515,5)</f>
        <v>7.515</v>
      </c>
      <c r="D157" s="30">
        <f>F157</f>
        <v>7.51633</v>
      </c>
      <c r="E157" s="30">
        <f>F157</f>
        <v>7.51633</v>
      </c>
      <c r="F157" s="30">
        <f>ROUND(7.51633,5)</f>
        <v>7.51633</v>
      </c>
      <c r="G157" s="28"/>
      <c r="H157" s="40"/>
    </row>
    <row r="158" spans="1:8" ht="12.75" customHeight="1">
      <c r="A158" s="26">
        <v>43867</v>
      </c>
      <c r="B158" s="27"/>
      <c r="C158" s="30">
        <f>ROUND(7.515,5)</f>
        <v>7.515</v>
      </c>
      <c r="D158" s="30">
        <f>F158</f>
        <v>7.48585</v>
      </c>
      <c r="E158" s="30">
        <f>F158</f>
        <v>7.48585</v>
      </c>
      <c r="F158" s="30">
        <f>ROUND(7.48585,5)</f>
        <v>7.48585</v>
      </c>
      <c r="G158" s="28"/>
      <c r="H158" s="40"/>
    </row>
    <row r="159" spans="1:8" ht="12.75" customHeight="1">
      <c r="A159" s="26">
        <v>43958</v>
      </c>
      <c r="B159" s="27"/>
      <c r="C159" s="30">
        <f>ROUND(7.515,5)</f>
        <v>7.515</v>
      </c>
      <c r="D159" s="30">
        <f>F159</f>
        <v>7.40786</v>
      </c>
      <c r="E159" s="30">
        <f>F159</f>
        <v>7.40786</v>
      </c>
      <c r="F159" s="30">
        <f>ROUND(7.40786,5)</f>
        <v>7.40786</v>
      </c>
      <c r="G159" s="28"/>
      <c r="H159" s="40"/>
    </row>
    <row r="160" spans="1:8" ht="12.75" customHeight="1">
      <c r="A160" s="26">
        <v>44049</v>
      </c>
      <c r="B160" s="27"/>
      <c r="C160" s="30">
        <f>ROUND(7.515,5)</f>
        <v>7.515</v>
      </c>
      <c r="D160" s="30">
        <f>F160</f>
        <v>7.39673</v>
      </c>
      <c r="E160" s="30">
        <f>F160</f>
        <v>7.39673</v>
      </c>
      <c r="F160" s="30">
        <f>ROUND(7.39673,5)</f>
        <v>7.39673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ROUND(9.52,5)</f>
        <v>9.52</v>
      </c>
      <c r="D162" s="30">
        <f>F162</f>
        <v>9.57034</v>
      </c>
      <c r="E162" s="30">
        <f>F162</f>
        <v>9.57034</v>
      </c>
      <c r="F162" s="30">
        <f>ROUND(9.57034,5)</f>
        <v>9.57034</v>
      </c>
      <c r="G162" s="28"/>
      <c r="H162" s="40"/>
    </row>
    <row r="163" spans="1:8" ht="12.75" customHeight="1">
      <c r="A163" s="26">
        <v>43776</v>
      </c>
      <c r="B163" s="27"/>
      <c r="C163" s="30">
        <f>ROUND(9.52,5)</f>
        <v>9.52</v>
      </c>
      <c r="D163" s="30">
        <f>F163</f>
        <v>9.63571</v>
      </c>
      <c r="E163" s="30">
        <f>F163</f>
        <v>9.63571</v>
      </c>
      <c r="F163" s="30">
        <f>ROUND(9.63571,5)</f>
        <v>9.63571</v>
      </c>
      <c r="G163" s="28"/>
      <c r="H163" s="40"/>
    </row>
    <row r="164" spans="1:8" ht="12.75" customHeight="1">
      <c r="A164" s="26">
        <v>43867</v>
      </c>
      <c r="B164" s="27"/>
      <c r="C164" s="30">
        <f>ROUND(9.52,5)</f>
        <v>9.52</v>
      </c>
      <c r="D164" s="30">
        <f>F164</f>
        <v>9.69212</v>
      </c>
      <c r="E164" s="30">
        <f>F164</f>
        <v>9.69212</v>
      </c>
      <c r="F164" s="30">
        <f>ROUND(9.69212,5)</f>
        <v>9.69212</v>
      </c>
      <c r="G164" s="28"/>
      <c r="H164" s="40"/>
    </row>
    <row r="165" spans="1:8" ht="12.75" customHeight="1">
      <c r="A165" s="26">
        <v>43958</v>
      </c>
      <c r="B165" s="27"/>
      <c r="C165" s="30">
        <f>ROUND(9.52,5)</f>
        <v>9.52</v>
      </c>
      <c r="D165" s="30">
        <f>F165</f>
        <v>9.73536</v>
      </c>
      <c r="E165" s="30">
        <f>F165</f>
        <v>9.73536</v>
      </c>
      <c r="F165" s="30">
        <f>ROUND(9.73536,5)</f>
        <v>9.73536</v>
      </c>
      <c r="G165" s="28"/>
      <c r="H165" s="40"/>
    </row>
    <row r="166" spans="1:8" ht="12.75" customHeight="1">
      <c r="A166" s="26">
        <v>44049</v>
      </c>
      <c r="B166" s="27"/>
      <c r="C166" s="30">
        <f>ROUND(9.52,5)</f>
        <v>9.52</v>
      </c>
      <c r="D166" s="30">
        <f>F166</f>
        <v>9.80529</v>
      </c>
      <c r="E166" s="30">
        <f>F166</f>
        <v>9.80529</v>
      </c>
      <c r="F166" s="30">
        <f>ROUND(9.80529,5)</f>
        <v>9.80529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ROUND(8.39,5)</f>
        <v>8.39</v>
      </c>
      <c r="D168" s="30">
        <f>F168</f>
        <v>8.42892</v>
      </c>
      <c r="E168" s="30">
        <f>F168</f>
        <v>8.42892</v>
      </c>
      <c r="F168" s="30">
        <f>ROUND(8.42892,5)</f>
        <v>8.42892</v>
      </c>
      <c r="G168" s="28"/>
      <c r="H168" s="40"/>
    </row>
    <row r="169" spans="1:8" ht="12.75" customHeight="1">
      <c r="A169" s="26">
        <v>43776</v>
      </c>
      <c r="B169" s="27"/>
      <c r="C169" s="30">
        <f>ROUND(8.39,5)</f>
        <v>8.39</v>
      </c>
      <c r="D169" s="30">
        <f>F169</f>
        <v>8.47024</v>
      </c>
      <c r="E169" s="30">
        <f>F169</f>
        <v>8.47024</v>
      </c>
      <c r="F169" s="30">
        <f>ROUND(8.47024,5)</f>
        <v>8.47024</v>
      </c>
      <c r="G169" s="28"/>
      <c r="H169" s="40"/>
    </row>
    <row r="170" spans="1:8" ht="12.75" customHeight="1">
      <c r="A170" s="26">
        <v>43867</v>
      </c>
      <c r="B170" s="27"/>
      <c r="C170" s="30">
        <f>ROUND(8.39,5)</f>
        <v>8.39</v>
      </c>
      <c r="D170" s="30">
        <f>F170</f>
        <v>8.49719</v>
      </c>
      <c r="E170" s="30">
        <f>F170</f>
        <v>8.49719</v>
      </c>
      <c r="F170" s="30">
        <f>ROUND(8.49719,5)</f>
        <v>8.49719</v>
      </c>
      <c r="G170" s="28"/>
      <c r="H170" s="40"/>
    </row>
    <row r="171" spans="1:8" ht="12.75" customHeight="1">
      <c r="A171" s="26">
        <v>43958</v>
      </c>
      <c r="B171" s="27"/>
      <c r="C171" s="30">
        <f>ROUND(8.39,5)</f>
        <v>8.39</v>
      </c>
      <c r="D171" s="30">
        <f>F171</f>
        <v>8.51112</v>
      </c>
      <c r="E171" s="30">
        <f>F171</f>
        <v>8.51112</v>
      </c>
      <c r="F171" s="30">
        <f>ROUND(8.51112,5)</f>
        <v>8.51112</v>
      </c>
      <c r="G171" s="28"/>
      <c r="H171" s="40"/>
    </row>
    <row r="172" spans="1:8" ht="12.75" customHeight="1">
      <c r="A172" s="26">
        <v>44049</v>
      </c>
      <c r="B172" s="27"/>
      <c r="C172" s="30">
        <f>ROUND(8.39,5)</f>
        <v>8.39</v>
      </c>
      <c r="D172" s="30">
        <f>F172</f>
        <v>8.56895</v>
      </c>
      <c r="E172" s="30">
        <f>F172</f>
        <v>8.56895</v>
      </c>
      <c r="F172" s="30">
        <f>ROUND(8.56895,5)</f>
        <v>8.56895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ROUND(2.655,5)</f>
        <v>2.655</v>
      </c>
      <c r="D174" s="30">
        <f>F174</f>
        <v>303.11534</v>
      </c>
      <c r="E174" s="30">
        <f>F174</f>
        <v>303.11534</v>
      </c>
      <c r="F174" s="30">
        <f>ROUND(303.11534,5)</f>
        <v>303.11534</v>
      </c>
      <c r="G174" s="28"/>
      <c r="H174" s="40"/>
    </row>
    <row r="175" spans="1:8" ht="12.75" customHeight="1">
      <c r="A175" s="26">
        <v>43776</v>
      </c>
      <c r="B175" s="27"/>
      <c r="C175" s="30">
        <f>ROUND(2.655,5)</f>
        <v>2.655</v>
      </c>
      <c r="D175" s="30">
        <f>F175</f>
        <v>309.34316</v>
      </c>
      <c r="E175" s="30">
        <f>F175</f>
        <v>309.34316</v>
      </c>
      <c r="F175" s="30">
        <f>ROUND(309.34316,5)</f>
        <v>309.34316</v>
      </c>
      <c r="G175" s="28"/>
      <c r="H175" s="40"/>
    </row>
    <row r="176" spans="1:8" ht="12.75" customHeight="1">
      <c r="A176" s="26">
        <v>43867</v>
      </c>
      <c r="B176" s="27"/>
      <c r="C176" s="30">
        <f>ROUND(2.655,5)</f>
        <v>2.655</v>
      </c>
      <c r="D176" s="30">
        <f>F176</f>
        <v>307.80726</v>
      </c>
      <c r="E176" s="30">
        <f>F176</f>
        <v>307.80726</v>
      </c>
      <c r="F176" s="30">
        <f>ROUND(307.80726,5)</f>
        <v>307.80726</v>
      </c>
      <c r="G176" s="28"/>
      <c r="H176" s="40"/>
    </row>
    <row r="177" spans="1:8" ht="12.75" customHeight="1">
      <c r="A177" s="26">
        <v>43958</v>
      </c>
      <c r="B177" s="27"/>
      <c r="C177" s="30">
        <f>ROUND(2.655,5)</f>
        <v>2.655</v>
      </c>
      <c r="D177" s="30">
        <f>F177</f>
        <v>314.10421</v>
      </c>
      <c r="E177" s="30">
        <f>F177</f>
        <v>314.10421</v>
      </c>
      <c r="F177" s="30">
        <f>ROUND(314.10421,5)</f>
        <v>314.10421</v>
      </c>
      <c r="G177" s="28"/>
      <c r="H177" s="40"/>
    </row>
    <row r="178" spans="1:8" ht="12.75" customHeight="1">
      <c r="A178" s="26">
        <v>44049</v>
      </c>
      <c r="B178" s="27"/>
      <c r="C178" s="30">
        <f>ROUND(2.655,5)</f>
        <v>2.655</v>
      </c>
      <c r="D178" s="30">
        <f>F178</f>
        <v>313.72199</v>
      </c>
      <c r="E178" s="30">
        <f>F178</f>
        <v>313.72199</v>
      </c>
      <c r="F178" s="30">
        <f>ROUND(313.72199,5)</f>
        <v>313.72199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ROUND(3.13,5)</f>
        <v>3.13</v>
      </c>
      <c r="D180" s="30">
        <f>F180</f>
        <v>237.64438</v>
      </c>
      <c r="E180" s="30">
        <f>F180</f>
        <v>237.64438</v>
      </c>
      <c r="F180" s="30">
        <f>ROUND(237.64438,5)</f>
        <v>237.64438</v>
      </c>
      <c r="G180" s="28"/>
      <c r="H180" s="40"/>
    </row>
    <row r="181" spans="1:8" ht="12.75" customHeight="1">
      <c r="A181" s="26">
        <v>43776</v>
      </c>
      <c r="B181" s="27"/>
      <c r="C181" s="30">
        <f>ROUND(3.13,5)</f>
        <v>3.13</v>
      </c>
      <c r="D181" s="30">
        <f>F181</f>
        <v>242.52707</v>
      </c>
      <c r="E181" s="30">
        <f>F181</f>
        <v>242.52707</v>
      </c>
      <c r="F181" s="30">
        <f>ROUND(242.52707,5)</f>
        <v>242.52707</v>
      </c>
      <c r="G181" s="28"/>
      <c r="H181" s="40"/>
    </row>
    <row r="182" spans="1:8" ht="12.75" customHeight="1">
      <c r="A182" s="26">
        <v>43867</v>
      </c>
      <c r="B182" s="27"/>
      <c r="C182" s="30">
        <f>ROUND(3.13,5)</f>
        <v>3.13</v>
      </c>
      <c r="D182" s="30">
        <f>F182</f>
        <v>243.25619</v>
      </c>
      <c r="E182" s="30">
        <f>F182</f>
        <v>243.25619</v>
      </c>
      <c r="F182" s="30">
        <f>ROUND(243.25619,5)</f>
        <v>243.25619</v>
      </c>
      <c r="G182" s="28"/>
      <c r="H182" s="40"/>
    </row>
    <row r="183" spans="1:8" ht="12.75" customHeight="1">
      <c r="A183" s="26">
        <v>43958</v>
      </c>
      <c r="B183" s="27"/>
      <c r="C183" s="30">
        <f>ROUND(3.13,5)</f>
        <v>3.13</v>
      </c>
      <c r="D183" s="30">
        <f>F183</f>
        <v>248.23183</v>
      </c>
      <c r="E183" s="30">
        <f>F183</f>
        <v>248.23183</v>
      </c>
      <c r="F183" s="30">
        <f>ROUND(248.23183,5)</f>
        <v>248.23183</v>
      </c>
      <c r="G183" s="28"/>
      <c r="H183" s="40"/>
    </row>
    <row r="184" spans="1:8" ht="12.75" customHeight="1">
      <c r="A184" s="26">
        <v>44049</v>
      </c>
      <c r="B184" s="27"/>
      <c r="C184" s="30">
        <f>ROUND(3.13,5)</f>
        <v>3.13</v>
      </c>
      <c r="D184" s="30">
        <f>F184</f>
        <v>249.5405</v>
      </c>
      <c r="E184" s="30">
        <f>F184</f>
        <v>249.5405</v>
      </c>
      <c r="F184" s="30">
        <f>ROUND(249.5405,5)</f>
        <v>249.5405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ROUND(6.25,5)</f>
        <v>6.25</v>
      </c>
      <c r="D186" s="30">
        <f>F186</f>
        <v>5.71558</v>
      </c>
      <c r="E186" s="30">
        <f>F186</f>
        <v>5.71558</v>
      </c>
      <c r="F186" s="30">
        <f>ROUND(5.71558,5)</f>
        <v>5.71558</v>
      </c>
      <c r="G186" s="28"/>
      <c r="H186" s="40"/>
    </row>
    <row r="187" spans="1:8" ht="12.75" customHeight="1">
      <c r="A187" s="26">
        <v>43776</v>
      </c>
      <c r="B187" s="27"/>
      <c r="C187" s="30">
        <f>ROUND(6.25,5)</f>
        <v>6.25</v>
      </c>
      <c r="D187" s="30">
        <f>F187</f>
        <v>2.83876</v>
      </c>
      <c r="E187" s="30">
        <f>F187</f>
        <v>2.83876</v>
      </c>
      <c r="F187" s="30">
        <f>ROUND(2.83876,5)</f>
        <v>2.83876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ROUND(6.61,5)</f>
        <v>6.61</v>
      </c>
      <c r="D189" s="30">
        <f>F189</f>
        <v>6.51777</v>
      </c>
      <c r="E189" s="30">
        <f>F189</f>
        <v>6.51777</v>
      </c>
      <c r="F189" s="30">
        <f>ROUND(6.51777,5)</f>
        <v>6.51777</v>
      </c>
      <c r="G189" s="28"/>
      <c r="H189" s="40"/>
    </row>
    <row r="190" spans="1:8" ht="12.75" customHeight="1">
      <c r="A190" s="26">
        <v>43776</v>
      </c>
      <c r="B190" s="27"/>
      <c r="C190" s="30">
        <f>ROUND(6.61,5)</f>
        <v>6.61</v>
      </c>
      <c r="D190" s="30">
        <f>F190</f>
        <v>6.28851</v>
      </c>
      <c r="E190" s="30">
        <f>F190</f>
        <v>6.28851</v>
      </c>
      <c r="F190" s="30">
        <f>ROUND(6.28851,5)</f>
        <v>6.28851</v>
      </c>
      <c r="G190" s="28"/>
      <c r="H190" s="40"/>
    </row>
    <row r="191" spans="1:8" ht="12.75" customHeight="1">
      <c r="A191" s="26">
        <v>43867</v>
      </c>
      <c r="B191" s="27"/>
      <c r="C191" s="30">
        <f>ROUND(6.61,5)</f>
        <v>6.61</v>
      </c>
      <c r="D191" s="30">
        <f>F191</f>
        <v>5.91433</v>
      </c>
      <c r="E191" s="30">
        <f>F191</f>
        <v>5.91433</v>
      </c>
      <c r="F191" s="30">
        <f>ROUND(5.91433,5)</f>
        <v>5.91433</v>
      </c>
      <c r="G191" s="28"/>
      <c r="H191" s="40"/>
    </row>
    <row r="192" spans="1:8" ht="12.75" customHeight="1">
      <c r="A192" s="26">
        <v>43958</v>
      </c>
      <c r="B192" s="27"/>
      <c r="C192" s="30">
        <f>ROUND(6.61,5)</f>
        <v>6.61</v>
      </c>
      <c r="D192" s="30">
        <f>F192</f>
        <v>5.24658</v>
      </c>
      <c r="E192" s="30">
        <f>F192</f>
        <v>5.24658</v>
      </c>
      <c r="F192" s="30">
        <f>ROUND(5.24658,5)</f>
        <v>5.24658</v>
      </c>
      <c r="G192" s="28"/>
      <c r="H192" s="40"/>
    </row>
    <row r="193" spans="1:8" ht="12.75" customHeight="1">
      <c r="A193" s="26">
        <v>44049</v>
      </c>
      <c r="B193" s="27"/>
      <c r="C193" s="30">
        <f>ROUND(6.61,5)</f>
        <v>6.61</v>
      </c>
      <c r="D193" s="30">
        <f>F193</f>
        <v>4.3787</v>
      </c>
      <c r="E193" s="30">
        <f>F193</f>
        <v>4.3787</v>
      </c>
      <c r="F193" s="30">
        <f>ROUND(4.3787,5)</f>
        <v>4.3787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ROUND(9.475,5)</f>
        <v>9.475</v>
      </c>
      <c r="D195" s="30">
        <f>F195</f>
        <v>9.52002</v>
      </c>
      <c r="E195" s="30">
        <f>F195</f>
        <v>9.52002</v>
      </c>
      <c r="F195" s="30">
        <f>ROUND(9.52002,5)</f>
        <v>9.52002</v>
      </c>
      <c r="G195" s="28"/>
      <c r="H195" s="40"/>
    </row>
    <row r="196" spans="1:8" ht="12.75" customHeight="1">
      <c r="A196" s="26">
        <v>43776</v>
      </c>
      <c r="B196" s="27"/>
      <c r="C196" s="30">
        <f>ROUND(9.475,5)</f>
        <v>9.475</v>
      </c>
      <c r="D196" s="30">
        <f>F196</f>
        <v>9.57561</v>
      </c>
      <c r="E196" s="30">
        <f>F196</f>
        <v>9.57561</v>
      </c>
      <c r="F196" s="30">
        <f>ROUND(9.57561,5)</f>
        <v>9.57561</v>
      </c>
      <c r="G196" s="28"/>
      <c r="H196" s="40"/>
    </row>
    <row r="197" spans="1:8" ht="12.75" customHeight="1">
      <c r="A197" s="26">
        <v>43867</v>
      </c>
      <c r="B197" s="27"/>
      <c r="C197" s="30">
        <f>ROUND(9.475,5)</f>
        <v>9.475</v>
      </c>
      <c r="D197" s="30">
        <f>F197</f>
        <v>9.62103</v>
      </c>
      <c r="E197" s="30">
        <f>F197</f>
        <v>9.62103</v>
      </c>
      <c r="F197" s="30">
        <f>ROUND(9.62103,5)</f>
        <v>9.62103</v>
      </c>
      <c r="G197" s="28"/>
      <c r="H197" s="40"/>
    </row>
    <row r="198" spans="1:8" ht="12.75" customHeight="1">
      <c r="A198" s="26">
        <v>43958</v>
      </c>
      <c r="B198" s="27"/>
      <c r="C198" s="30">
        <f>ROUND(9.475,5)</f>
        <v>9.475</v>
      </c>
      <c r="D198" s="30">
        <f>F198</f>
        <v>9.65995</v>
      </c>
      <c r="E198" s="30">
        <f>F198</f>
        <v>9.65995</v>
      </c>
      <c r="F198" s="30">
        <f>ROUND(9.65995,5)</f>
        <v>9.65995</v>
      </c>
      <c r="G198" s="28"/>
      <c r="H198" s="40"/>
    </row>
    <row r="199" spans="1:8" ht="12.75" customHeight="1">
      <c r="A199" s="26">
        <v>44049</v>
      </c>
      <c r="B199" s="27"/>
      <c r="C199" s="30">
        <f>ROUND(9.475,5)</f>
        <v>9.475</v>
      </c>
      <c r="D199" s="30">
        <f>F199</f>
        <v>9.72288</v>
      </c>
      <c r="E199" s="30">
        <f>F199</f>
        <v>9.72288</v>
      </c>
      <c r="F199" s="30">
        <f>ROUND(9.72288,5)</f>
        <v>9.72288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ROUND(3.06,5)</f>
        <v>3.06</v>
      </c>
      <c r="D201" s="30">
        <f>F201</f>
        <v>191.18151</v>
      </c>
      <c r="E201" s="30">
        <f>F201</f>
        <v>191.18151</v>
      </c>
      <c r="F201" s="30">
        <f>ROUND(191.18151,5)</f>
        <v>191.18151</v>
      </c>
      <c r="G201" s="28"/>
      <c r="H201" s="40"/>
    </row>
    <row r="202" spans="1:8" ht="12.75" customHeight="1">
      <c r="A202" s="26">
        <v>43776</v>
      </c>
      <c r="B202" s="27"/>
      <c r="C202" s="30">
        <f>ROUND(3.06,5)</f>
        <v>3.06</v>
      </c>
      <c r="D202" s="30">
        <f>F202</f>
        <v>192.51061</v>
      </c>
      <c r="E202" s="30">
        <f>F202</f>
        <v>192.51061</v>
      </c>
      <c r="F202" s="30">
        <f>ROUND(192.51061,5)</f>
        <v>192.51061</v>
      </c>
      <c r="G202" s="28"/>
      <c r="H202" s="40"/>
    </row>
    <row r="203" spans="1:8" ht="12.75" customHeight="1">
      <c r="A203" s="26">
        <v>43867</v>
      </c>
      <c r="B203" s="27"/>
      <c r="C203" s="30">
        <f>ROUND(3.06,5)</f>
        <v>3.06</v>
      </c>
      <c r="D203" s="30">
        <f>F203</f>
        <v>196.31316</v>
      </c>
      <c r="E203" s="30">
        <f>F203</f>
        <v>196.31316</v>
      </c>
      <c r="F203" s="30">
        <f>ROUND(196.31316,5)</f>
        <v>196.31316</v>
      </c>
      <c r="G203" s="28"/>
      <c r="H203" s="40"/>
    </row>
    <row r="204" spans="1:8" ht="12.75" customHeight="1">
      <c r="A204" s="26">
        <v>43958</v>
      </c>
      <c r="B204" s="27"/>
      <c r="C204" s="30">
        <f>ROUND(3.06,5)</f>
        <v>3.06</v>
      </c>
      <c r="D204" s="30">
        <f>F204</f>
        <v>197.68448</v>
      </c>
      <c r="E204" s="30">
        <f>F204</f>
        <v>197.68448</v>
      </c>
      <c r="F204" s="30">
        <f>ROUND(197.68448,5)</f>
        <v>197.68448</v>
      </c>
      <c r="G204" s="28"/>
      <c r="H204" s="40"/>
    </row>
    <row r="205" spans="1:8" ht="12.75" customHeight="1">
      <c r="A205" s="26">
        <v>44049</v>
      </c>
      <c r="B205" s="27"/>
      <c r="C205" s="30">
        <f>ROUND(3.06,5)</f>
        <v>3.06</v>
      </c>
      <c r="D205" s="30">
        <f>F205</f>
        <v>201.35136</v>
      </c>
      <c r="E205" s="30">
        <f>F205</f>
        <v>201.35136</v>
      </c>
      <c r="F205" s="30">
        <f>ROUND(201.35136,5)</f>
        <v>201.35136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ROUND(2.43,5)</f>
        <v>2.43</v>
      </c>
      <c r="D207" s="30">
        <f>F207</f>
        <v>159.72983</v>
      </c>
      <c r="E207" s="30">
        <f>F207</f>
        <v>159.72983</v>
      </c>
      <c r="F207" s="30">
        <f>ROUND(159.72983,5)</f>
        <v>159.72983</v>
      </c>
      <c r="G207" s="28"/>
      <c r="H207" s="40"/>
    </row>
    <row r="208" spans="1:8" ht="12.75" customHeight="1">
      <c r="A208" s="26">
        <v>43776</v>
      </c>
      <c r="B208" s="27"/>
      <c r="C208" s="30">
        <f>ROUND(2.43,5)</f>
        <v>2.43</v>
      </c>
      <c r="D208" s="30">
        <f>F208</f>
        <v>163.01192</v>
      </c>
      <c r="E208" s="30">
        <f>F208</f>
        <v>163.01192</v>
      </c>
      <c r="F208" s="30">
        <f>ROUND(163.01192,5)</f>
        <v>163.01192</v>
      </c>
      <c r="G208" s="28"/>
      <c r="H208" s="40"/>
    </row>
    <row r="209" spans="1:8" ht="12.75" customHeight="1">
      <c r="A209" s="26">
        <v>43867</v>
      </c>
      <c r="B209" s="27"/>
      <c r="C209" s="30">
        <f>ROUND(2.43,5)</f>
        <v>2.43</v>
      </c>
      <c r="D209" s="30">
        <f>F209</f>
        <v>163.99214</v>
      </c>
      <c r="E209" s="30">
        <f>F209</f>
        <v>163.99214</v>
      </c>
      <c r="F209" s="30">
        <f>ROUND(163.99214,5)</f>
        <v>163.99214</v>
      </c>
      <c r="G209" s="28"/>
      <c r="H209" s="40"/>
    </row>
    <row r="210" spans="1:8" ht="12.75" customHeight="1">
      <c r="A210" s="26">
        <v>43958</v>
      </c>
      <c r="B210" s="27"/>
      <c r="C210" s="30">
        <f>ROUND(2.43,5)</f>
        <v>2.43</v>
      </c>
      <c r="D210" s="30">
        <f>F210</f>
        <v>167.34682</v>
      </c>
      <c r="E210" s="30">
        <f>F210</f>
        <v>167.34682</v>
      </c>
      <c r="F210" s="30">
        <f>ROUND(167.34682,5)</f>
        <v>167.34682</v>
      </c>
      <c r="G210" s="28"/>
      <c r="H210" s="40"/>
    </row>
    <row r="211" spans="1:8" ht="12.75" customHeight="1">
      <c r="A211" s="26">
        <v>44049</v>
      </c>
      <c r="B211" s="27"/>
      <c r="C211" s="30">
        <f>ROUND(2.43,5)</f>
        <v>2.43</v>
      </c>
      <c r="D211" s="30">
        <f>F211</f>
        <v>170.45199</v>
      </c>
      <c r="E211" s="30">
        <f>F211</f>
        <v>170.45199</v>
      </c>
      <c r="F211" s="30">
        <f>ROUND(170.45199,5)</f>
        <v>170.45199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ROUND(9.16,5)</f>
        <v>9.16</v>
      </c>
      <c r="D213" s="30">
        <f>F213</f>
        <v>9.20563</v>
      </c>
      <c r="E213" s="30">
        <f>F213</f>
        <v>9.20563</v>
      </c>
      <c r="F213" s="30">
        <f>ROUND(9.20563,5)</f>
        <v>9.20563</v>
      </c>
      <c r="G213" s="28"/>
      <c r="H213" s="40"/>
    </row>
    <row r="214" spans="1:8" ht="12.75" customHeight="1">
      <c r="A214" s="26">
        <v>43776</v>
      </c>
      <c r="B214" s="27"/>
      <c r="C214" s="30">
        <f>ROUND(9.16,5)</f>
        <v>9.16</v>
      </c>
      <c r="D214" s="30">
        <f>F214</f>
        <v>9.26416</v>
      </c>
      <c r="E214" s="30">
        <f>F214</f>
        <v>9.26416</v>
      </c>
      <c r="F214" s="30">
        <f>ROUND(9.26416,5)</f>
        <v>9.26416</v>
      </c>
      <c r="G214" s="28"/>
      <c r="H214" s="40"/>
    </row>
    <row r="215" spans="1:8" ht="12.75" customHeight="1">
      <c r="A215" s="26">
        <v>43867</v>
      </c>
      <c r="B215" s="27"/>
      <c r="C215" s="30">
        <f>ROUND(9.16,5)</f>
        <v>9.16</v>
      </c>
      <c r="D215" s="30">
        <f>F215</f>
        <v>9.31344</v>
      </c>
      <c r="E215" s="30">
        <f>F215</f>
        <v>9.31344</v>
      </c>
      <c r="F215" s="30">
        <f>ROUND(9.31344,5)</f>
        <v>9.31344</v>
      </c>
      <c r="G215" s="28"/>
      <c r="H215" s="40"/>
    </row>
    <row r="216" spans="1:8" ht="12.75" customHeight="1">
      <c r="A216" s="26">
        <v>43958</v>
      </c>
      <c r="B216" s="27"/>
      <c r="C216" s="30">
        <f>ROUND(9.16,5)</f>
        <v>9.16</v>
      </c>
      <c r="D216" s="30">
        <f>F216</f>
        <v>9.34855</v>
      </c>
      <c r="E216" s="30">
        <f>F216</f>
        <v>9.34855</v>
      </c>
      <c r="F216" s="30">
        <f>ROUND(9.34855,5)</f>
        <v>9.34855</v>
      </c>
      <c r="G216" s="28"/>
      <c r="H216" s="40"/>
    </row>
    <row r="217" spans="1:8" ht="12.75" customHeight="1">
      <c r="A217" s="26">
        <v>44049</v>
      </c>
      <c r="B217" s="27"/>
      <c r="C217" s="30">
        <f>ROUND(9.16,5)</f>
        <v>9.16</v>
      </c>
      <c r="D217" s="30">
        <f>F217</f>
        <v>9.41277</v>
      </c>
      <c r="E217" s="30">
        <f>F217</f>
        <v>9.41277</v>
      </c>
      <c r="F217" s="30">
        <f>ROUND(9.41277,5)</f>
        <v>9.41277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ROUND(9.675,5)</f>
        <v>9.675</v>
      </c>
      <c r="D219" s="30">
        <f>F219</f>
        <v>9.72041</v>
      </c>
      <c r="E219" s="30">
        <f>F219</f>
        <v>9.72041</v>
      </c>
      <c r="F219" s="30">
        <f>ROUND(9.72041,5)</f>
        <v>9.72041</v>
      </c>
      <c r="G219" s="28"/>
      <c r="H219" s="40"/>
    </row>
    <row r="220" spans="1:8" ht="12.75" customHeight="1">
      <c r="A220" s="26">
        <v>43776</v>
      </c>
      <c r="B220" s="27"/>
      <c r="C220" s="30">
        <f>ROUND(9.675,5)</f>
        <v>9.675</v>
      </c>
      <c r="D220" s="30">
        <f>F220</f>
        <v>9.77933</v>
      </c>
      <c r="E220" s="30">
        <f>F220</f>
        <v>9.77933</v>
      </c>
      <c r="F220" s="30">
        <f>ROUND(9.77933,5)</f>
        <v>9.77933</v>
      </c>
      <c r="G220" s="28"/>
      <c r="H220" s="40"/>
    </row>
    <row r="221" spans="1:8" ht="12.75" customHeight="1">
      <c r="A221" s="26">
        <v>43867</v>
      </c>
      <c r="B221" s="27"/>
      <c r="C221" s="30">
        <f>ROUND(9.675,5)</f>
        <v>9.675</v>
      </c>
      <c r="D221" s="30">
        <f>F221</f>
        <v>9.83018</v>
      </c>
      <c r="E221" s="30">
        <f>F221</f>
        <v>9.83018</v>
      </c>
      <c r="F221" s="30">
        <f>ROUND(9.83018,5)</f>
        <v>9.83018</v>
      </c>
      <c r="G221" s="28"/>
      <c r="H221" s="40"/>
    </row>
    <row r="222" spans="1:8" ht="12.75" customHeight="1">
      <c r="A222" s="26">
        <v>43958</v>
      </c>
      <c r="B222" s="27"/>
      <c r="C222" s="30">
        <f>ROUND(9.675,5)</f>
        <v>9.675</v>
      </c>
      <c r="D222" s="30">
        <f>F222</f>
        <v>9.86968</v>
      </c>
      <c r="E222" s="30">
        <f>F222</f>
        <v>9.86968</v>
      </c>
      <c r="F222" s="30">
        <f>ROUND(9.86968,5)</f>
        <v>9.86968</v>
      </c>
      <c r="G222" s="28"/>
      <c r="H222" s="40"/>
    </row>
    <row r="223" spans="1:8" ht="12.75" customHeight="1">
      <c r="A223" s="26">
        <v>44049</v>
      </c>
      <c r="B223" s="27"/>
      <c r="C223" s="30">
        <f>ROUND(9.675,5)</f>
        <v>9.675</v>
      </c>
      <c r="D223" s="30">
        <f>F223</f>
        <v>9.93108</v>
      </c>
      <c r="E223" s="30">
        <f>F223</f>
        <v>9.93108</v>
      </c>
      <c r="F223" s="30">
        <f>ROUND(9.93108,5)</f>
        <v>9.93108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ROUND(9.665,5)</f>
        <v>9.665</v>
      </c>
      <c r="D225" s="30">
        <f>F225</f>
        <v>9.7099</v>
      </c>
      <c r="E225" s="30">
        <f>F225</f>
        <v>9.7099</v>
      </c>
      <c r="F225" s="30">
        <f>ROUND(9.7099,5)</f>
        <v>9.7099</v>
      </c>
      <c r="G225" s="28"/>
      <c r="H225" s="40"/>
    </row>
    <row r="226" spans="1:8" ht="12.75" customHeight="1">
      <c r="A226" s="26">
        <v>43776</v>
      </c>
      <c r="B226" s="27"/>
      <c r="C226" s="30">
        <f>ROUND(9.665,5)</f>
        <v>9.665</v>
      </c>
      <c r="D226" s="30">
        <f>F226</f>
        <v>9.76806</v>
      </c>
      <c r="E226" s="30">
        <f>F226</f>
        <v>9.76806</v>
      </c>
      <c r="F226" s="30">
        <f>ROUND(9.76806,5)</f>
        <v>9.76806</v>
      </c>
      <c r="G226" s="28"/>
      <c r="H226" s="40"/>
    </row>
    <row r="227" spans="1:8" ht="12.75" customHeight="1">
      <c r="A227" s="26">
        <v>43867</v>
      </c>
      <c r="B227" s="27"/>
      <c r="C227" s="30">
        <f>ROUND(9.665,5)</f>
        <v>9.665</v>
      </c>
      <c r="D227" s="30">
        <f>F227</f>
        <v>9.8182</v>
      </c>
      <c r="E227" s="30">
        <f>F227</f>
        <v>9.8182</v>
      </c>
      <c r="F227" s="30">
        <f>ROUND(9.8182,5)</f>
        <v>9.8182</v>
      </c>
      <c r="G227" s="28"/>
      <c r="H227" s="40"/>
    </row>
    <row r="228" spans="1:8" ht="12.75" customHeight="1">
      <c r="A228" s="26">
        <v>43958</v>
      </c>
      <c r="B228" s="27"/>
      <c r="C228" s="30">
        <f>ROUND(9.665,5)</f>
        <v>9.665</v>
      </c>
      <c r="D228" s="30">
        <f>F228</f>
        <v>9.85701</v>
      </c>
      <c r="E228" s="30">
        <f>F228</f>
        <v>9.85701</v>
      </c>
      <c r="F228" s="30">
        <f>ROUND(9.85701,5)</f>
        <v>9.85701</v>
      </c>
      <c r="G228" s="28"/>
      <c r="H228" s="40"/>
    </row>
    <row r="229" spans="1:8" ht="12.75" customHeight="1">
      <c r="A229" s="26">
        <v>44049</v>
      </c>
      <c r="B229" s="27"/>
      <c r="C229" s="30">
        <f>ROUND(9.665,5)</f>
        <v>9.665</v>
      </c>
      <c r="D229" s="30">
        <f>F229</f>
        <v>9.91753</v>
      </c>
      <c r="E229" s="30">
        <f>F229</f>
        <v>9.91753</v>
      </c>
      <c r="F229" s="30">
        <f>ROUND(9.91753,5)</f>
        <v>9.91753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ROUND(728.69,3)</f>
        <v>728.69</v>
      </c>
      <c r="D231" s="31">
        <f>F231</f>
        <v>738.966</v>
      </c>
      <c r="E231" s="31">
        <f>F231</f>
        <v>738.966</v>
      </c>
      <c r="F231" s="31">
        <f>ROUND(738.966,3)</f>
        <v>738.966</v>
      </c>
      <c r="G231" s="28"/>
      <c r="H231" s="40"/>
    </row>
    <row r="232" spans="1:8" ht="12.75" customHeight="1">
      <c r="A232" s="26">
        <v>43776</v>
      </c>
      <c r="B232" s="27"/>
      <c r="C232" s="31">
        <f>ROUND(728.69,3)</f>
        <v>728.69</v>
      </c>
      <c r="D232" s="31">
        <f>F232</f>
        <v>753.956</v>
      </c>
      <c r="E232" s="31">
        <f>F232</f>
        <v>753.956</v>
      </c>
      <c r="F232" s="31">
        <f>ROUND(753.956,3)</f>
        <v>753.956</v>
      </c>
      <c r="G232" s="28"/>
      <c r="H232" s="40"/>
    </row>
    <row r="233" spans="1:8" ht="12.75" customHeight="1">
      <c r="A233" s="26">
        <v>43867</v>
      </c>
      <c r="B233" s="27"/>
      <c r="C233" s="31">
        <f>ROUND(728.69,3)</f>
        <v>728.69</v>
      </c>
      <c r="D233" s="31">
        <f>F233</f>
        <v>768.671</v>
      </c>
      <c r="E233" s="31">
        <f>F233</f>
        <v>768.671</v>
      </c>
      <c r="F233" s="31">
        <f>ROUND(768.671,3)</f>
        <v>768.671</v>
      </c>
      <c r="G233" s="28"/>
      <c r="H233" s="40"/>
    </row>
    <row r="234" spans="1:8" ht="12.75" customHeight="1">
      <c r="A234" s="26">
        <v>43958</v>
      </c>
      <c r="B234" s="27"/>
      <c r="C234" s="31">
        <f>ROUND(728.69,3)</f>
        <v>728.69</v>
      </c>
      <c r="D234" s="31">
        <f>F234</f>
        <v>784.218</v>
      </c>
      <c r="E234" s="31">
        <f>F234</f>
        <v>784.218</v>
      </c>
      <c r="F234" s="31">
        <f>ROUND(784.218,3)</f>
        <v>784.218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ROUND(639.613,3)</f>
        <v>639.613</v>
      </c>
      <c r="D236" s="31">
        <f>F236</f>
        <v>648.633</v>
      </c>
      <c r="E236" s="31">
        <f>F236</f>
        <v>648.633</v>
      </c>
      <c r="F236" s="31">
        <f>ROUND(648.633,3)</f>
        <v>648.633</v>
      </c>
      <c r="G236" s="28"/>
      <c r="H236" s="40"/>
    </row>
    <row r="237" spans="1:8" ht="12.75" customHeight="1">
      <c r="A237" s="26">
        <v>43776</v>
      </c>
      <c r="B237" s="27"/>
      <c r="C237" s="31">
        <f>ROUND(639.613,3)</f>
        <v>639.613</v>
      </c>
      <c r="D237" s="31">
        <f>F237</f>
        <v>661.79</v>
      </c>
      <c r="E237" s="31">
        <f>F237</f>
        <v>661.79</v>
      </c>
      <c r="F237" s="31">
        <f>ROUND(661.79,3)</f>
        <v>661.79</v>
      </c>
      <c r="G237" s="28"/>
      <c r="H237" s="40"/>
    </row>
    <row r="238" spans="1:8" ht="12.75" customHeight="1">
      <c r="A238" s="26">
        <v>43867</v>
      </c>
      <c r="B238" s="27"/>
      <c r="C238" s="31">
        <f>ROUND(639.613,3)</f>
        <v>639.613</v>
      </c>
      <c r="D238" s="31">
        <f>F238</f>
        <v>674.706</v>
      </c>
      <c r="E238" s="31">
        <f>F238</f>
        <v>674.706</v>
      </c>
      <c r="F238" s="31">
        <f>ROUND(674.706,3)</f>
        <v>674.706</v>
      </c>
      <c r="G238" s="28"/>
      <c r="H238" s="40"/>
    </row>
    <row r="239" spans="1:8" ht="12.75" customHeight="1">
      <c r="A239" s="26">
        <v>43958</v>
      </c>
      <c r="B239" s="27"/>
      <c r="C239" s="31">
        <f>ROUND(639.613,3)</f>
        <v>639.613</v>
      </c>
      <c r="D239" s="31">
        <f>F239</f>
        <v>688.353</v>
      </c>
      <c r="E239" s="31">
        <f>F239</f>
        <v>688.353</v>
      </c>
      <c r="F239" s="31">
        <f>ROUND(688.353,3)</f>
        <v>688.353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ROUND(742.489,3)</f>
        <v>742.489</v>
      </c>
      <c r="D241" s="31">
        <f>F241</f>
        <v>752.96</v>
      </c>
      <c r="E241" s="31">
        <f>F241</f>
        <v>752.96</v>
      </c>
      <c r="F241" s="31">
        <f>ROUND(752.96,3)</f>
        <v>752.96</v>
      </c>
      <c r="G241" s="28"/>
      <c r="H241" s="40"/>
    </row>
    <row r="242" spans="1:8" ht="12.75" customHeight="1">
      <c r="A242" s="26">
        <v>43776</v>
      </c>
      <c r="B242" s="27"/>
      <c r="C242" s="31">
        <f>ROUND(742.489,3)</f>
        <v>742.489</v>
      </c>
      <c r="D242" s="31">
        <f>F242</f>
        <v>768.233</v>
      </c>
      <c r="E242" s="31">
        <f>F242</f>
        <v>768.233</v>
      </c>
      <c r="F242" s="31">
        <f>ROUND(768.233,3)</f>
        <v>768.233</v>
      </c>
      <c r="G242" s="28"/>
      <c r="H242" s="40"/>
    </row>
    <row r="243" spans="1:8" ht="12.75" customHeight="1">
      <c r="A243" s="26">
        <v>43867</v>
      </c>
      <c r="B243" s="27"/>
      <c r="C243" s="31">
        <f>ROUND(742.489,3)</f>
        <v>742.489</v>
      </c>
      <c r="D243" s="31">
        <f>F243</f>
        <v>783.227</v>
      </c>
      <c r="E243" s="31">
        <f>F243</f>
        <v>783.227</v>
      </c>
      <c r="F243" s="31">
        <f>ROUND(783.227,3)</f>
        <v>783.227</v>
      </c>
      <c r="G243" s="28"/>
      <c r="H243" s="40"/>
    </row>
    <row r="244" spans="1:8" ht="12.75" customHeight="1">
      <c r="A244" s="26">
        <v>43958</v>
      </c>
      <c r="B244" s="27"/>
      <c r="C244" s="31">
        <f>ROUND(742.489,3)</f>
        <v>742.489</v>
      </c>
      <c r="D244" s="31">
        <f>F244</f>
        <v>799.069</v>
      </c>
      <c r="E244" s="31">
        <f>F244</f>
        <v>799.069</v>
      </c>
      <c r="F244" s="31">
        <f>ROUND(799.069,3)</f>
        <v>799.069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ROUND(670.132,3)</f>
        <v>670.132</v>
      </c>
      <c r="D246" s="31">
        <f>F246</f>
        <v>679.582</v>
      </c>
      <c r="E246" s="31">
        <f>F246</f>
        <v>679.582</v>
      </c>
      <c r="F246" s="31">
        <f>ROUND(679.582,3)</f>
        <v>679.582</v>
      </c>
      <c r="G246" s="28"/>
      <c r="H246" s="40"/>
    </row>
    <row r="247" spans="1:8" ht="12.75" customHeight="1">
      <c r="A247" s="26">
        <v>43776</v>
      </c>
      <c r="B247" s="27"/>
      <c r="C247" s="31">
        <f>ROUND(670.132,3)</f>
        <v>670.132</v>
      </c>
      <c r="D247" s="31">
        <f>F247</f>
        <v>693.367</v>
      </c>
      <c r="E247" s="31">
        <f>F247</f>
        <v>693.367</v>
      </c>
      <c r="F247" s="31">
        <f>ROUND(693.367,3)</f>
        <v>693.367</v>
      </c>
      <c r="G247" s="28"/>
      <c r="H247" s="40"/>
    </row>
    <row r="248" spans="1:8" ht="12.75" customHeight="1">
      <c r="A248" s="26">
        <v>43867</v>
      </c>
      <c r="B248" s="27"/>
      <c r="C248" s="31">
        <f>ROUND(670.132,3)</f>
        <v>670.132</v>
      </c>
      <c r="D248" s="31">
        <f>F248</f>
        <v>706.9</v>
      </c>
      <c r="E248" s="31">
        <f>F248</f>
        <v>706.9</v>
      </c>
      <c r="F248" s="31">
        <f>ROUND(706.9,3)</f>
        <v>706.9</v>
      </c>
      <c r="G248" s="28"/>
      <c r="H248" s="40"/>
    </row>
    <row r="249" spans="1:8" ht="12.75" customHeight="1">
      <c r="A249" s="26">
        <v>43958</v>
      </c>
      <c r="B249" s="27"/>
      <c r="C249" s="31">
        <f>ROUND(670.132,3)</f>
        <v>670.132</v>
      </c>
      <c r="D249" s="31">
        <f>F249</f>
        <v>721.198</v>
      </c>
      <c r="E249" s="31">
        <f>F249</f>
        <v>721.198</v>
      </c>
      <c r="F249" s="31">
        <f>ROUND(721.198,3)</f>
        <v>721.198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ROUND(259.472591036091,3)</f>
        <v>259.473</v>
      </c>
      <c r="D251" s="31">
        <f>F251</f>
        <v>263.182</v>
      </c>
      <c r="E251" s="31">
        <f>F251</f>
        <v>263.182</v>
      </c>
      <c r="F251" s="31">
        <f>ROUND(263.182,3)</f>
        <v>263.182</v>
      </c>
      <c r="G251" s="28"/>
      <c r="H251" s="40"/>
    </row>
    <row r="252" spans="1:8" ht="12.75" customHeight="1">
      <c r="A252" s="26">
        <v>43776</v>
      </c>
      <c r="B252" s="27"/>
      <c r="C252" s="31">
        <f>ROUND(259.472591036091,3)</f>
        <v>259.473</v>
      </c>
      <c r="D252" s="31">
        <f>F252</f>
        <v>268.589</v>
      </c>
      <c r="E252" s="31">
        <f>F252</f>
        <v>268.589</v>
      </c>
      <c r="F252" s="31">
        <f>ROUND(268.589,3)</f>
        <v>268.589</v>
      </c>
      <c r="G252" s="28"/>
      <c r="H252" s="40"/>
    </row>
    <row r="253" spans="1:8" ht="12.75" customHeight="1">
      <c r="A253" s="26">
        <v>43867</v>
      </c>
      <c r="B253" s="27"/>
      <c r="C253" s="31">
        <f>ROUND(259.472591036091,3)</f>
        <v>259.473</v>
      </c>
      <c r="D253" s="31">
        <f>F253</f>
        <v>273.894</v>
      </c>
      <c r="E253" s="31">
        <f>F253</f>
        <v>273.894</v>
      </c>
      <c r="F253" s="31">
        <f>ROUND(273.894,3)</f>
        <v>273.894</v>
      </c>
      <c r="G253" s="28"/>
      <c r="H253" s="40"/>
    </row>
    <row r="254" spans="1:8" ht="12.75" customHeight="1">
      <c r="A254" s="26">
        <v>43958</v>
      </c>
      <c r="B254" s="27"/>
      <c r="C254" s="31">
        <f>ROUND(259.472591036091,3)</f>
        <v>259.473</v>
      </c>
      <c r="D254" s="31">
        <f>F254</f>
        <v>279.495</v>
      </c>
      <c r="E254" s="31">
        <f>F254</f>
        <v>279.495</v>
      </c>
      <c r="F254" s="31">
        <f>ROUND(279.495,3)</f>
        <v>279.495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ROUND(7.158,3)</f>
        <v>7.158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ROUND(7.158,3)</f>
        <v>7.158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ROUND(7.158,3)</f>
        <v>7.158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ROUND(663.554,3)</f>
        <v>663.554</v>
      </c>
      <c r="D260" s="31">
        <f>F260</f>
        <v>672.911</v>
      </c>
      <c r="E260" s="31">
        <f>F260</f>
        <v>672.911</v>
      </c>
      <c r="F260" s="31">
        <f>ROUND(672.911,3)</f>
        <v>672.911</v>
      </c>
      <c r="G260" s="28"/>
      <c r="H260" s="40"/>
    </row>
    <row r="261" spans="1:8" ht="12.75" customHeight="1">
      <c r="A261" s="26">
        <v>43776</v>
      </c>
      <c r="B261" s="27"/>
      <c r="C261" s="31">
        <f>ROUND(663.554,3)</f>
        <v>663.554</v>
      </c>
      <c r="D261" s="31">
        <f>F261</f>
        <v>686.561</v>
      </c>
      <c r="E261" s="31">
        <f>F261</f>
        <v>686.561</v>
      </c>
      <c r="F261" s="31">
        <f>ROUND(686.561,3)</f>
        <v>686.561</v>
      </c>
      <c r="G261" s="28"/>
      <c r="H261" s="40"/>
    </row>
    <row r="262" spans="1:8" ht="12.75" customHeight="1">
      <c r="A262" s="26">
        <v>43867</v>
      </c>
      <c r="B262" s="27"/>
      <c r="C262" s="31">
        <f>ROUND(663.554,3)</f>
        <v>663.554</v>
      </c>
      <c r="D262" s="31">
        <f>F262</f>
        <v>699.961</v>
      </c>
      <c r="E262" s="31">
        <f>F262</f>
        <v>699.961</v>
      </c>
      <c r="F262" s="31">
        <f>ROUND(699.961,3)</f>
        <v>699.961</v>
      </c>
      <c r="G262" s="28"/>
      <c r="H262" s="40"/>
    </row>
    <row r="263" spans="1:8" ht="12.75" customHeight="1">
      <c r="A263" s="26">
        <v>43958</v>
      </c>
      <c r="B263" s="27"/>
      <c r="C263" s="31">
        <f>ROUND(663.554,3)</f>
        <v>663.554</v>
      </c>
      <c r="D263" s="31">
        <f>F263</f>
        <v>714.119</v>
      </c>
      <c r="E263" s="31">
        <f>F263</f>
        <v>714.119</v>
      </c>
      <c r="F263" s="31">
        <f>ROUND(714.119,3)</f>
        <v>714.119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ROUND(99.1492515668664,2)</f>
        <v>99.15</v>
      </c>
      <c r="D265" s="28">
        <f>F265</f>
        <v>98.72</v>
      </c>
      <c r="E265" s="28">
        <f>F265</f>
        <v>98.72</v>
      </c>
      <c r="F265" s="28">
        <f>ROUND(98.7188606272654,2)</f>
        <v>98.72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ROUND(96.6205354890327,2)</f>
        <v>96.62</v>
      </c>
      <c r="D267" s="28">
        <f>F267</f>
        <v>95.29</v>
      </c>
      <c r="E267" s="28">
        <f>F267</f>
        <v>95.29</v>
      </c>
      <c r="F267" s="28">
        <f>ROUND(95.2898560400505,2)</f>
        <v>95.29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ROUND(94.7084279391196,2)</f>
        <v>94.71</v>
      </c>
      <c r="D269" s="28">
        <f>F269</f>
        <v>93.98</v>
      </c>
      <c r="E269" s="28">
        <f>F269</f>
        <v>93.98</v>
      </c>
      <c r="F269" s="28">
        <f>ROUND(93.9770087824837,2)</f>
        <v>93.98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ROUND(99.8686460749489,2)</f>
        <v>99.87</v>
      </c>
      <c r="D271" s="28">
        <f>F271</f>
        <v>102.01</v>
      </c>
      <c r="E271" s="28">
        <f>F271</f>
        <v>102.01</v>
      </c>
      <c r="F271" s="28">
        <f>ROUND(102.01282859078,2)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ROUND(99.8686460749489,2)</f>
        <v>99.87</v>
      </c>
      <c r="D273" s="28">
        <f>F273</f>
        <v>99.87</v>
      </c>
      <c r="E273" s="28">
        <f>F273</f>
        <v>99.87</v>
      </c>
      <c r="F273" s="28">
        <f>ROUND(99.8686460749489,2)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ROUND(99.1492515668664,5)</f>
        <v>99.14925</v>
      </c>
      <c r="D275" s="30">
        <f>F275</f>
        <v>99.73948</v>
      </c>
      <c r="E275" s="30">
        <f>F275</f>
        <v>99.73948</v>
      </c>
      <c r="F275" s="30">
        <f>ROUND(99.7394823352749,5)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ROUND(99.1492515668664,5)</f>
        <v>99.14925</v>
      </c>
      <c r="D277" s="30">
        <f>F277</f>
        <v>101.86672</v>
      </c>
      <c r="E277" s="30">
        <f>F277</f>
        <v>101.86672</v>
      </c>
      <c r="F277" s="30">
        <f>ROUND(101.866718111828,5)</f>
        <v>101.86672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ROUND(99.1492515668664,2)</f>
        <v>99.15</v>
      </c>
      <c r="D279" s="28">
        <f>F279</f>
        <v>102.24</v>
      </c>
      <c r="E279" s="28">
        <f>F279</f>
        <v>102.24</v>
      </c>
      <c r="F279" s="28">
        <f>ROUND(102.24144922834,2)</f>
        <v>102.24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ROUND(99.1492515668664,2)</f>
        <v>99.15</v>
      </c>
      <c r="D281" s="28">
        <f>F281</f>
        <v>99.15</v>
      </c>
      <c r="E281" s="28">
        <f>F281</f>
        <v>99.15</v>
      </c>
      <c r="F281" s="28">
        <f>ROUND(99.1492515668664,2)</f>
        <v>99.15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ROUND(96.6205354890327,5)</f>
        <v>96.62054</v>
      </c>
      <c r="D283" s="30">
        <f>F283</f>
        <v>95.86219</v>
      </c>
      <c r="E283" s="30">
        <f>F283</f>
        <v>95.86219</v>
      </c>
      <c r="F283" s="30">
        <f>ROUND(95.8621934907492,5)</f>
        <v>95.86219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ROUND(96.6205354890327,5)</f>
        <v>96.62054</v>
      </c>
      <c r="D285" s="30">
        <f>F285</f>
        <v>94.94973</v>
      </c>
      <c r="E285" s="30">
        <f>F285</f>
        <v>94.94973</v>
      </c>
      <c r="F285" s="30">
        <f>ROUND(94.9497302011811,5)</f>
        <v>94.94973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ROUND(96.6205354890327,5)</f>
        <v>96.62054</v>
      </c>
      <c r="D287" s="30">
        <f>F287</f>
        <v>94.00436</v>
      </c>
      <c r="E287" s="30">
        <f>F287</f>
        <v>94.00436</v>
      </c>
      <c r="F287" s="30">
        <f>ROUND(94.0043591412039,5)</f>
        <v>94.00436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ROUND(96.6205354890327,5)</f>
        <v>96.62054</v>
      </c>
      <c r="D289" s="30">
        <f>F289</f>
        <v>94.01789</v>
      </c>
      <c r="E289" s="30">
        <f>F289</f>
        <v>94.01789</v>
      </c>
      <c r="F289" s="30">
        <f>ROUND(94.017892473798,5)</f>
        <v>94.01789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ROUND(96.6205354890327,5)</f>
        <v>96.62054</v>
      </c>
      <c r="D291" s="30">
        <f>F291</f>
        <v>96.06974</v>
      </c>
      <c r="E291" s="30">
        <f>F291</f>
        <v>96.06974</v>
      </c>
      <c r="F291" s="30">
        <f>ROUND(96.0697415192435,5)</f>
        <v>96.06974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ROUND(96.6205354890327,5)</f>
        <v>96.62054</v>
      </c>
      <c r="D293" s="30">
        <f>F293</f>
        <v>96.06832</v>
      </c>
      <c r="E293" s="30">
        <f>F293</f>
        <v>96.06832</v>
      </c>
      <c r="F293" s="30">
        <f>ROUND(96.0683238638033,5)</f>
        <v>96.06832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ROUND(96.6205354890327,5)</f>
        <v>96.62054</v>
      </c>
      <c r="D295" s="30">
        <f>F295</f>
        <v>97.11796</v>
      </c>
      <c r="E295" s="30">
        <f>F295</f>
        <v>97.11796</v>
      </c>
      <c r="F295" s="30">
        <f>ROUND(97.1179557695379,5)</f>
        <v>97.11796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ROUND(96.6205354890327,5)</f>
        <v>96.62054</v>
      </c>
      <c r="D297" s="30">
        <f>F297</f>
        <v>100.93277</v>
      </c>
      <c r="E297" s="30">
        <f>F297</f>
        <v>100.93277</v>
      </c>
      <c r="F297" s="30">
        <f>ROUND(100.932770193912,5)</f>
        <v>100.93277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ROUND(96.6205354890327,2)</f>
        <v>96.62</v>
      </c>
      <c r="D299" s="28">
        <f>F299</f>
        <v>101.26</v>
      </c>
      <c r="E299" s="28">
        <f>F299</f>
        <v>101.26</v>
      </c>
      <c r="F299" s="28">
        <f>ROUND(101.262558272833,2)</f>
        <v>101.26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ROUND(96.6205354890327,2)</f>
        <v>96.62</v>
      </c>
      <c r="D301" s="28">
        <f>F301</f>
        <v>96.62</v>
      </c>
      <c r="E301" s="28">
        <f>F301</f>
        <v>96.62</v>
      </c>
      <c r="F301" s="28">
        <f>ROUND(96.6205354890327,2)</f>
        <v>96.62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ROUND(94.7084279391196,5)</f>
        <v>94.70843</v>
      </c>
      <c r="D303" s="30">
        <f>F303</f>
        <v>92.60812</v>
      </c>
      <c r="E303" s="30">
        <f>F303</f>
        <v>92.60812</v>
      </c>
      <c r="F303" s="30">
        <f>ROUND(92.6081180731042,5)</f>
        <v>92.60812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ROUND(94.7084279391196,5)</f>
        <v>94.70843</v>
      </c>
      <c r="D305" s="30">
        <f>F305</f>
        <v>89.52212</v>
      </c>
      <c r="E305" s="30">
        <f>F305</f>
        <v>89.52212</v>
      </c>
      <c r="F305" s="30">
        <f>ROUND(89.5221177680665,5)</f>
        <v>89.52212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ROUND(94.7084279391196,5)</f>
        <v>94.70843</v>
      </c>
      <c r="D307" s="30">
        <f>F307</f>
        <v>88.19166</v>
      </c>
      <c r="E307" s="30">
        <f>F307</f>
        <v>88.19166</v>
      </c>
      <c r="F307" s="30">
        <f>ROUND(88.1916595075851,5)</f>
        <v>88.19166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ROUND(94.7084279391196,5)</f>
        <v>94.70843</v>
      </c>
      <c r="D309" s="30">
        <f>F309</f>
        <v>90.31991</v>
      </c>
      <c r="E309" s="30">
        <f>F309</f>
        <v>90.31991</v>
      </c>
      <c r="F309" s="30">
        <f>ROUND(90.3199067878697,5)</f>
        <v>90.31991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ROUND(94.7084279391196,5)</f>
        <v>94.70843</v>
      </c>
      <c r="D311" s="30">
        <f>F311</f>
        <v>94.11123</v>
      </c>
      <c r="E311" s="30">
        <f>F311</f>
        <v>94.11123</v>
      </c>
      <c r="F311" s="30">
        <f>ROUND(94.1112280760737,5)</f>
        <v>94.11123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ROUND(94.7084279391196,5)</f>
        <v>94.70843</v>
      </c>
      <c r="D313" s="30">
        <f>F313</f>
        <v>92.61417</v>
      </c>
      <c r="E313" s="30">
        <f>F313</f>
        <v>92.61417</v>
      </c>
      <c r="F313" s="30">
        <f>ROUND(92.6141705744286,5)</f>
        <v>92.61417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ROUND(94.7084279391196,5)</f>
        <v>94.70843</v>
      </c>
      <c r="D315" s="30">
        <f>F315</f>
        <v>94.68647</v>
      </c>
      <c r="E315" s="30">
        <f>F315</f>
        <v>94.68647</v>
      </c>
      <c r="F315" s="30">
        <f>ROUND(94.6864687651126,5)</f>
        <v>94.68647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ROUND(94.7084279391196,5)</f>
        <v>94.70843</v>
      </c>
      <c r="D317" s="30">
        <f>F317</f>
        <v>100.19444</v>
      </c>
      <c r="E317" s="30">
        <f>F317</f>
        <v>100.19444</v>
      </c>
      <c r="F317" s="30">
        <f>ROUND(100.19444225573,5)</f>
        <v>100.19444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ROUND(94.7084279391196,2)</f>
        <v>94.71</v>
      </c>
      <c r="D319" s="28">
        <f>F319</f>
        <v>101.26</v>
      </c>
      <c r="E319" s="28">
        <f>F319</f>
        <v>101.26</v>
      </c>
      <c r="F319" s="28">
        <f>ROUND(101.255629858009,2)</f>
        <v>101.26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ROUND(94.7084279391196,2)</f>
        <v>94.71</v>
      </c>
      <c r="D321" s="38">
        <f>F321</f>
        <v>94.71</v>
      </c>
      <c r="E321" s="38">
        <f>F321</f>
        <v>94.71</v>
      </c>
      <c r="F321" s="38">
        <f>ROUND(94.7084279391196,2)</f>
        <v>94.71</v>
      </c>
      <c r="G321" s="38"/>
      <c r="H321" s="41"/>
    </row>
  </sheetData>
  <sheetProtection/>
  <mergeCells count="320">
    <mergeCell ref="A320:B320"/>
    <mergeCell ref="A321:B32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5:B255"/>
    <mergeCell ref="A256:B256"/>
    <mergeCell ref="A257:B257"/>
    <mergeCell ref="A258:B258"/>
    <mergeCell ref="A259:B259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2019-05-22T15:50:08Z</dcterms:modified>
  <cp:category/>
  <cp:version/>
  <cp:contentType/>
  <cp:contentStatus/>
</cp:coreProperties>
</file>