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<sst xmlns="http://schemas.openxmlformats.org/spreadsheetml/2006/main" count="92" uniqueCount="89">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</sst>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232">
      <selection activeCell="A232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43677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ROUND(99.8487445162062,2)</f>
        <v>99.85</v>
      </c>
      <c r="D6" s="20">
        <f>F6</f>
        <v>99.85</v>
      </c>
      <c r="E6" s="20">
        <f>F6</f>
        <v>99.85</v>
      </c>
      <c r="F6" s="20">
        <f>ROUND(99.8487445162062,2)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ROUND(98.8726821700132,2)</f>
        <v>98.87</v>
      </c>
      <c r="D8" s="20">
        <f>F8</f>
        <v>101.84</v>
      </c>
      <c r="E8" s="20">
        <f>F8</f>
        <v>101.84</v>
      </c>
      <c r="F8" s="20">
        <f>ROUND(101.843383120388,2)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ROUND(98.8726821700132,2)</f>
        <v>98.87</v>
      </c>
      <c r="D9" s="20">
        <f>F9</f>
        <v>102.7</v>
      </c>
      <c r="E9" s="20">
        <f>F9</f>
        <v>102.7</v>
      </c>
      <c r="F9" s="20">
        <f>ROUND(102.701128663568,2)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ROUND(98.8726821700132,2)</f>
        <v>98.87</v>
      </c>
      <c r="D10" s="20">
        <f>F10</f>
        <v>98.58</v>
      </c>
      <c r="E10" s="20">
        <f>F10</f>
        <v>98.58</v>
      </c>
      <c r="F10" s="20">
        <f>ROUND(98.5819375654238,2)</f>
        <v>98.58</v>
      </c>
      <c r="G10" s="20"/>
      <c r="H10" s="28"/>
    </row>
    <row r="11" spans="1:8" ht="12.75" customHeight="1">
      <c r="A11" s="30">
        <v>44004</v>
      </c>
      <c r="B11" s="31"/>
      <c r="C11" s="20">
        <f>ROUND(98.8726821700132,2)</f>
        <v>98.87</v>
      </c>
      <c r="D11" s="20">
        <f>F11</f>
        <v>102.02</v>
      </c>
      <c r="E11" s="20">
        <f>F11</f>
        <v>102.02</v>
      </c>
      <c r="F11" s="20">
        <f>ROUND(102.020912263217,2)</f>
        <v>102.02</v>
      </c>
      <c r="G11" s="20"/>
      <c r="H11" s="28"/>
    </row>
    <row r="12" spans="1:8" ht="12.75" customHeight="1">
      <c r="A12" s="30">
        <v>44095</v>
      </c>
      <c r="B12" s="31"/>
      <c r="C12" s="20">
        <f>ROUND(98.8726821700132,2)</f>
        <v>98.87</v>
      </c>
      <c r="D12" s="20">
        <f>F12</f>
        <v>98.87</v>
      </c>
      <c r="E12" s="20">
        <f>F12</f>
        <v>98.87</v>
      </c>
      <c r="F12" s="20">
        <f>ROUND(98.8726821700132,2)</f>
        <v>98.87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ROUND(95.7204396797903,2)</f>
        <v>95.72</v>
      </c>
      <c r="D14" s="20">
        <f aca="true" t="shared" si="1" ref="D14:D25">F14</f>
        <v>95.51</v>
      </c>
      <c r="E14" s="20">
        <f aca="true" t="shared" si="2" ref="E14:E25">F14</f>
        <v>95.51</v>
      </c>
      <c r="F14" s="20">
        <f>ROUND(95.5131156152429,2)</f>
        <v>95.51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95.72</v>
      </c>
      <c r="D15" s="20">
        <f t="shared" si="1"/>
        <v>94.53</v>
      </c>
      <c r="E15" s="20">
        <f t="shared" si="2"/>
        <v>94.53</v>
      </c>
      <c r="F15" s="20">
        <f>ROUND(94.5302330117664,2)</f>
        <v>94.53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95.72</v>
      </c>
      <c r="D16" s="20">
        <f t="shared" si="1"/>
        <v>93.51</v>
      </c>
      <c r="E16" s="20">
        <f t="shared" si="2"/>
        <v>93.51</v>
      </c>
      <c r="F16" s="20">
        <f>ROUND(93.509510114308,2)</f>
        <v>93.51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95.72</v>
      </c>
      <c r="D17" s="20">
        <f t="shared" si="1"/>
        <v>93.46</v>
      </c>
      <c r="E17" s="20">
        <f t="shared" si="2"/>
        <v>93.46</v>
      </c>
      <c r="F17" s="20">
        <f>ROUND(93.4592975739612,2)</f>
        <v>93.46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95.72</v>
      </c>
      <c r="D18" s="20">
        <f t="shared" si="1"/>
        <v>95.47</v>
      </c>
      <c r="E18" s="20">
        <f t="shared" si="2"/>
        <v>95.47</v>
      </c>
      <c r="F18" s="20">
        <f>ROUND(95.4709624263685,2)</f>
        <v>95.47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95.72</v>
      </c>
      <c r="D19" s="20">
        <f t="shared" si="1"/>
        <v>95.43</v>
      </c>
      <c r="E19" s="20">
        <f t="shared" si="2"/>
        <v>95.43</v>
      </c>
      <c r="F19" s="20">
        <f>ROUND(95.4339184113115,2)</f>
        <v>95.43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95.72</v>
      </c>
      <c r="D20" s="20">
        <f t="shared" si="1"/>
        <v>96.43</v>
      </c>
      <c r="E20" s="20">
        <f t="shared" si="2"/>
        <v>96.43</v>
      </c>
      <c r="F20" s="20">
        <f>ROUND(96.432465192722,2)</f>
        <v>96.43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95.72</v>
      </c>
      <c r="D21" s="20">
        <f t="shared" si="1"/>
        <v>100.2</v>
      </c>
      <c r="E21" s="20">
        <f t="shared" si="2"/>
        <v>100.2</v>
      </c>
      <c r="F21" s="20">
        <f>ROUND(100.204102659356,2)</f>
        <v>100.2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95.72</v>
      </c>
      <c r="D22" s="20">
        <f t="shared" si="1"/>
        <v>101.3</v>
      </c>
      <c r="E22" s="20">
        <f t="shared" si="2"/>
        <v>101.3</v>
      </c>
      <c r="F22" s="20">
        <f>ROUND(101.300895876853,2)</f>
        <v>101.3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95.72</v>
      </c>
      <c r="D23" s="20">
        <f t="shared" si="1"/>
        <v>94.45</v>
      </c>
      <c r="E23" s="20">
        <f t="shared" si="2"/>
        <v>94.45</v>
      </c>
      <c r="F23" s="20">
        <f>ROUND(94.4496607731247,2)</f>
        <v>94.45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95.72</v>
      </c>
      <c r="D24" s="20">
        <f t="shared" si="1"/>
        <v>100.4</v>
      </c>
      <c r="E24" s="20">
        <f t="shared" si="2"/>
        <v>100.4</v>
      </c>
      <c r="F24" s="20">
        <f>ROUND(100.401915216316,2)</f>
        <v>100.4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95.72</v>
      </c>
      <c r="D25" s="20">
        <f t="shared" si="1"/>
        <v>95.72</v>
      </c>
      <c r="E25" s="20">
        <f t="shared" si="2"/>
        <v>95.72</v>
      </c>
      <c r="F25" s="20">
        <f>ROUND(95.7204396797903,2)</f>
        <v>95.72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ROUND(93.6495748494489,2)</f>
        <v>93.65</v>
      </c>
      <c r="D27" s="20">
        <f aca="true" t="shared" si="4" ref="D27:D38">F27</f>
        <v>91.5</v>
      </c>
      <c r="E27" s="20">
        <f aca="true" t="shared" si="5" ref="E27:E38">F27</f>
        <v>91.5</v>
      </c>
      <c r="F27" s="20">
        <f>ROUND(91.4989148343874,2)</f>
        <v>91.5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93.65</v>
      </c>
      <c r="D28" s="20">
        <f t="shared" si="4"/>
        <v>88.39</v>
      </c>
      <c r="E28" s="20">
        <f t="shared" si="5"/>
        <v>88.39</v>
      </c>
      <c r="F28" s="20">
        <f>ROUND(88.3851115731508,2)</f>
        <v>88.39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93.65</v>
      </c>
      <c r="D29" s="20">
        <f t="shared" si="4"/>
        <v>87.05</v>
      </c>
      <c r="E29" s="20">
        <f t="shared" si="5"/>
        <v>87.05</v>
      </c>
      <c r="F29" s="20">
        <f>ROUND(87.0493082894245,2)</f>
        <v>87.05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93.65</v>
      </c>
      <c r="D30" s="20">
        <f t="shared" si="4"/>
        <v>89.21</v>
      </c>
      <c r="E30" s="20">
        <f t="shared" si="5"/>
        <v>89.21</v>
      </c>
      <c r="F30" s="20">
        <f>ROUND(89.2072812262561,2)</f>
        <v>89.21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93.65</v>
      </c>
      <c r="D31" s="20">
        <f t="shared" si="4"/>
        <v>93.05</v>
      </c>
      <c r="E31" s="20">
        <f t="shared" si="5"/>
        <v>93.05</v>
      </c>
      <c r="F31" s="20">
        <f>ROUND(93.0542081330918,2)</f>
        <v>93.05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93.65</v>
      </c>
      <c r="D32" s="20">
        <f t="shared" si="4"/>
        <v>91.57</v>
      </c>
      <c r="E32" s="20">
        <f t="shared" si="5"/>
        <v>91.57</v>
      </c>
      <c r="F32" s="20">
        <f>ROUND(91.5745405235011,2)</f>
        <v>91.57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93.65</v>
      </c>
      <c r="D33" s="20">
        <f t="shared" si="4"/>
        <v>93.67</v>
      </c>
      <c r="E33" s="20">
        <f t="shared" si="5"/>
        <v>93.67</v>
      </c>
      <c r="F33" s="20">
        <f>ROUND(93.6723771084415,2)</f>
        <v>93.67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93.65</v>
      </c>
      <c r="D34" s="20">
        <f t="shared" si="4"/>
        <v>99.2</v>
      </c>
      <c r="E34" s="20">
        <f t="shared" si="5"/>
        <v>99.2</v>
      </c>
      <c r="F34" s="20">
        <f>ROUND(99.2007122315789,2)</f>
        <v>99.2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93.65</v>
      </c>
      <c r="D35" s="20">
        <f t="shared" si="4"/>
        <v>99.55</v>
      </c>
      <c r="E35" s="20">
        <f t="shared" si="5"/>
        <v>99.55</v>
      </c>
      <c r="F35" s="20">
        <f>ROUND(99.546403692551,2)</f>
        <v>99.55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93.65</v>
      </c>
      <c r="D36" s="20">
        <f t="shared" si="4"/>
        <v>92.91</v>
      </c>
      <c r="E36" s="20">
        <f t="shared" si="5"/>
        <v>92.91</v>
      </c>
      <c r="F36" s="20">
        <f>ROUND(92.9108862973345,2)</f>
        <v>92.91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93.65</v>
      </c>
      <c r="D37" s="20">
        <f t="shared" si="4"/>
        <v>100.23</v>
      </c>
      <c r="E37" s="20">
        <f t="shared" si="5"/>
        <v>100.23</v>
      </c>
      <c r="F37" s="20">
        <f>ROUND(100.229741062875,2)</f>
        <v>100.23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93.65</v>
      </c>
      <c r="D38" s="20">
        <f t="shared" si="4"/>
        <v>93.65</v>
      </c>
      <c r="E38" s="20">
        <f t="shared" si="5"/>
        <v>93.65</v>
      </c>
      <c r="F38" s="20">
        <f>ROUND(93.6495748494489,2)</f>
        <v>93.65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ROUND(3.16,5)</f>
        <v>3.16</v>
      </c>
      <c r="D40" s="22">
        <f>F40</f>
        <v>3.16</v>
      </c>
      <c r="E40" s="22">
        <f>F40</f>
        <v>3.16</v>
      </c>
      <c r="F40" s="22">
        <f>ROUND(3.16,5)</f>
        <v>3.16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ROUND(3.5,5)</f>
        <v>3.5</v>
      </c>
      <c r="D42" s="22">
        <f>F42</f>
        <v>3.5</v>
      </c>
      <c r="E42" s="22">
        <f>F42</f>
        <v>3.5</v>
      </c>
      <c r="F42" s="22">
        <f>ROUND(3.5,5)</f>
        <v>3.5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ROUND(3.52,5)</f>
        <v>3.52</v>
      </c>
      <c r="D44" s="22">
        <f>F44</f>
        <v>3.52</v>
      </c>
      <c r="E44" s="22">
        <f>F44</f>
        <v>3.52</v>
      </c>
      <c r="F44" s="22">
        <f>ROUND(3.52,5)</f>
        <v>3.52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ROUND(4.08,5)</f>
        <v>4.08</v>
      </c>
      <c r="D46" s="22">
        <f>F46</f>
        <v>4.08</v>
      </c>
      <c r="E46" s="22">
        <f>F46</f>
        <v>4.08</v>
      </c>
      <c r="F46" s="22">
        <f>ROUND(4.08,5)</f>
        <v>4.08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ROUND(10.875,5)</f>
        <v>10.875</v>
      </c>
      <c r="D48" s="22">
        <f>F48</f>
        <v>10.875</v>
      </c>
      <c r="E48" s="22">
        <f>F48</f>
        <v>10.875</v>
      </c>
      <c r="F48" s="22">
        <f>ROUND(10.875,5)</f>
        <v>10.875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ROUND(7.42,5)</f>
        <v>7.42</v>
      </c>
      <c r="D50" s="22">
        <f>F50</f>
        <v>7.42</v>
      </c>
      <c r="E50" s="22">
        <f>F50</f>
        <v>7.42</v>
      </c>
      <c r="F50" s="22">
        <f>ROUND(7.42,5)</f>
        <v>7.42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ROUND(8.31,3)</f>
        <v>8.31</v>
      </c>
      <c r="D52" s="23">
        <f>F52</f>
        <v>8.31</v>
      </c>
      <c r="E52" s="23">
        <f>F52</f>
        <v>8.31</v>
      </c>
      <c r="F52" s="23">
        <f>ROUND(8.31,3)</f>
        <v>8.31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ROUND(2.82,3)</f>
        <v>2.82</v>
      </c>
      <c r="D54" s="23">
        <f>F54</f>
        <v>2.82</v>
      </c>
      <c r="E54" s="23">
        <f>F54</f>
        <v>2.82</v>
      </c>
      <c r="F54" s="23">
        <f>ROUND(2.82,3)</f>
        <v>2.82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ROUND(3.41,3)</f>
        <v>3.41</v>
      </c>
      <c r="D56" s="23">
        <f>F56</f>
        <v>3.41</v>
      </c>
      <c r="E56" s="23">
        <f>F56</f>
        <v>3.41</v>
      </c>
      <c r="F56" s="23">
        <f>ROUND(3.41,3)</f>
        <v>3.41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ROUND(6.775,3)</f>
        <v>6.775</v>
      </c>
      <c r="D58" s="23">
        <f>F58</f>
        <v>6.775</v>
      </c>
      <c r="E58" s="23">
        <f>F58</f>
        <v>6.775</v>
      </c>
      <c r="F58" s="23">
        <f>ROUND(6.775,3)</f>
        <v>6.775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ROUND(6.675,3)</f>
        <v>6.675</v>
      </c>
      <c r="D60" s="23">
        <f>F60</f>
        <v>6.675</v>
      </c>
      <c r="E60" s="23">
        <f>F60</f>
        <v>6.675</v>
      </c>
      <c r="F60" s="23">
        <f>ROUND(6.675,3)</f>
        <v>6.675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ROUND(9.635,3)</f>
        <v>9.635</v>
      </c>
      <c r="D62" s="23">
        <f>F62</f>
        <v>9.635</v>
      </c>
      <c r="E62" s="23">
        <f>F62</f>
        <v>9.635</v>
      </c>
      <c r="F62" s="23">
        <f>ROUND(9.635,3)</f>
        <v>9.635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ROUND(3.22,3)</f>
        <v>3.22</v>
      </c>
      <c r="D64" s="23">
        <f>F64</f>
        <v>3.22</v>
      </c>
      <c r="E64" s="23">
        <f>F64</f>
        <v>3.22</v>
      </c>
      <c r="F64" s="23">
        <f>ROUND(3.22,3)</f>
        <v>3.22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ROUND(2.55,3)</f>
        <v>2.55</v>
      </c>
      <c r="D66" s="23">
        <f>F66</f>
        <v>2.55</v>
      </c>
      <c r="E66" s="23">
        <f>F66</f>
        <v>2.55</v>
      </c>
      <c r="F66" s="23">
        <f>ROUND(2.55,3)</f>
        <v>2.55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ROUND(9.19,3)</f>
        <v>9.19</v>
      </c>
      <c r="D68" s="23">
        <f>F68</f>
        <v>9.19</v>
      </c>
      <c r="E68" s="23">
        <f>F68</f>
        <v>9.19</v>
      </c>
      <c r="F68" s="23">
        <f>ROUND(9.19,3)</f>
        <v>9.19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ROUND(3.16,5)</f>
        <v>3.16</v>
      </c>
      <c r="D70" s="22">
        <f>F70</f>
        <v>135.65608</v>
      </c>
      <c r="E70" s="22">
        <f>F70</f>
        <v>135.65608</v>
      </c>
      <c r="F70" s="22">
        <f>ROUND(135.65608,5)</f>
        <v>135.65608</v>
      </c>
      <c r="G70" s="20"/>
      <c r="H70" s="28"/>
    </row>
    <row r="71" spans="1:8" ht="12.75" customHeight="1">
      <c r="A71" s="30">
        <v>43776</v>
      </c>
      <c r="B71" s="31"/>
      <c r="C71" s="22">
        <f>ROUND(3.16,5)</f>
        <v>3.16</v>
      </c>
      <c r="D71" s="22">
        <f>F71</f>
        <v>138.28673</v>
      </c>
      <c r="E71" s="22">
        <f>F71</f>
        <v>138.28673</v>
      </c>
      <c r="F71" s="22">
        <f>ROUND(138.28673,5)</f>
        <v>138.28673</v>
      </c>
      <c r="G71" s="20"/>
      <c r="H71" s="28"/>
    </row>
    <row r="72" spans="1:8" ht="12.75" customHeight="1">
      <c r="A72" s="30">
        <v>43867</v>
      </c>
      <c r="B72" s="31"/>
      <c r="C72" s="22">
        <f>ROUND(3.16,5)</f>
        <v>3.16</v>
      </c>
      <c r="D72" s="22">
        <f>F72</f>
        <v>139.33488</v>
      </c>
      <c r="E72" s="22">
        <f>F72</f>
        <v>139.33488</v>
      </c>
      <c r="F72" s="22">
        <f>ROUND(139.33488,5)</f>
        <v>139.33488</v>
      </c>
      <c r="G72" s="20"/>
      <c r="H72" s="28"/>
    </row>
    <row r="73" spans="1:8" ht="12.75" customHeight="1">
      <c r="A73" s="30">
        <v>43958</v>
      </c>
      <c r="B73" s="31"/>
      <c r="C73" s="22">
        <f>ROUND(3.16,5)</f>
        <v>3.16</v>
      </c>
      <c r="D73" s="22">
        <f>F73</f>
        <v>141.96517</v>
      </c>
      <c r="E73" s="22">
        <f>F73</f>
        <v>141.96517</v>
      </c>
      <c r="F73" s="22">
        <f>ROUND(141.96517,5)</f>
        <v>141.96517</v>
      </c>
      <c r="G73" s="20"/>
      <c r="H73" s="28"/>
    </row>
    <row r="74" spans="1:8" ht="12.75" customHeight="1">
      <c r="A74" s="30">
        <v>44049</v>
      </c>
      <c r="B74" s="31"/>
      <c r="C74" s="22">
        <f>ROUND(3.16,5)</f>
        <v>3.16</v>
      </c>
      <c r="D74" s="22">
        <f>F74</f>
        <v>142.9705</v>
      </c>
      <c r="E74" s="22">
        <f>F74</f>
        <v>142.9705</v>
      </c>
      <c r="F74" s="22">
        <f>ROUND(142.9705,5)</f>
        <v>142.9705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ROUND(102.17903,5)</f>
        <v>102.17903</v>
      </c>
      <c r="D76" s="22">
        <f>F76</f>
        <v>102.19902</v>
      </c>
      <c r="E76" s="22">
        <f>F76</f>
        <v>102.19902</v>
      </c>
      <c r="F76" s="22">
        <f>ROUND(102.19902,5)</f>
        <v>102.19902</v>
      </c>
      <c r="G76" s="20"/>
      <c r="H76" s="28"/>
    </row>
    <row r="77" spans="1:8" ht="12.75" customHeight="1">
      <c r="A77" s="30">
        <v>43776</v>
      </c>
      <c r="B77" s="31"/>
      <c r="C77" s="22">
        <f>ROUND(102.17903,5)</f>
        <v>102.17903</v>
      </c>
      <c r="D77" s="22">
        <f>F77</f>
        <v>103.08676</v>
      </c>
      <c r="E77" s="22">
        <f>F77</f>
        <v>103.08676</v>
      </c>
      <c r="F77" s="22">
        <f>ROUND(103.08676,5)</f>
        <v>103.08676</v>
      </c>
      <c r="G77" s="20"/>
      <c r="H77" s="28"/>
    </row>
    <row r="78" spans="1:8" ht="12.75" customHeight="1">
      <c r="A78" s="30">
        <v>43867</v>
      </c>
      <c r="B78" s="31"/>
      <c r="C78" s="22">
        <f>ROUND(102.17903,5)</f>
        <v>102.17903</v>
      </c>
      <c r="D78" s="22">
        <f>F78</f>
        <v>104.96688</v>
      </c>
      <c r="E78" s="22">
        <f>F78</f>
        <v>104.96688</v>
      </c>
      <c r="F78" s="22">
        <f>ROUND(104.96688,5)</f>
        <v>104.96688</v>
      </c>
      <c r="G78" s="20"/>
      <c r="H78" s="28"/>
    </row>
    <row r="79" spans="1:8" ht="12.75" customHeight="1">
      <c r="A79" s="30">
        <v>43958</v>
      </c>
      <c r="B79" s="31"/>
      <c r="C79" s="22">
        <f>ROUND(102.17903,5)</f>
        <v>102.17903</v>
      </c>
      <c r="D79" s="22">
        <f>F79</f>
        <v>105.8357</v>
      </c>
      <c r="E79" s="22">
        <f>F79</f>
        <v>105.8357</v>
      </c>
      <c r="F79" s="22">
        <f>ROUND(105.8357,5)</f>
        <v>105.8357</v>
      </c>
      <c r="G79" s="20"/>
      <c r="H79" s="28"/>
    </row>
    <row r="80" spans="1:8" ht="12.75" customHeight="1">
      <c r="A80" s="30">
        <v>44049</v>
      </c>
      <c r="B80" s="31"/>
      <c r="C80" s="22">
        <f>ROUND(102.17903,5)</f>
        <v>102.17903</v>
      </c>
      <c r="D80" s="22">
        <f>F80</f>
        <v>107.70682</v>
      </c>
      <c r="E80" s="22">
        <f>F80</f>
        <v>107.70682</v>
      </c>
      <c r="F80" s="22">
        <f>ROUND(107.70682,5)</f>
        <v>107.70682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ROUND(8.98,5)</f>
        <v>8.98</v>
      </c>
      <c r="D82" s="22">
        <f>F82</f>
        <v>8.98067</v>
      </c>
      <c r="E82" s="22">
        <f>F82</f>
        <v>8.98067</v>
      </c>
      <c r="F82" s="22">
        <f>ROUND(8.98067,5)</f>
        <v>8.98067</v>
      </c>
      <c r="G82" s="20"/>
      <c r="H82" s="28"/>
    </row>
    <row r="83" spans="1:8" ht="12.75" customHeight="1">
      <c r="A83" s="30">
        <v>43776</v>
      </c>
      <c r="B83" s="31"/>
      <c r="C83" s="22">
        <f>ROUND(8.98,5)</f>
        <v>8.98</v>
      </c>
      <c r="D83" s="22">
        <f>F83</f>
        <v>9.04824</v>
      </c>
      <c r="E83" s="22">
        <f>F83</f>
        <v>9.04824</v>
      </c>
      <c r="F83" s="22">
        <f>ROUND(9.04824,5)</f>
        <v>9.04824</v>
      </c>
      <c r="G83" s="20"/>
      <c r="H83" s="28"/>
    </row>
    <row r="84" spans="1:8" ht="12.75" customHeight="1">
      <c r="A84" s="30">
        <v>43867</v>
      </c>
      <c r="B84" s="31"/>
      <c r="C84" s="22">
        <f>ROUND(8.98,5)</f>
        <v>8.98</v>
      </c>
      <c r="D84" s="22">
        <f>F84</f>
        <v>9.11216</v>
      </c>
      <c r="E84" s="22">
        <f>F84</f>
        <v>9.11216</v>
      </c>
      <c r="F84" s="22">
        <f>ROUND(9.11216,5)</f>
        <v>9.11216</v>
      </c>
      <c r="G84" s="20"/>
      <c r="H84" s="28"/>
    </row>
    <row r="85" spans="1:8" ht="12.75" customHeight="1">
      <c r="A85" s="30">
        <v>43958</v>
      </c>
      <c r="B85" s="31"/>
      <c r="C85" s="22">
        <f>ROUND(8.98,5)</f>
        <v>8.98</v>
      </c>
      <c r="D85" s="22">
        <f>F85</f>
        <v>9.17177</v>
      </c>
      <c r="E85" s="22">
        <f>F85</f>
        <v>9.17177</v>
      </c>
      <c r="F85" s="22">
        <f>ROUND(9.17177,5)</f>
        <v>9.17177</v>
      </c>
      <c r="G85" s="20"/>
      <c r="H85" s="28"/>
    </row>
    <row r="86" spans="1:8" ht="12.75" customHeight="1">
      <c r="A86" s="30">
        <v>44049</v>
      </c>
      <c r="B86" s="31"/>
      <c r="C86" s="22">
        <f>ROUND(8.98,5)</f>
        <v>8.98</v>
      </c>
      <c r="D86" s="22">
        <f>F86</f>
        <v>9.25479</v>
      </c>
      <c r="E86" s="22">
        <f>F86</f>
        <v>9.25479</v>
      </c>
      <c r="F86" s="22">
        <f>ROUND(9.25479,5)</f>
        <v>9.25479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ROUND(9.335,5)</f>
        <v>9.335</v>
      </c>
      <c r="D88" s="22">
        <f>F88</f>
        <v>9.33578</v>
      </c>
      <c r="E88" s="22">
        <f>F88</f>
        <v>9.33578</v>
      </c>
      <c r="F88" s="22">
        <f>ROUND(9.33578,5)</f>
        <v>9.33578</v>
      </c>
      <c r="G88" s="20"/>
      <c r="H88" s="28"/>
    </row>
    <row r="89" spans="1:8" ht="12.75" customHeight="1">
      <c r="A89" s="30">
        <v>43776</v>
      </c>
      <c r="B89" s="31"/>
      <c r="C89" s="22">
        <f>ROUND(9.335,5)</f>
        <v>9.335</v>
      </c>
      <c r="D89" s="22">
        <f>F89</f>
        <v>9.4123</v>
      </c>
      <c r="E89" s="22">
        <f>F89</f>
        <v>9.4123</v>
      </c>
      <c r="F89" s="22">
        <f>ROUND(9.4123,5)</f>
        <v>9.4123</v>
      </c>
      <c r="G89" s="20"/>
      <c r="H89" s="28"/>
    </row>
    <row r="90" spans="1:8" ht="12.75" customHeight="1">
      <c r="A90" s="30">
        <v>43867</v>
      </c>
      <c r="B90" s="31"/>
      <c r="C90" s="22">
        <f>ROUND(9.335,5)</f>
        <v>9.335</v>
      </c>
      <c r="D90" s="22">
        <f>F90</f>
        <v>9.48314</v>
      </c>
      <c r="E90" s="22">
        <f>F90</f>
        <v>9.48314</v>
      </c>
      <c r="F90" s="22">
        <f>ROUND(9.48314,5)</f>
        <v>9.48314</v>
      </c>
      <c r="G90" s="20"/>
      <c r="H90" s="28"/>
    </row>
    <row r="91" spans="1:8" ht="12.75" customHeight="1">
      <c r="A91" s="30">
        <v>43958</v>
      </c>
      <c r="B91" s="31"/>
      <c r="C91" s="22">
        <f>ROUND(9.335,5)</f>
        <v>9.335</v>
      </c>
      <c r="D91" s="22">
        <f>F91</f>
        <v>9.54831</v>
      </c>
      <c r="E91" s="22">
        <f>F91</f>
        <v>9.54831</v>
      </c>
      <c r="F91" s="22">
        <f>ROUND(9.54831,5)</f>
        <v>9.54831</v>
      </c>
      <c r="G91" s="20"/>
      <c r="H91" s="28"/>
    </row>
    <row r="92" spans="1:8" ht="12.75" customHeight="1">
      <c r="A92" s="30">
        <v>44049</v>
      </c>
      <c r="B92" s="31"/>
      <c r="C92" s="22">
        <f>ROUND(9.335,5)</f>
        <v>9.335</v>
      </c>
      <c r="D92" s="22">
        <f>F92</f>
        <v>9.63394</v>
      </c>
      <c r="E92" s="22">
        <f>F92</f>
        <v>9.63394</v>
      </c>
      <c r="F92" s="22">
        <f>ROUND(9.63394,5)</f>
        <v>9.63394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ROUND(103.01129,5)</f>
        <v>103.01129</v>
      </c>
      <c r="D94" s="22">
        <f>F94</f>
        <v>103.03142</v>
      </c>
      <c r="E94" s="22">
        <f>F94</f>
        <v>103.03142</v>
      </c>
      <c r="F94" s="22">
        <f>ROUND(103.03142,5)</f>
        <v>103.03142</v>
      </c>
      <c r="G94" s="20"/>
      <c r="H94" s="28"/>
    </row>
    <row r="95" spans="1:8" ht="12.75" customHeight="1">
      <c r="A95" s="30">
        <v>43776</v>
      </c>
      <c r="B95" s="31"/>
      <c r="C95" s="22">
        <f>ROUND(103.01129,5)</f>
        <v>103.01129</v>
      </c>
      <c r="D95" s="22">
        <f>F95</f>
        <v>103.85981</v>
      </c>
      <c r="E95" s="22">
        <f>F95</f>
        <v>103.85981</v>
      </c>
      <c r="F95" s="22">
        <f>ROUND(103.85981,5)</f>
        <v>103.85981</v>
      </c>
      <c r="G95" s="20"/>
      <c r="H95" s="28"/>
    </row>
    <row r="96" spans="1:8" ht="12.75" customHeight="1">
      <c r="A96" s="30">
        <v>43867</v>
      </c>
      <c r="B96" s="31"/>
      <c r="C96" s="22">
        <f>ROUND(103.01129,5)</f>
        <v>103.01129</v>
      </c>
      <c r="D96" s="22">
        <f>F96</f>
        <v>105.75399</v>
      </c>
      <c r="E96" s="22">
        <f>F96</f>
        <v>105.75399</v>
      </c>
      <c r="F96" s="22">
        <f>ROUND(105.75399,5)</f>
        <v>105.75399</v>
      </c>
      <c r="G96" s="20"/>
      <c r="H96" s="28"/>
    </row>
    <row r="97" spans="1:8" ht="12.75" customHeight="1">
      <c r="A97" s="30">
        <v>43958</v>
      </c>
      <c r="B97" s="31"/>
      <c r="C97" s="22">
        <f>ROUND(103.01129,5)</f>
        <v>103.01129</v>
      </c>
      <c r="D97" s="22">
        <f>F97</f>
        <v>106.55451</v>
      </c>
      <c r="E97" s="22">
        <f>F97</f>
        <v>106.55451</v>
      </c>
      <c r="F97" s="22">
        <f>ROUND(106.55451,5)</f>
        <v>106.55451</v>
      </c>
      <c r="G97" s="20"/>
      <c r="H97" s="28"/>
    </row>
    <row r="98" spans="1:8" ht="12.75" customHeight="1">
      <c r="A98" s="30">
        <v>44049</v>
      </c>
      <c r="B98" s="31"/>
      <c r="C98" s="22">
        <f>ROUND(103.01129,5)</f>
        <v>103.01129</v>
      </c>
      <c r="D98" s="22">
        <f>F98</f>
        <v>108.43851</v>
      </c>
      <c r="E98" s="22">
        <f>F98</f>
        <v>108.43851</v>
      </c>
      <c r="F98" s="22">
        <f>ROUND(108.43851,5)</f>
        <v>108.43851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ROUND(9.75,5)</f>
        <v>9.75</v>
      </c>
      <c r="D100" s="22">
        <f>F100</f>
        <v>9.75077</v>
      </c>
      <c r="E100" s="22">
        <f>F100</f>
        <v>9.75077</v>
      </c>
      <c r="F100" s="22">
        <f>ROUND(9.75077,5)</f>
        <v>9.75077</v>
      </c>
      <c r="G100" s="20"/>
      <c r="H100" s="28"/>
    </row>
    <row r="101" spans="1:8" ht="12.75" customHeight="1">
      <c r="A101" s="30">
        <v>43776</v>
      </c>
      <c r="B101" s="31"/>
      <c r="C101" s="22">
        <f>ROUND(9.75,5)</f>
        <v>9.75</v>
      </c>
      <c r="D101" s="22">
        <f>F101</f>
        <v>9.82839</v>
      </c>
      <c r="E101" s="22">
        <f>F101</f>
        <v>9.82839</v>
      </c>
      <c r="F101" s="22">
        <f>ROUND(9.82839,5)</f>
        <v>9.82839</v>
      </c>
      <c r="G101" s="20"/>
      <c r="H101" s="28"/>
    </row>
    <row r="102" spans="1:8" ht="12.75" customHeight="1">
      <c r="A102" s="30">
        <v>43867</v>
      </c>
      <c r="B102" s="31"/>
      <c r="C102" s="22">
        <f>ROUND(9.75,5)</f>
        <v>9.75</v>
      </c>
      <c r="D102" s="22">
        <f>F102</f>
        <v>9.90198</v>
      </c>
      <c r="E102" s="22">
        <f>F102</f>
        <v>9.90198</v>
      </c>
      <c r="F102" s="22">
        <f>ROUND(9.90198,5)</f>
        <v>9.90198</v>
      </c>
      <c r="G102" s="20"/>
      <c r="H102" s="28"/>
    </row>
    <row r="103" spans="1:8" ht="12.75" customHeight="1">
      <c r="A103" s="30">
        <v>43958</v>
      </c>
      <c r="B103" s="31"/>
      <c r="C103" s="22">
        <f>ROUND(9.75,5)</f>
        <v>9.75</v>
      </c>
      <c r="D103" s="22">
        <f>F103</f>
        <v>9.97198</v>
      </c>
      <c r="E103" s="22">
        <f>F103</f>
        <v>9.97198</v>
      </c>
      <c r="F103" s="22">
        <f>ROUND(9.97198,5)</f>
        <v>9.97198</v>
      </c>
      <c r="G103" s="20"/>
      <c r="H103" s="28"/>
    </row>
    <row r="104" spans="1:8" ht="12.75" customHeight="1">
      <c r="A104" s="30">
        <v>44049</v>
      </c>
      <c r="B104" s="31"/>
      <c r="C104" s="22">
        <f>ROUND(9.75,5)</f>
        <v>9.75</v>
      </c>
      <c r="D104" s="22">
        <f>F104</f>
        <v>10.06086</v>
      </c>
      <c r="E104" s="22">
        <f>F104</f>
        <v>10.06086</v>
      </c>
      <c r="F104" s="22">
        <f>ROUND(10.06086,5)</f>
        <v>10.06086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ROUND(3.5,5)</f>
        <v>3.5</v>
      </c>
      <c r="D106" s="22">
        <f>F106</f>
        <v>119.66872</v>
      </c>
      <c r="E106" s="22">
        <f>F106</f>
        <v>119.66872</v>
      </c>
      <c r="F106" s="22">
        <f>ROUND(119.66872,5)</f>
        <v>119.66872</v>
      </c>
      <c r="G106" s="20"/>
      <c r="H106" s="28"/>
    </row>
    <row r="107" spans="1:8" ht="12.75" customHeight="1">
      <c r="A107" s="30">
        <v>43776</v>
      </c>
      <c r="B107" s="31"/>
      <c r="C107" s="22">
        <f>ROUND(3.5,5)</f>
        <v>3.5</v>
      </c>
      <c r="D107" s="22">
        <f>F107</f>
        <v>121.98929</v>
      </c>
      <c r="E107" s="22">
        <f>F107</f>
        <v>121.98929</v>
      </c>
      <c r="F107" s="22">
        <f>ROUND(121.98929,5)</f>
        <v>121.98929</v>
      </c>
      <c r="G107" s="20"/>
      <c r="H107" s="28"/>
    </row>
    <row r="108" spans="1:8" ht="12.75" customHeight="1">
      <c r="A108" s="30">
        <v>43867</v>
      </c>
      <c r="B108" s="31"/>
      <c r="C108" s="22">
        <f>ROUND(3.5,5)</f>
        <v>3.5</v>
      </c>
      <c r="D108" s="22">
        <f>F108</f>
        <v>122.55593</v>
      </c>
      <c r="E108" s="22">
        <f>F108</f>
        <v>122.55593</v>
      </c>
      <c r="F108" s="22">
        <f>ROUND(122.55593,5)</f>
        <v>122.55593</v>
      </c>
      <c r="G108" s="20"/>
      <c r="H108" s="28"/>
    </row>
    <row r="109" spans="1:8" ht="12.75" customHeight="1">
      <c r="A109" s="30">
        <v>43958</v>
      </c>
      <c r="B109" s="31"/>
      <c r="C109" s="22">
        <f>ROUND(3.5,5)</f>
        <v>3.5</v>
      </c>
      <c r="D109" s="22">
        <f>F109</f>
        <v>124.86959</v>
      </c>
      <c r="E109" s="22">
        <f>F109</f>
        <v>124.86959</v>
      </c>
      <c r="F109" s="22">
        <f>ROUND(124.86959,5)</f>
        <v>124.86959</v>
      </c>
      <c r="G109" s="20"/>
      <c r="H109" s="28"/>
    </row>
    <row r="110" spans="1:8" ht="12.75" customHeight="1">
      <c r="A110" s="30">
        <v>44049</v>
      </c>
      <c r="B110" s="31"/>
      <c r="C110" s="22">
        <f>ROUND(3.5,5)</f>
        <v>3.5</v>
      </c>
      <c r="D110" s="22">
        <f>F110</f>
        <v>125.38417</v>
      </c>
      <c r="E110" s="22">
        <f>F110</f>
        <v>125.38417</v>
      </c>
      <c r="F110" s="22">
        <f>ROUND(125.38417,5)</f>
        <v>125.38417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ROUND(9.87,5)</f>
        <v>9.87</v>
      </c>
      <c r="D112" s="22">
        <f>F112</f>
        <v>9.87078</v>
      </c>
      <c r="E112" s="22">
        <f>F112</f>
        <v>9.87078</v>
      </c>
      <c r="F112" s="22">
        <f>ROUND(9.87078,5)</f>
        <v>9.87078</v>
      </c>
      <c r="G112" s="20"/>
      <c r="H112" s="28"/>
    </row>
    <row r="113" spans="1:8" ht="12.75" customHeight="1">
      <c r="A113" s="30">
        <v>43776</v>
      </c>
      <c r="B113" s="31"/>
      <c r="C113" s="22">
        <f>ROUND(9.87,5)</f>
        <v>9.87</v>
      </c>
      <c r="D113" s="22">
        <f>F113</f>
        <v>9.94904</v>
      </c>
      <c r="E113" s="22">
        <f>F113</f>
        <v>9.94904</v>
      </c>
      <c r="F113" s="22">
        <f>ROUND(9.94904,5)</f>
        <v>9.94904</v>
      </c>
      <c r="G113" s="20"/>
      <c r="H113" s="28"/>
    </row>
    <row r="114" spans="1:8" ht="12.75" customHeight="1">
      <c r="A114" s="30">
        <v>43867</v>
      </c>
      <c r="B114" s="31"/>
      <c r="C114" s="22">
        <f>ROUND(9.87,5)</f>
        <v>9.87</v>
      </c>
      <c r="D114" s="22">
        <f>F114</f>
        <v>10.02325</v>
      </c>
      <c r="E114" s="22">
        <f>F114</f>
        <v>10.02325</v>
      </c>
      <c r="F114" s="22">
        <f>ROUND(10.02325,5)</f>
        <v>10.02325</v>
      </c>
      <c r="G114" s="20"/>
      <c r="H114" s="28"/>
    </row>
    <row r="115" spans="1:8" ht="12.75" customHeight="1">
      <c r="A115" s="30">
        <v>43958</v>
      </c>
      <c r="B115" s="31"/>
      <c r="C115" s="22">
        <f>ROUND(9.87,5)</f>
        <v>9.87</v>
      </c>
      <c r="D115" s="22">
        <f>F115</f>
        <v>10.09389</v>
      </c>
      <c r="E115" s="22">
        <f>F115</f>
        <v>10.09389</v>
      </c>
      <c r="F115" s="22">
        <f>ROUND(10.09389,5)</f>
        <v>10.09389</v>
      </c>
      <c r="G115" s="20"/>
      <c r="H115" s="28"/>
    </row>
    <row r="116" spans="1:8" ht="12.75" customHeight="1">
      <c r="A116" s="30">
        <v>44049</v>
      </c>
      <c r="B116" s="31"/>
      <c r="C116" s="22">
        <f>ROUND(9.87,5)</f>
        <v>9.87</v>
      </c>
      <c r="D116" s="22">
        <f>F116</f>
        <v>10.18274</v>
      </c>
      <c r="E116" s="22">
        <f>F116</f>
        <v>10.18274</v>
      </c>
      <c r="F116" s="22">
        <f>ROUND(10.18274,5)</f>
        <v>10.18274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ROUND(9.93,5)</f>
        <v>9.93</v>
      </c>
      <c r="D118" s="22">
        <f>F118</f>
        <v>9.93076</v>
      </c>
      <c r="E118" s="22">
        <f>F118</f>
        <v>9.93076</v>
      </c>
      <c r="F118" s="22">
        <f>ROUND(9.93076,5)</f>
        <v>9.93076</v>
      </c>
      <c r="G118" s="20"/>
      <c r="H118" s="28"/>
    </row>
    <row r="119" spans="1:8" ht="12.75" customHeight="1">
      <c r="A119" s="30">
        <v>43776</v>
      </c>
      <c r="B119" s="31"/>
      <c r="C119" s="22">
        <f>ROUND(9.93,5)</f>
        <v>9.93</v>
      </c>
      <c r="D119" s="22">
        <f>F119</f>
        <v>10.00692</v>
      </c>
      <c r="E119" s="22">
        <f>F119</f>
        <v>10.00692</v>
      </c>
      <c r="F119" s="22">
        <f>ROUND(10.00692,5)</f>
        <v>10.00692</v>
      </c>
      <c r="G119" s="20"/>
      <c r="H119" s="28"/>
    </row>
    <row r="120" spans="1:8" ht="12.75" customHeight="1">
      <c r="A120" s="30">
        <v>43867</v>
      </c>
      <c r="B120" s="31"/>
      <c r="C120" s="22">
        <f>ROUND(9.93,5)</f>
        <v>9.93</v>
      </c>
      <c r="D120" s="22">
        <f>F120</f>
        <v>10.07904</v>
      </c>
      <c r="E120" s="22">
        <f>F120</f>
        <v>10.07904</v>
      </c>
      <c r="F120" s="22">
        <f>ROUND(10.07904,5)</f>
        <v>10.07904</v>
      </c>
      <c r="G120" s="20"/>
      <c r="H120" s="28"/>
    </row>
    <row r="121" spans="1:8" ht="12.75" customHeight="1">
      <c r="A121" s="30">
        <v>43958</v>
      </c>
      <c r="B121" s="31"/>
      <c r="C121" s="22">
        <f>ROUND(9.93,5)</f>
        <v>9.93</v>
      </c>
      <c r="D121" s="22">
        <f>F121</f>
        <v>10.14763</v>
      </c>
      <c r="E121" s="22">
        <f>F121</f>
        <v>10.14763</v>
      </c>
      <c r="F121" s="22">
        <f>ROUND(10.14763,5)</f>
        <v>10.14763</v>
      </c>
      <c r="G121" s="20"/>
      <c r="H121" s="28"/>
    </row>
    <row r="122" spans="1:8" ht="12.75" customHeight="1">
      <c r="A122" s="30">
        <v>44049</v>
      </c>
      <c r="B122" s="31"/>
      <c r="C122" s="22">
        <f>ROUND(9.93,5)</f>
        <v>9.93</v>
      </c>
      <c r="D122" s="22">
        <f>F122</f>
        <v>10.23345</v>
      </c>
      <c r="E122" s="22">
        <f>F122</f>
        <v>10.23345</v>
      </c>
      <c r="F122" s="22">
        <f>ROUND(10.23345,5)</f>
        <v>10.23345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ROUND(113.03821,5)</f>
        <v>113.03821</v>
      </c>
      <c r="D124" s="22">
        <f>F124</f>
        <v>113.06022</v>
      </c>
      <c r="E124" s="22">
        <f>F124</f>
        <v>113.06022</v>
      </c>
      <c r="F124" s="22">
        <f>ROUND(113.06022,5)</f>
        <v>113.06022</v>
      </c>
      <c r="G124" s="20"/>
      <c r="H124" s="28"/>
    </row>
    <row r="125" spans="1:8" ht="12.75" customHeight="1">
      <c r="A125" s="30">
        <v>43776</v>
      </c>
      <c r="B125" s="31"/>
      <c r="C125" s="22">
        <f>ROUND(113.03821,5)</f>
        <v>113.03821</v>
      </c>
      <c r="D125" s="22">
        <f>F125</f>
        <v>113.53376</v>
      </c>
      <c r="E125" s="22">
        <f>F125</f>
        <v>113.53376</v>
      </c>
      <c r="F125" s="22">
        <f>ROUND(113.53376,5)</f>
        <v>113.53376</v>
      </c>
      <c r="G125" s="20"/>
      <c r="H125" s="28"/>
    </row>
    <row r="126" spans="1:8" ht="12.75" customHeight="1">
      <c r="A126" s="30">
        <v>43867</v>
      </c>
      <c r="B126" s="31"/>
      <c r="C126" s="22">
        <f>ROUND(113.03821,5)</f>
        <v>113.03821</v>
      </c>
      <c r="D126" s="22">
        <f>F126</f>
        <v>115.60427</v>
      </c>
      <c r="E126" s="22">
        <f>F126</f>
        <v>115.60427</v>
      </c>
      <c r="F126" s="22">
        <f>ROUND(115.60427,5)</f>
        <v>115.60427</v>
      </c>
      <c r="G126" s="20"/>
      <c r="H126" s="28"/>
    </row>
    <row r="127" spans="1:8" ht="12.75" customHeight="1">
      <c r="A127" s="30">
        <v>43958</v>
      </c>
      <c r="B127" s="31"/>
      <c r="C127" s="22">
        <f>ROUND(113.03821,5)</f>
        <v>113.03821</v>
      </c>
      <c r="D127" s="22">
        <f>F127</f>
        <v>116.03828</v>
      </c>
      <c r="E127" s="22">
        <f>F127</f>
        <v>116.03828</v>
      </c>
      <c r="F127" s="22">
        <f>ROUND(116.03828,5)</f>
        <v>116.03828</v>
      </c>
      <c r="G127" s="20"/>
      <c r="H127" s="28"/>
    </row>
    <row r="128" spans="1:8" ht="12.75" customHeight="1">
      <c r="A128" s="30">
        <v>44049</v>
      </c>
      <c r="B128" s="31"/>
      <c r="C128" s="22">
        <f>ROUND(113.03821,5)</f>
        <v>113.03821</v>
      </c>
      <c r="D128" s="22">
        <f>F128</f>
        <v>118.0891</v>
      </c>
      <c r="E128" s="22">
        <f>F128</f>
        <v>118.0891</v>
      </c>
      <c r="F128" s="22">
        <f>ROUND(118.0891,5)</f>
        <v>118.0891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ROUND(3.52,5)</f>
        <v>3.52</v>
      </c>
      <c r="D130" s="22">
        <f>F130</f>
        <v>116.43945</v>
      </c>
      <c r="E130" s="22">
        <f>F130</f>
        <v>116.43945</v>
      </c>
      <c r="F130" s="22">
        <f>ROUND(116.43945,5)</f>
        <v>116.43945</v>
      </c>
      <c r="G130" s="20"/>
      <c r="H130" s="28"/>
    </row>
    <row r="131" spans="1:8" ht="12.75" customHeight="1">
      <c r="A131" s="30">
        <v>43776</v>
      </c>
      <c r="B131" s="31"/>
      <c r="C131" s="22">
        <f>ROUND(3.52,5)</f>
        <v>3.52</v>
      </c>
      <c r="D131" s="22">
        <f>F131</f>
        <v>118.69749</v>
      </c>
      <c r="E131" s="22">
        <f>F131</f>
        <v>118.69749</v>
      </c>
      <c r="F131" s="22">
        <f>ROUND(118.69749,5)</f>
        <v>118.69749</v>
      </c>
      <c r="G131" s="20"/>
      <c r="H131" s="28"/>
    </row>
    <row r="132" spans="1:8" ht="12.75" customHeight="1">
      <c r="A132" s="30">
        <v>43867</v>
      </c>
      <c r="B132" s="31"/>
      <c r="C132" s="22">
        <f>ROUND(3.52,5)</f>
        <v>3.52</v>
      </c>
      <c r="D132" s="22">
        <f>F132</f>
        <v>119.02658</v>
      </c>
      <c r="E132" s="22">
        <f>F132</f>
        <v>119.02658</v>
      </c>
      <c r="F132" s="22">
        <f>ROUND(119.02658,5)</f>
        <v>119.02658</v>
      </c>
      <c r="G132" s="20"/>
      <c r="H132" s="28"/>
    </row>
    <row r="133" spans="1:8" ht="12.75" customHeight="1">
      <c r="A133" s="30">
        <v>43958</v>
      </c>
      <c r="B133" s="31"/>
      <c r="C133" s="22">
        <f>ROUND(3.52,5)</f>
        <v>3.52</v>
      </c>
      <c r="D133" s="22">
        <f>F133</f>
        <v>121.27368</v>
      </c>
      <c r="E133" s="22">
        <f>F133</f>
        <v>121.27368</v>
      </c>
      <c r="F133" s="22">
        <f>ROUND(121.27368,5)</f>
        <v>121.27368</v>
      </c>
      <c r="G133" s="20"/>
      <c r="H133" s="28"/>
    </row>
    <row r="134" spans="1:8" ht="12.75" customHeight="1">
      <c r="A134" s="30">
        <v>44049</v>
      </c>
      <c r="B134" s="31"/>
      <c r="C134" s="22">
        <f>ROUND(3.52,5)</f>
        <v>3.52</v>
      </c>
      <c r="D134" s="22">
        <f>F134</f>
        <v>121.5383</v>
      </c>
      <c r="E134" s="22">
        <f>F134</f>
        <v>121.5383</v>
      </c>
      <c r="F134" s="22">
        <f>ROUND(121.5383,5)</f>
        <v>121.5383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ROUND(4.08,5)</f>
        <v>4.08</v>
      </c>
      <c r="D136" s="22">
        <f>F136</f>
        <v>131.01603</v>
      </c>
      <c r="E136" s="22">
        <f>F136</f>
        <v>131.01603</v>
      </c>
      <c r="F136" s="22">
        <f>ROUND(131.01603,5)</f>
        <v>131.01603</v>
      </c>
      <c r="G136" s="20"/>
      <c r="H136" s="28"/>
    </row>
    <row r="137" spans="1:8" ht="12.75" customHeight="1">
      <c r="A137" s="30">
        <v>43776</v>
      </c>
      <c r="B137" s="31"/>
      <c r="C137" s="22">
        <f>ROUND(4.08,5)</f>
        <v>4.08</v>
      </c>
      <c r="D137" s="22">
        <f>F137</f>
        <v>131.66144</v>
      </c>
      <c r="E137" s="22">
        <f>F137</f>
        <v>131.66144</v>
      </c>
      <c r="F137" s="22">
        <f>ROUND(131.66144,5)</f>
        <v>131.66144</v>
      </c>
      <c r="G137" s="20"/>
      <c r="H137" s="28"/>
    </row>
    <row r="138" spans="1:8" ht="12.75" customHeight="1">
      <c r="A138" s="30">
        <v>43867</v>
      </c>
      <c r="B138" s="31"/>
      <c r="C138" s="22">
        <f>ROUND(4.08,5)</f>
        <v>4.08</v>
      </c>
      <c r="D138" s="22">
        <f>F138</f>
        <v>134.0626</v>
      </c>
      <c r="E138" s="22">
        <f>F138</f>
        <v>134.0626</v>
      </c>
      <c r="F138" s="22">
        <f>ROUND(134.0626,5)</f>
        <v>134.0626</v>
      </c>
      <c r="G138" s="20"/>
      <c r="H138" s="28"/>
    </row>
    <row r="139" spans="1:8" ht="12.75" customHeight="1">
      <c r="A139" s="30">
        <v>43958</v>
      </c>
      <c r="B139" s="31"/>
      <c r="C139" s="22">
        <f>ROUND(4.08,5)</f>
        <v>4.08</v>
      </c>
      <c r="D139" s="22">
        <f>F139</f>
        <v>134.68513</v>
      </c>
      <c r="E139" s="22">
        <f>F139</f>
        <v>134.68513</v>
      </c>
      <c r="F139" s="22">
        <f>ROUND(134.68513,5)</f>
        <v>134.68513</v>
      </c>
      <c r="G139" s="20"/>
      <c r="H139" s="28"/>
    </row>
    <row r="140" spans="1:8" ht="12.75" customHeight="1">
      <c r="A140" s="30">
        <v>44049</v>
      </c>
      <c r="B140" s="31"/>
      <c r="C140" s="22">
        <f>ROUND(4.08,5)</f>
        <v>4.08</v>
      </c>
      <c r="D140" s="22">
        <f>F140</f>
        <v>137.0653</v>
      </c>
      <c r="E140" s="22">
        <f>F140</f>
        <v>137.0653</v>
      </c>
      <c r="F140" s="22">
        <f>ROUND(137.0653,5)</f>
        <v>137.0653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ROUND(10.875,5)</f>
        <v>10.875</v>
      </c>
      <c r="D142" s="22">
        <f>F142</f>
        <v>10.87628</v>
      </c>
      <c r="E142" s="22">
        <f>F142</f>
        <v>10.87628</v>
      </c>
      <c r="F142" s="22">
        <f>ROUND(10.87628,5)</f>
        <v>10.87628</v>
      </c>
      <c r="G142" s="20"/>
      <c r="H142" s="28"/>
    </row>
    <row r="143" spans="1:8" ht="12.75" customHeight="1">
      <c r="A143" s="30">
        <v>43776</v>
      </c>
      <c r="B143" s="31"/>
      <c r="C143" s="22">
        <f>ROUND(10.875,5)</f>
        <v>10.875</v>
      </c>
      <c r="D143" s="22">
        <f>F143</f>
        <v>11.00453</v>
      </c>
      <c r="E143" s="22">
        <f>F143</f>
        <v>11.00453</v>
      </c>
      <c r="F143" s="22">
        <f>ROUND(11.00453,5)</f>
        <v>11.00453</v>
      </c>
      <c r="G143" s="20"/>
      <c r="H143" s="28"/>
    </row>
    <row r="144" spans="1:8" ht="12.75" customHeight="1">
      <c r="A144" s="30">
        <v>43867</v>
      </c>
      <c r="B144" s="31"/>
      <c r="C144" s="22">
        <f>ROUND(10.875,5)</f>
        <v>10.875</v>
      </c>
      <c r="D144" s="22">
        <f>F144</f>
        <v>11.12803</v>
      </c>
      <c r="E144" s="22">
        <f>F144</f>
        <v>11.12803</v>
      </c>
      <c r="F144" s="22">
        <f>ROUND(11.12803,5)</f>
        <v>11.12803</v>
      </c>
      <c r="G144" s="20"/>
      <c r="H144" s="28"/>
    </row>
    <row r="145" spans="1:8" ht="12.75" customHeight="1">
      <c r="A145" s="30">
        <v>43958</v>
      </c>
      <c r="B145" s="31"/>
      <c r="C145" s="22">
        <f>ROUND(10.875,5)</f>
        <v>10.875</v>
      </c>
      <c r="D145" s="22">
        <f>F145</f>
        <v>11.2448</v>
      </c>
      <c r="E145" s="22">
        <f>F145</f>
        <v>11.2448</v>
      </c>
      <c r="F145" s="22">
        <f>ROUND(11.2448,5)</f>
        <v>11.2448</v>
      </c>
      <c r="G145" s="20"/>
      <c r="H145" s="28"/>
    </row>
    <row r="146" spans="1:8" ht="12.75" customHeight="1">
      <c r="A146" s="30">
        <v>44049</v>
      </c>
      <c r="B146" s="31"/>
      <c r="C146" s="22">
        <f>ROUND(10.875,5)</f>
        <v>10.875</v>
      </c>
      <c r="D146" s="22">
        <f>F146</f>
        <v>11.3832</v>
      </c>
      <c r="E146" s="22">
        <f>F146</f>
        <v>11.3832</v>
      </c>
      <c r="F146" s="22">
        <f>ROUND(11.3832,5)</f>
        <v>11.3832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ROUND(11.23,5)</f>
        <v>11.23</v>
      </c>
      <c r="D148" s="22">
        <f>F148</f>
        <v>11.23128</v>
      </c>
      <c r="E148" s="22">
        <f>F148</f>
        <v>11.23128</v>
      </c>
      <c r="F148" s="22">
        <f>ROUND(11.23128,5)</f>
        <v>11.23128</v>
      </c>
      <c r="G148" s="20"/>
      <c r="H148" s="28"/>
    </row>
    <row r="149" spans="1:8" ht="12.75" customHeight="1">
      <c r="A149" s="30">
        <v>43776</v>
      </c>
      <c r="B149" s="31"/>
      <c r="C149" s="22">
        <f>ROUND(11.23,5)</f>
        <v>11.23</v>
      </c>
      <c r="D149" s="22">
        <f>F149</f>
        <v>11.35937</v>
      </c>
      <c r="E149" s="22">
        <f>F149</f>
        <v>11.35937</v>
      </c>
      <c r="F149" s="22">
        <f>ROUND(11.35937,5)</f>
        <v>11.35937</v>
      </c>
      <c r="G149" s="20"/>
      <c r="H149" s="28"/>
    </row>
    <row r="150" spans="1:8" ht="12.75" customHeight="1">
      <c r="A150" s="30">
        <v>43867</v>
      </c>
      <c r="B150" s="31"/>
      <c r="C150" s="22">
        <f>ROUND(11.23,5)</f>
        <v>11.23</v>
      </c>
      <c r="D150" s="22">
        <f>F150</f>
        <v>11.47801</v>
      </c>
      <c r="E150" s="22">
        <f>F150</f>
        <v>11.47801</v>
      </c>
      <c r="F150" s="22">
        <f>ROUND(11.47801,5)</f>
        <v>11.47801</v>
      </c>
      <c r="G150" s="20"/>
      <c r="H150" s="28"/>
    </row>
    <row r="151" spans="1:8" ht="12.75" customHeight="1">
      <c r="A151" s="30">
        <v>43958</v>
      </c>
      <c r="B151" s="31"/>
      <c r="C151" s="22">
        <f>ROUND(11.23,5)</f>
        <v>11.23</v>
      </c>
      <c r="D151" s="22">
        <f>F151</f>
        <v>11.59526</v>
      </c>
      <c r="E151" s="22">
        <f>F151</f>
        <v>11.59526</v>
      </c>
      <c r="F151" s="22">
        <f>ROUND(11.59526,5)</f>
        <v>11.59526</v>
      </c>
      <c r="G151" s="20"/>
      <c r="H151" s="28"/>
    </row>
    <row r="152" spans="1:8" ht="12.75" customHeight="1">
      <c r="A152" s="30">
        <v>44049</v>
      </c>
      <c r="B152" s="31"/>
      <c r="C152" s="22">
        <f>ROUND(11.23,5)</f>
        <v>11.23</v>
      </c>
      <c r="D152" s="22">
        <f>F152</f>
        <v>11.73041</v>
      </c>
      <c r="E152" s="22">
        <f>F152</f>
        <v>11.73041</v>
      </c>
      <c r="F152" s="22">
        <f>ROUND(11.73041,5)</f>
        <v>11.73041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ROUND(7.42,5)</f>
        <v>7.42</v>
      </c>
      <c r="D154" s="22">
        <f>F154</f>
        <v>7.42018</v>
      </c>
      <c r="E154" s="22">
        <f>F154</f>
        <v>7.42018</v>
      </c>
      <c r="F154" s="22">
        <f>ROUND(7.42018,5)</f>
        <v>7.42018</v>
      </c>
      <c r="G154" s="20"/>
      <c r="H154" s="28"/>
    </row>
    <row r="155" spans="1:8" ht="12.75" customHeight="1">
      <c r="A155" s="30">
        <v>43776</v>
      </c>
      <c r="B155" s="31"/>
      <c r="C155" s="22">
        <f>ROUND(7.42,5)</f>
        <v>7.42</v>
      </c>
      <c r="D155" s="22">
        <f>F155</f>
        <v>7.44511</v>
      </c>
      <c r="E155" s="22">
        <f>F155</f>
        <v>7.44511</v>
      </c>
      <c r="F155" s="22">
        <f>ROUND(7.44511,5)</f>
        <v>7.44511</v>
      </c>
      <c r="G155" s="20"/>
      <c r="H155" s="28"/>
    </row>
    <row r="156" spans="1:8" ht="12.75" customHeight="1">
      <c r="A156" s="30">
        <v>43867</v>
      </c>
      <c r="B156" s="31"/>
      <c r="C156" s="22">
        <f>ROUND(7.42,5)</f>
        <v>7.42</v>
      </c>
      <c r="D156" s="22">
        <f>F156</f>
        <v>7.46591</v>
      </c>
      <c r="E156" s="22">
        <f>F156</f>
        <v>7.46591</v>
      </c>
      <c r="F156" s="22">
        <f>ROUND(7.46591,5)</f>
        <v>7.46591</v>
      </c>
      <c r="G156" s="20"/>
      <c r="H156" s="28"/>
    </row>
    <row r="157" spans="1:8" ht="12.75" customHeight="1">
      <c r="A157" s="30">
        <v>43958</v>
      </c>
      <c r="B157" s="31"/>
      <c r="C157" s="22">
        <f>ROUND(7.42,5)</f>
        <v>7.42</v>
      </c>
      <c r="D157" s="22">
        <f>F157</f>
        <v>7.45047</v>
      </c>
      <c r="E157" s="22">
        <f>F157</f>
        <v>7.45047</v>
      </c>
      <c r="F157" s="22">
        <f>ROUND(7.45047,5)</f>
        <v>7.45047</v>
      </c>
      <c r="G157" s="20"/>
      <c r="H157" s="28"/>
    </row>
    <row r="158" spans="1:8" ht="12.75" customHeight="1">
      <c r="A158" s="30">
        <v>44049</v>
      </c>
      <c r="B158" s="31"/>
      <c r="C158" s="22">
        <f>ROUND(7.42,5)</f>
        <v>7.42</v>
      </c>
      <c r="D158" s="22">
        <f>F158</f>
        <v>7.48242</v>
      </c>
      <c r="E158" s="22">
        <f>F158</f>
        <v>7.48242</v>
      </c>
      <c r="F158" s="22">
        <f>ROUND(7.48242,5)</f>
        <v>7.48242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ROUND(9.64,5)</f>
        <v>9.64</v>
      </c>
      <c r="D160" s="22">
        <f>F160</f>
        <v>9.64081</v>
      </c>
      <c r="E160" s="22">
        <f>F160</f>
        <v>9.64081</v>
      </c>
      <c r="F160" s="22">
        <f>ROUND(9.64081,5)</f>
        <v>9.64081</v>
      </c>
      <c r="G160" s="20"/>
      <c r="H160" s="28"/>
    </row>
    <row r="161" spans="1:8" ht="12.75" customHeight="1">
      <c r="A161" s="30">
        <v>43776</v>
      </c>
      <c r="B161" s="31"/>
      <c r="C161" s="22">
        <f>ROUND(9.64,5)</f>
        <v>9.64</v>
      </c>
      <c r="D161" s="22">
        <f>F161</f>
        <v>9.72339</v>
      </c>
      <c r="E161" s="22">
        <f>F161</f>
        <v>9.72339</v>
      </c>
      <c r="F161" s="22">
        <f>ROUND(9.72339,5)</f>
        <v>9.72339</v>
      </c>
      <c r="G161" s="20"/>
      <c r="H161" s="28"/>
    </row>
    <row r="162" spans="1:8" ht="12.75" customHeight="1">
      <c r="A162" s="30">
        <v>43867</v>
      </c>
      <c r="B162" s="31"/>
      <c r="C162" s="22">
        <f>ROUND(9.64,5)</f>
        <v>9.64</v>
      </c>
      <c r="D162" s="22">
        <f>F162</f>
        <v>9.80244</v>
      </c>
      <c r="E162" s="22">
        <f>F162</f>
        <v>9.80244</v>
      </c>
      <c r="F162" s="22">
        <f>ROUND(9.80244,5)</f>
        <v>9.80244</v>
      </c>
      <c r="G162" s="20"/>
      <c r="H162" s="28"/>
    </row>
    <row r="163" spans="1:8" ht="12.75" customHeight="1">
      <c r="A163" s="30">
        <v>43958</v>
      </c>
      <c r="B163" s="31"/>
      <c r="C163" s="22">
        <f>ROUND(9.64,5)</f>
        <v>9.64</v>
      </c>
      <c r="D163" s="22">
        <f>F163</f>
        <v>9.86974</v>
      </c>
      <c r="E163" s="22">
        <f>F163</f>
        <v>9.86974</v>
      </c>
      <c r="F163" s="22">
        <f>ROUND(9.86974,5)</f>
        <v>9.86974</v>
      </c>
      <c r="G163" s="20"/>
      <c r="H163" s="28"/>
    </row>
    <row r="164" spans="1:8" ht="12.75" customHeight="1">
      <c r="A164" s="30">
        <v>44049</v>
      </c>
      <c r="B164" s="31"/>
      <c r="C164" s="22">
        <f>ROUND(9.64,5)</f>
        <v>9.64</v>
      </c>
      <c r="D164" s="22">
        <f>F164</f>
        <v>9.95557</v>
      </c>
      <c r="E164" s="22">
        <f>F164</f>
        <v>9.95557</v>
      </c>
      <c r="F164" s="22">
        <f>ROUND(9.95557,5)</f>
        <v>9.95557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ROUND(8.31,5)</f>
        <v>8.31</v>
      </c>
      <c r="D166" s="22">
        <f>F166</f>
        <v>8.31058</v>
      </c>
      <c r="E166" s="22">
        <f>F166</f>
        <v>8.31058</v>
      </c>
      <c r="F166" s="22">
        <f>ROUND(8.31058,5)</f>
        <v>8.31058</v>
      </c>
      <c r="G166" s="20"/>
      <c r="H166" s="28"/>
    </row>
    <row r="167" spans="1:8" ht="12.75" customHeight="1">
      <c r="A167" s="30">
        <v>43776</v>
      </c>
      <c r="B167" s="31"/>
      <c r="C167" s="22">
        <f>ROUND(8.31,5)</f>
        <v>8.31</v>
      </c>
      <c r="D167" s="22">
        <f>F167</f>
        <v>8.36891</v>
      </c>
      <c r="E167" s="22">
        <f>F167</f>
        <v>8.36891</v>
      </c>
      <c r="F167" s="22">
        <f>ROUND(8.36891,5)</f>
        <v>8.36891</v>
      </c>
      <c r="G167" s="20"/>
      <c r="H167" s="28"/>
    </row>
    <row r="168" spans="1:8" ht="12.75" customHeight="1">
      <c r="A168" s="30">
        <v>43867</v>
      </c>
      <c r="B168" s="31"/>
      <c r="C168" s="22">
        <f>ROUND(8.31,5)</f>
        <v>8.31</v>
      </c>
      <c r="D168" s="22">
        <f>F168</f>
        <v>8.42213</v>
      </c>
      <c r="E168" s="22">
        <f>F168</f>
        <v>8.42213</v>
      </c>
      <c r="F168" s="22">
        <f>ROUND(8.42213,5)</f>
        <v>8.42213</v>
      </c>
      <c r="G168" s="20"/>
      <c r="H168" s="28"/>
    </row>
    <row r="169" spans="1:8" ht="12.75" customHeight="1">
      <c r="A169" s="30">
        <v>43958</v>
      </c>
      <c r="B169" s="31"/>
      <c r="C169" s="22">
        <f>ROUND(8.31,5)</f>
        <v>8.31</v>
      </c>
      <c r="D169" s="22">
        <f>F169</f>
        <v>8.46588</v>
      </c>
      <c r="E169" s="22">
        <f>F169</f>
        <v>8.46588</v>
      </c>
      <c r="F169" s="22">
        <f>ROUND(8.46588,5)</f>
        <v>8.46588</v>
      </c>
      <c r="G169" s="20"/>
      <c r="H169" s="28"/>
    </row>
    <row r="170" spans="1:8" ht="12.75" customHeight="1">
      <c r="A170" s="30">
        <v>44049</v>
      </c>
      <c r="B170" s="31"/>
      <c r="C170" s="22">
        <f>ROUND(8.31,5)</f>
        <v>8.31</v>
      </c>
      <c r="D170" s="22">
        <f>F170</f>
        <v>8.53993</v>
      </c>
      <c r="E170" s="22">
        <f>F170</f>
        <v>8.53993</v>
      </c>
      <c r="F170" s="22">
        <f>ROUND(8.53993,5)</f>
        <v>8.53993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ROUND(2.82,5)</f>
        <v>2.82</v>
      </c>
      <c r="D172" s="22">
        <f>F172</f>
        <v>303.35396</v>
      </c>
      <c r="E172" s="22">
        <f>F172</f>
        <v>303.35396</v>
      </c>
      <c r="F172" s="22">
        <f>ROUND(303.35396,5)</f>
        <v>303.35396</v>
      </c>
      <c r="G172" s="20"/>
      <c r="H172" s="28"/>
    </row>
    <row r="173" spans="1:8" ht="12.75" customHeight="1">
      <c r="A173" s="30">
        <v>43776</v>
      </c>
      <c r="B173" s="31"/>
      <c r="C173" s="22">
        <f>ROUND(2.82,5)</f>
        <v>2.82</v>
      </c>
      <c r="D173" s="22">
        <f>F173</f>
        <v>309.23659</v>
      </c>
      <c r="E173" s="22">
        <f>F173</f>
        <v>309.23659</v>
      </c>
      <c r="F173" s="22">
        <f>ROUND(309.23659,5)</f>
        <v>309.23659</v>
      </c>
      <c r="G173" s="20"/>
      <c r="H173" s="28"/>
    </row>
    <row r="174" spans="1:8" ht="12.75" customHeight="1">
      <c r="A174" s="30">
        <v>43867</v>
      </c>
      <c r="B174" s="31"/>
      <c r="C174" s="22">
        <f>ROUND(2.82,5)</f>
        <v>2.82</v>
      </c>
      <c r="D174" s="22">
        <f>F174</f>
        <v>307.21816</v>
      </c>
      <c r="E174" s="22">
        <f>F174</f>
        <v>307.21816</v>
      </c>
      <c r="F174" s="22">
        <f>ROUND(307.21816,5)</f>
        <v>307.21816</v>
      </c>
      <c r="G174" s="20"/>
      <c r="H174" s="28"/>
    </row>
    <row r="175" spans="1:8" ht="12.75" customHeight="1">
      <c r="A175" s="30">
        <v>43958</v>
      </c>
      <c r="B175" s="31"/>
      <c r="C175" s="22">
        <f>ROUND(2.82,5)</f>
        <v>2.82</v>
      </c>
      <c r="D175" s="22">
        <f>F175</f>
        <v>313.01811</v>
      </c>
      <c r="E175" s="22">
        <f>F175</f>
        <v>313.01811</v>
      </c>
      <c r="F175" s="22">
        <f>ROUND(313.01811,5)</f>
        <v>313.01811</v>
      </c>
      <c r="G175" s="20"/>
      <c r="H175" s="28"/>
    </row>
    <row r="176" spans="1:8" ht="12.75" customHeight="1">
      <c r="A176" s="30">
        <v>44049</v>
      </c>
      <c r="B176" s="31"/>
      <c r="C176" s="22">
        <f>ROUND(2.82,5)</f>
        <v>2.82</v>
      </c>
      <c r="D176" s="22">
        <f>F176</f>
        <v>310.75995</v>
      </c>
      <c r="E176" s="22">
        <f>F176</f>
        <v>310.75995</v>
      </c>
      <c r="F176" s="22">
        <f>ROUND(310.75995,5)</f>
        <v>310.75995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ROUND(3.41,5)</f>
        <v>3.41</v>
      </c>
      <c r="D178" s="22">
        <f>F178</f>
        <v>232.15598</v>
      </c>
      <c r="E178" s="22">
        <f>F178</f>
        <v>232.15598</v>
      </c>
      <c r="F178" s="22">
        <f>ROUND(232.15598,5)</f>
        <v>232.15598</v>
      </c>
      <c r="G178" s="20"/>
      <c r="H178" s="28"/>
    </row>
    <row r="179" spans="1:8" ht="12.75" customHeight="1">
      <c r="A179" s="30">
        <v>43776</v>
      </c>
      <c r="B179" s="31"/>
      <c r="C179" s="22">
        <f>ROUND(3.41,5)</f>
        <v>3.41</v>
      </c>
      <c r="D179" s="22">
        <f>F179</f>
        <v>236.65781</v>
      </c>
      <c r="E179" s="22">
        <f>F179</f>
        <v>236.65781</v>
      </c>
      <c r="F179" s="22">
        <f>ROUND(236.65781,5)</f>
        <v>236.65781</v>
      </c>
      <c r="G179" s="20"/>
      <c r="H179" s="28"/>
    </row>
    <row r="180" spans="1:8" ht="12.75" customHeight="1">
      <c r="A180" s="30">
        <v>43867</v>
      </c>
      <c r="B180" s="31"/>
      <c r="C180" s="22">
        <f>ROUND(3.41,5)</f>
        <v>3.41</v>
      </c>
      <c r="D180" s="22">
        <f>F180</f>
        <v>236.90645</v>
      </c>
      <c r="E180" s="22">
        <f>F180</f>
        <v>236.90645</v>
      </c>
      <c r="F180" s="22">
        <f>ROUND(236.90645,5)</f>
        <v>236.90645</v>
      </c>
      <c r="G180" s="20"/>
      <c r="H180" s="28"/>
    </row>
    <row r="181" spans="1:8" ht="12.75" customHeight="1">
      <c r="A181" s="30">
        <v>43958</v>
      </c>
      <c r="B181" s="31"/>
      <c r="C181" s="22">
        <f>ROUND(3.41,5)</f>
        <v>3.41</v>
      </c>
      <c r="D181" s="22">
        <f>F181</f>
        <v>241.37861</v>
      </c>
      <c r="E181" s="22">
        <f>F181</f>
        <v>241.37861</v>
      </c>
      <c r="F181" s="22">
        <f>ROUND(241.37861,5)</f>
        <v>241.37861</v>
      </c>
      <c r="G181" s="20"/>
      <c r="H181" s="28"/>
    </row>
    <row r="182" spans="1:8" ht="12.75" customHeight="1">
      <c r="A182" s="30">
        <v>44049</v>
      </c>
      <c r="B182" s="31"/>
      <c r="C182" s="22">
        <f>ROUND(3.41,5)</f>
        <v>3.41</v>
      </c>
      <c r="D182" s="22">
        <f>F182</f>
        <v>241.50819</v>
      </c>
      <c r="E182" s="22">
        <f>F182</f>
        <v>241.50819</v>
      </c>
      <c r="F182" s="22">
        <f>ROUND(241.50819,5)</f>
        <v>241.50819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ROUND(6.775,5)</f>
        <v>6.775</v>
      </c>
      <c r="D184" s="22">
        <f>F184</f>
        <v>6.77214</v>
      </c>
      <c r="E184" s="22">
        <f>F184</f>
        <v>6.77214</v>
      </c>
      <c r="F184" s="22">
        <f>ROUND(6.77214,5)</f>
        <v>6.77214</v>
      </c>
      <c r="G184" s="20"/>
      <c r="H184" s="28"/>
    </row>
    <row r="185" spans="1:8" ht="12.75" customHeight="1">
      <c r="A185" s="30">
        <v>43776</v>
      </c>
      <c r="B185" s="31"/>
      <c r="C185" s="22">
        <f>ROUND(6.775,5)</f>
        <v>6.775</v>
      </c>
      <c r="D185" s="22">
        <f>F185</f>
        <v>6.11845</v>
      </c>
      <c r="E185" s="22">
        <f>F185</f>
        <v>6.11845</v>
      </c>
      <c r="F185" s="22">
        <f>ROUND(6.11845,5)</f>
        <v>6.11845</v>
      </c>
      <c r="G185" s="20"/>
      <c r="H185" s="28"/>
    </row>
    <row r="186" spans="1:8" ht="12.75" customHeight="1">
      <c r="A186" s="30" t="s">
        <v>51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43678</v>
      </c>
      <c r="B187" s="31"/>
      <c r="C187" s="22">
        <f>ROUND(6.675,5)</f>
        <v>6.675</v>
      </c>
      <c r="D187" s="22">
        <f>F187</f>
        <v>6.67412</v>
      </c>
      <c r="E187" s="22">
        <f>F187</f>
        <v>6.67412</v>
      </c>
      <c r="F187" s="22">
        <f>ROUND(6.67412,5)</f>
        <v>6.67412</v>
      </c>
      <c r="G187" s="20"/>
      <c r="H187" s="28"/>
    </row>
    <row r="188" spans="1:8" ht="12.75" customHeight="1">
      <c r="A188" s="30">
        <v>43776</v>
      </c>
      <c r="B188" s="31"/>
      <c r="C188" s="22">
        <f>ROUND(6.675,5)</f>
        <v>6.675</v>
      </c>
      <c r="D188" s="22">
        <f>F188</f>
        <v>6.5666</v>
      </c>
      <c r="E188" s="22">
        <f>F188</f>
        <v>6.5666</v>
      </c>
      <c r="F188" s="22">
        <f>ROUND(6.5666,5)</f>
        <v>6.5666</v>
      </c>
      <c r="G188" s="20"/>
      <c r="H188" s="28"/>
    </row>
    <row r="189" spans="1:8" ht="12.75" customHeight="1">
      <c r="A189" s="30">
        <v>43867</v>
      </c>
      <c r="B189" s="31"/>
      <c r="C189" s="22">
        <f>ROUND(6.675,5)</f>
        <v>6.675</v>
      </c>
      <c r="D189" s="22">
        <f>F189</f>
        <v>6.39795</v>
      </c>
      <c r="E189" s="22">
        <f>F189</f>
        <v>6.39795</v>
      </c>
      <c r="F189" s="22">
        <f>ROUND(6.39795,5)</f>
        <v>6.39795</v>
      </c>
      <c r="G189" s="20"/>
      <c r="H189" s="28"/>
    </row>
    <row r="190" spans="1:8" ht="12.75" customHeight="1">
      <c r="A190" s="30">
        <v>43958</v>
      </c>
      <c r="B190" s="31"/>
      <c r="C190" s="22">
        <f>ROUND(6.675,5)</f>
        <v>6.675</v>
      </c>
      <c r="D190" s="22">
        <f>F190</f>
        <v>6.05746</v>
      </c>
      <c r="E190" s="22">
        <f>F190</f>
        <v>6.05746</v>
      </c>
      <c r="F190" s="22">
        <f>ROUND(6.05746,5)</f>
        <v>6.05746</v>
      </c>
      <c r="G190" s="20"/>
      <c r="H190" s="28"/>
    </row>
    <row r="191" spans="1:8" ht="12.75" customHeight="1">
      <c r="A191" s="30">
        <v>44049</v>
      </c>
      <c r="B191" s="31"/>
      <c r="C191" s="22">
        <f>ROUND(6.675,5)</f>
        <v>6.675</v>
      </c>
      <c r="D191" s="22">
        <f>F191</f>
        <v>5.65173</v>
      </c>
      <c r="E191" s="22">
        <f>F191</f>
        <v>5.65173</v>
      </c>
      <c r="F191" s="22">
        <f>ROUND(5.65173,5)</f>
        <v>5.65173</v>
      </c>
      <c r="G191" s="20"/>
      <c r="H191" s="28"/>
    </row>
    <row r="192" spans="1:8" ht="12.75" customHeight="1">
      <c r="A192" s="30" t="s">
        <v>52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43678</v>
      </c>
      <c r="B193" s="31"/>
      <c r="C193" s="22">
        <f>ROUND(9.635,5)</f>
        <v>9.635</v>
      </c>
      <c r="D193" s="22">
        <f>F193</f>
        <v>9.63574</v>
      </c>
      <c r="E193" s="22">
        <f>F193</f>
        <v>9.63574</v>
      </c>
      <c r="F193" s="22">
        <f>ROUND(9.63574,5)</f>
        <v>9.63574</v>
      </c>
      <c r="G193" s="20"/>
      <c r="H193" s="28"/>
    </row>
    <row r="194" spans="1:8" ht="12.75" customHeight="1">
      <c r="A194" s="30">
        <v>43776</v>
      </c>
      <c r="B194" s="31"/>
      <c r="C194" s="22">
        <f>ROUND(9.635,5)</f>
        <v>9.635</v>
      </c>
      <c r="D194" s="22">
        <f>F194</f>
        <v>9.70829</v>
      </c>
      <c r="E194" s="22">
        <f>F194</f>
        <v>9.70829</v>
      </c>
      <c r="F194" s="22">
        <f>ROUND(9.70829,5)</f>
        <v>9.70829</v>
      </c>
      <c r="G194" s="20"/>
      <c r="H194" s="28"/>
    </row>
    <row r="195" spans="1:8" ht="12.75" customHeight="1">
      <c r="A195" s="30">
        <v>43867</v>
      </c>
      <c r="B195" s="31"/>
      <c r="C195" s="22">
        <f>ROUND(9.635,5)</f>
        <v>9.635</v>
      </c>
      <c r="D195" s="22">
        <f>F195</f>
        <v>9.77518</v>
      </c>
      <c r="E195" s="22">
        <f>F195</f>
        <v>9.77518</v>
      </c>
      <c r="F195" s="22">
        <f>ROUND(9.77518,5)</f>
        <v>9.77518</v>
      </c>
      <c r="G195" s="20"/>
      <c r="H195" s="28"/>
    </row>
    <row r="196" spans="1:8" ht="12.75" customHeight="1">
      <c r="A196" s="30">
        <v>43958</v>
      </c>
      <c r="B196" s="31"/>
      <c r="C196" s="22">
        <f>ROUND(9.635,5)</f>
        <v>9.635</v>
      </c>
      <c r="D196" s="22">
        <f>F196</f>
        <v>9.8371</v>
      </c>
      <c r="E196" s="22">
        <f>F196</f>
        <v>9.8371</v>
      </c>
      <c r="F196" s="22">
        <f>ROUND(9.8371,5)</f>
        <v>9.8371</v>
      </c>
      <c r="G196" s="20"/>
      <c r="H196" s="28"/>
    </row>
    <row r="197" spans="1:8" ht="12.75" customHeight="1">
      <c r="A197" s="30">
        <v>44049</v>
      </c>
      <c r="B197" s="31"/>
      <c r="C197" s="22">
        <f>ROUND(9.635,5)</f>
        <v>9.635</v>
      </c>
      <c r="D197" s="22">
        <f>F197</f>
        <v>9.91555</v>
      </c>
      <c r="E197" s="22">
        <f>F197</f>
        <v>9.91555</v>
      </c>
      <c r="F197" s="22">
        <f>ROUND(9.91555,5)</f>
        <v>9.91555</v>
      </c>
      <c r="G197" s="20"/>
      <c r="H197" s="28"/>
    </row>
    <row r="198" spans="1:8" ht="12.75" customHeight="1">
      <c r="A198" s="30" t="s">
        <v>53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43678</v>
      </c>
      <c r="B199" s="31"/>
      <c r="C199" s="22">
        <f>ROUND(3.22,5)</f>
        <v>3.22</v>
      </c>
      <c r="D199" s="22">
        <f>F199</f>
        <v>190.37177</v>
      </c>
      <c r="E199" s="22">
        <f>F199</f>
        <v>190.37177</v>
      </c>
      <c r="F199" s="22">
        <f>ROUND(190.37177,5)</f>
        <v>190.37177</v>
      </c>
      <c r="G199" s="20"/>
      <c r="H199" s="28"/>
    </row>
    <row r="200" spans="1:8" ht="12.75" customHeight="1">
      <c r="A200" s="30">
        <v>43776</v>
      </c>
      <c r="B200" s="31"/>
      <c r="C200" s="22">
        <f>ROUND(3.22,5)</f>
        <v>3.22</v>
      </c>
      <c r="D200" s="22">
        <f>F200</f>
        <v>191.45746</v>
      </c>
      <c r="E200" s="22">
        <f>F200</f>
        <v>191.45746</v>
      </c>
      <c r="F200" s="22">
        <f>ROUND(191.45746,5)</f>
        <v>191.45746</v>
      </c>
      <c r="G200" s="20"/>
      <c r="H200" s="28"/>
    </row>
    <row r="201" spans="1:8" ht="12.75" customHeight="1">
      <c r="A201" s="30">
        <v>43867</v>
      </c>
      <c r="B201" s="31"/>
      <c r="C201" s="22">
        <f>ROUND(3.22,5)</f>
        <v>3.22</v>
      </c>
      <c r="D201" s="22">
        <f>F201</f>
        <v>194.94927</v>
      </c>
      <c r="E201" s="22">
        <f>F201</f>
        <v>194.94927</v>
      </c>
      <c r="F201" s="22">
        <f>ROUND(194.94927,5)</f>
        <v>194.94927</v>
      </c>
      <c r="G201" s="20"/>
      <c r="H201" s="28"/>
    </row>
    <row r="202" spans="1:8" ht="12.75" customHeight="1">
      <c r="A202" s="30">
        <v>43958</v>
      </c>
      <c r="B202" s="31"/>
      <c r="C202" s="22">
        <f>ROUND(3.22,5)</f>
        <v>3.22</v>
      </c>
      <c r="D202" s="22">
        <f>F202</f>
        <v>195.97902</v>
      </c>
      <c r="E202" s="22">
        <f>F202</f>
        <v>195.97902</v>
      </c>
      <c r="F202" s="22">
        <f>ROUND(195.97902,5)</f>
        <v>195.97902</v>
      </c>
      <c r="G202" s="20"/>
      <c r="H202" s="28"/>
    </row>
    <row r="203" spans="1:8" ht="12.75" customHeight="1">
      <c r="A203" s="30">
        <v>44049</v>
      </c>
      <c r="B203" s="31"/>
      <c r="C203" s="22">
        <f>ROUND(3.22,5)</f>
        <v>3.22</v>
      </c>
      <c r="D203" s="22">
        <f>F203</f>
        <v>199.44313</v>
      </c>
      <c r="E203" s="22">
        <f>F203</f>
        <v>199.44313</v>
      </c>
      <c r="F203" s="22">
        <f>ROUND(199.44313,5)</f>
        <v>199.44313</v>
      </c>
      <c r="G203" s="20"/>
      <c r="H203" s="28"/>
    </row>
    <row r="204" spans="1:8" ht="12.75" customHeight="1">
      <c r="A204" s="30" t="s">
        <v>54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43678</v>
      </c>
      <c r="B205" s="31"/>
      <c r="C205" s="22">
        <f>ROUND(2.55,5)</f>
        <v>2.55</v>
      </c>
      <c r="D205" s="22">
        <f>F205</f>
        <v>160.36061</v>
      </c>
      <c r="E205" s="22">
        <f>F205</f>
        <v>160.36061</v>
      </c>
      <c r="F205" s="22">
        <f>ROUND(160.36061,5)</f>
        <v>160.36061</v>
      </c>
      <c r="G205" s="20"/>
      <c r="H205" s="28"/>
    </row>
    <row r="206" spans="1:8" ht="12.75" customHeight="1">
      <c r="A206" s="30">
        <v>43776</v>
      </c>
      <c r="B206" s="31"/>
      <c r="C206" s="22">
        <f>ROUND(2.55,5)</f>
        <v>2.55</v>
      </c>
      <c r="D206" s="22">
        <f>F206</f>
        <v>163.47036</v>
      </c>
      <c r="E206" s="22">
        <f>F206</f>
        <v>163.47036</v>
      </c>
      <c r="F206" s="22">
        <f>ROUND(163.47036,5)</f>
        <v>163.47036</v>
      </c>
      <c r="G206" s="20"/>
      <c r="H206" s="28"/>
    </row>
    <row r="207" spans="1:8" ht="12.75" customHeight="1">
      <c r="A207" s="30">
        <v>43867</v>
      </c>
      <c r="B207" s="31"/>
      <c r="C207" s="22">
        <f>ROUND(2.55,5)</f>
        <v>2.55</v>
      </c>
      <c r="D207" s="22">
        <f>F207</f>
        <v>164.20585</v>
      </c>
      <c r="E207" s="22">
        <f>F207</f>
        <v>164.20585</v>
      </c>
      <c r="F207" s="22">
        <f>ROUND(164.20585,5)</f>
        <v>164.20585</v>
      </c>
      <c r="G207" s="20"/>
      <c r="H207" s="28"/>
    </row>
    <row r="208" spans="1:8" ht="12.75" customHeight="1">
      <c r="A208" s="30">
        <v>43958</v>
      </c>
      <c r="B208" s="31"/>
      <c r="C208" s="22">
        <f>ROUND(2.55,5)</f>
        <v>2.55</v>
      </c>
      <c r="D208" s="22">
        <f>F208</f>
        <v>167.30579</v>
      </c>
      <c r="E208" s="22">
        <f>F208</f>
        <v>167.30579</v>
      </c>
      <c r="F208" s="22">
        <f>ROUND(167.30579,5)</f>
        <v>167.30579</v>
      </c>
      <c r="G208" s="20"/>
      <c r="H208" s="28"/>
    </row>
    <row r="209" spans="1:8" ht="12.75" customHeight="1">
      <c r="A209" s="30">
        <v>44049</v>
      </c>
      <c r="B209" s="31"/>
      <c r="C209" s="22">
        <f>ROUND(2.55,5)</f>
        <v>2.55</v>
      </c>
      <c r="D209" s="22">
        <f>F209</f>
        <v>167.9706</v>
      </c>
      <c r="E209" s="22">
        <f>F209</f>
        <v>167.9706</v>
      </c>
      <c r="F209" s="22">
        <f>ROUND(167.9706,5)</f>
        <v>167.9706</v>
      </c>
      <c r="G209" s="20"/>
      <c r="H209" s="28"/>
    </row>
    <row r="210" spans="1:8" ht="12.75" customHeight="1">
      <c r="A210" s="30" t="s">
        <v>55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43678</v>
      </c>
      <c r="B211" s="31"/>
      <c r="C211" s="22">
        <f>ROUND(9.19,5)</f>
        <v>9.19</v>
      </c>
      <c r="D211" s="22">
        <f>F211</f>
        <v>9.19072</v>
      </c>
      <c r="E211" s="22">
        <f>F211</f>
        <v>9.19072</v>
      </c>
      <c r="F211" s="22">
        <f>ROUND(9.19072,5)</f>
        <v>9.19072</v>
      </c>
      <c r="G211" s="20"/>
      <c r="H211" s="28"/>
    </row>
    <row r="212" spans="1:8" ht="12.75" customHeight="1">
      <c r="A212" s="30">
        <v>43776</v>
      </c>
      <c r="B212" s="31"/>
      <c r="C212" s="22">
        <f>ROUND(9.19,5)</f>
        <v>9.19</v>
      </c>
      <c r="D212" s="22">
        <f>F212</f>
        <v>9.26474</v>
      </c>
      <c r="E212" s="22">
        <f>F212</f>
        <v>9.26474</v>
      </c>
      <c r="F212" s="22">
        <f>ROUND(9.26474,5)</f>
        <v>9.26474</v>
      </c>
      <c r="G212" s="20"/>
      <c r="H212" s="28"/>
    </row>
    <row r="213" spans="1:8" ht="12.75" customHeight="1">
      <c r="A213" s="30">
        <v>43867</v>
      </c>
      <c r="B213" s="31"/>
      <c r="C213" s="22">
        <f>ROUND(9.19,5)</f>
        <v>9.19</v>
      </c>
      <c r="D213" s="22">
        <f>F213</f>
        <v>9.33559</v>
      </c>
      <c r="E213" s="22">
        <f>F213</f>
        <v>9.33559</v>
      </c>
      <c r="F213" s="22">
        <f>ROUND(9.33559,5)</f>
        <v>9.33559</v>
      </c>
      <c r="G213" s="20"/>
      <c r="H213" s="28"/>
    </row>
    <row r="214" spans="1:8" ht="12.75" customHeight="1">
      <c r="A214" s="30">
        <v>43958</v>
      </c>
      <c r="B214" s="31"/>
      <c r="C214" s="22">
        <f>ROUND(9.19,5)</f>
        <v>9.19</v>
      </c>
      <c r="D214" s="22">
        <f>F214</f>
        <v>9.39404</v>
      </c>
      <c r="E214" s="22">
        <f>F214</f>
        <v>9.39404</v>
      </c>
      <c r="F214" s="22">
        <f>ROUND(9.39404,5)</f>
        <v>9.39404</v>
      </c>
      <c r="G214" s="20"/>
      <c r="H214" s="28"/>
    </row>
    <row r="215" spans="1:8" ht="12.75" customHeight="1">
      <c r="A215" s="30">
        <v>44049</v>
      </c>
      <c r="B215" s="31"/>
      <c r="C215" s="22">
        <f>ROUND(9.19,5)</f>
        <v>9.19</v>
      </c>
      <c r="D215" s="22">
        <f>F215</f>
        <v>9.47249</v>
      </c>
      <c r="E215" s="22">
        <f>F215</f>
        <v>9.47249</v>
      </c>
      <c r="F215" s="22">
        <f>ROUND(9.47249,5)</f>
        <v>9.47249</v>
      </c>
      <c r="G215" s="20"/>
      <c r="H215" s="28"/>
    </row>
    <row r="216" spans="1:8" ht="12.75" customHeight="1">
      <c r="A216" s="30" t="s">
        <v>56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43678</v>
      </c>
      <c r="B217" s="31"/>
      <c r="C217" s="22">
        <f>ROUND(9.89,5)</f>
        <v>9.89</v>
      </c>
      <c r="D217" s="22">
        <f>F217</f>
        <v>9.89076</v>
      </c>
      <c r="E217" s="22">
        <f>F217</f>
        <v>9.89076</v>
      </c>
      <c r="F217" s="22">
        <f>ROUND(9.89076,5)</f>
        <v>9.89076</v>
      </c>
      <c r="G217" s="20"/>
      <c r="H217" s="28"/>
    </row>
    <row r="218" spans="1:8" ht="12.75" customHeight="1">
      <c r="A218" s="30">
        <v>43776</v>
      </c>
      <c r="B218" s="31"/>
      <c r="C218" s="22">
        <f>ROUND(9.89,5)</f>
        <v>9.89</v>
      </c>
      <c r="D218" s="22">
        <f>F218</f>
        <v>9.96744</v>
      </c>
      <c r="E218" s="22">
        <f>F218</f>
        <v>9.96744</v>
      </c>
      <c r="F218" s="22">
        <f>ROUND(9.96744,5)</f>
        <v>9.96744</v>
      </c>
      <c r="G218" s="20"/>
      <c r="H218" s="28"/>
    </row>
    <row r="219" spans="1:8" ht="12.75" customHeight="1">
      <c r="A219" s="30">
        <v>43867</v>
      </c>
      <c r="B219" s="31"/>
      <c r="C219" s="22">
        <f>ROUND(9.89,5)</f>
        <v>9.89</v>
      </c>
      <c r="D219" s="22">
        <f>F219</f>
        <v>10.0404</v>
      </c>
      <c r="E219" s="22">
        <f>F219</f>
        <v>10.0404</v>
      </c>
      <c r="F219" s="22">
        <f>ROUND(10.0404,5)</f>
        <v>10.0404</v>
      </c>
      <c r="G219" s="20"/>
      <c r="H219" s="28"/>
    </row>
    <row r="220" spans="1:8" ht="12.75" customHeight="1">
      <c r="A220" s="30">
        <v>43958</v>
      </c>
      <c r="B220" s="31"/>
      <c r="C220" s="22">
        <f>ROUND(9.89,5)</f>
        <v>9.89</v>
      </c>
      <c r="D220" s="22">
        <f>F220</f>
        <v>10.10297</v>
      </c>
      <c r="E220" s="22">
        <f>F220</f>
        <v>10.10297</v>
      </c>
      <c r="F220" s="22">
        <f>ROUND(10.10297,5)</f>
        <v>10.10297</v>
      </c>
      <c r="G220" s="20"/>
      <c r="H220" s="28"/>
    </row>
    <row r="221" spans="1:8" ht="12.75" customHeight="1">
      <c r="A221" s="30">
        <v>44049</v>
      </c>
      <c r="B221" s="31"/>
      <c r="C221" s="22">
        <f>ROUND(9.89,5)</f>
        <v>9.89</v>
      </c>
      <c r="D221" s="22">
        <f>F221</f>
        <v>10.18079</v>
      </c>
      <c r="E221" s="22">
        <f>F221</f>
        <v>10.18079</v>
      </c>
      <c r="F221" s="22">
        <f>ROUND(10.18079,5)</f>
        <v>10.18079</v>
      </c>
      <c r="G221" s="20"/>
      <c r="H221" s="28"/>
    </row>
    <row r="222" spans="1:8" ht="12.75" customHeight="1">
      <c r="A222" s="30" t="s">
        <v>57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43678</v>
      </c>
      <c r="B223" s="31"/>
      <c r="C223" s="22">
        <f>ROUND(9.915,5)</f>
        <v>9.915</v>
      </c>
      <c r="D223" s="22">
        <f>F223</f>
        <v>9.91576</v>
      </c>
      <c r="E223" s="22">
        <f>F223</f>
        <v>9.91576</v>
      </c>
      <c r="F223" s="22">
        <f>ROUND(9.91576,5)</f>
        <v>9.91576</v>
      </c>
      <c r="G223" s="20"/>
      <c r="H223" s="28"/>
    </row>
    <row r="224" spans="1:8" ht="12.75" customHeight="1">
      <c r="A224" s="30">
        <v>43776</v>
      </c>
      <c r="B224" s="31"/>
      <c r="C224" s="22">
        <f>ROUND(9.915,5)</f>
        <v>9.915</v>
      </c>
      <c r="D224" s="22">
        <f>F224</f>
        <v>9.99293</v>
      </c>
      <c r="E224" s="22">
        <f>F224</f>
        <v>9.99293</v>
      </c>
      <c r="F224" s="22">
        <f>ROUND(9.99293,5)</f>
        <v>9.99293</v>
      </c>
      <c r="G224" s="20"/>
      <c r="H224" s="28"/>
    </row>
    <row r="225" spans="1:8" ht="12.75" customHeight="1">
      <c r="A225" s="30">
        <v>43867</v>
      </c>
      <c r="B225" s="31"/>
      <c r="C225" s="22">
        <f>ROUND(9.915,5)</f>
        <v>9.915</v>
      </c>
      <c r="D225" s="22">
        <f>F225</f>
        <v>10.06641</v>
      </c>
      <c r="E225" s="22">
        <f>F225</f>
        <v>10.06641</v>
      </c>
      <c r="F225" s="22">
        <f>ROUND(10.06641,5)</f>
        <v>10.06641</v>
      </c>
      <c r="G225" s="20"/>
      <c r="H225" s="28"/>
    </row>
    <row r="226" spans="1:8" ht="12.75" customHeight="1">
      <c r="A226" s="30">
        <v>43958</v>
      </c>
      <c r="B226" s="31"/>
      <c r="C226" s="22">
        <f>ROUND(9.915,5)</f>
        <v>9.915</v>
      </c>
      <c r="D226" s="22">
        <f>F226</f>
        <v>10.12944</v>
      </c>
      <c r="E226" s="22">
        <f>F226</f>
        <v>10.12944</v>
      </c>
      <c r="F226" s="22">
        <f>ROUND(10.12944,5)</f>
        <v>10.12944</v>
      </c>
      <c r="G226" s="20"/>
      <c r="H226" s="28"/>
    </row>
    <row r="227" spans="1:8" ht="12.75" customHeight="1">
      <c r="A227" s="30">
        <v>44049</v>
      </c>
      <c r="B227" s="31"/>
      <c r="C227" s="22">
        <f>ROUND(9.915,5)</f>
        <v>9.915</v>
      </c>
      <c r="D227" s="22">
        <f>F227</f>
        <v>10.20774</v>
      </c>
      <c r="E227" s="22">
        <f>F227</f>
        <v>10.20774</v>
      </c>
      <c r="F227" s="22">
        <f>ROUND(10.20774,5)</f>
        <v>10.20774</v>
      </c>
      <c r="G227" s="20"/>
      <c r="H227" s="28"/>
    </row>
    <row r="228" spans="1:8" ht="12.75" customHeight="1">
      <c r="A228" s="30" t="s">
        <v>58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43678</v>
      </c>
      <c r="B229" s="31"/>
      <c r="C229" s="23">
        <f>ROUND(730.649,3)</f>
        <v>730.649</v>
      </c>
      <c r="D229" s="23">
        <f>F229</f>
        <v>730.79</v>
      </c>
      <c r="E229" s="23">
        <f>F229</f>
        <v>730.79</v>
      </c>
      <c r="F229" s="23">
        <f>ROUND(730.79,3)</f>
        <v>730.79</v>
      </c>
      <c r="G229" s="20"/>
      <c r="H229" s="28"/>
    </row>
    <row r="230" spans="1:8" ht="12.75" customHeight="1">
      <c r="A230" s="30">
        <v>43776</v>
      </c>
      <c r="B230" s="31"/>
      <c r="C230" s="23">
        <f>ROUND(730.649,3)</f>
        <v>730.649</v>
      </c>
      <c r="D230" s="23">
        <f>F230</f>
        <v>744.765</v>
      </c>
      <c r="E230" s="23">
        <f>F230</f>
        <v>744.765</v>
      </c>
      <c r="F230" s="23">
        <f>ROUND(744.765,3)</f>
        <v>744.765</v>
      </c>
      <c r="G230" s="20"/>
      <c r="H230" s="28"/>
    </row>
    <row r="231" spans="1:8" ht="12.75" customHeight="1">
      <c r="A231" s="30">
        <v>43867</v>
      </c>
      <c r="B231" s="31"/>
      <c r="C231" s="23">
        <f>ROUND(730.649,3)</f>
        <v>730.649</v>
      </c>
      <c r="D231" s="23">
        <f>F231</f>
        <v>758.17</v>
      </c>
      <c r="E231" s="23">
        <f>F231</f>
        <v>758.17</v>
      </c>
      <c r="F231" s="23">
        <f>ROUND(758.17,3)</f>
        <v>758.17</v>
      </c>
      <c r="G231" s="20"/>
      <c r="H231" s="28"/>
    </row>
    <row r="232" spans="1:8" ht="12.75" customHeight="1">
      <c r="A232" s="30">
        <v>43958</v>
      </c>
      <c r="B232" s="31"/>
      <c r="C232" s="23">
        <f>ROUND(730.649,3)</f>
        <v>730.649</v>
      </c>
      <c r="D232" s="23">
        <f>F232</f>
        <v>772.306</v>
      </c>
      <c r="E232" s="23">
        <f>F232</f>
        <v>772.306</v>
      </c>
      <c r="F232" s="23">
        <f>ROUND(772.306,3)</f>
        <v>772.306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3">
        <f>ROUND(651.441,3)</f>
        <v>651.441</v>
      </c>
      <c r="D234" s="23">
        <f>F234</f>
        <v>651.566</v>
      </c>
      <c r="E234" s="23">
        <f>F234</f>
        <v>651.566</v>
      </c>
      <c r="F234" s="23">
        <f>ROUND(651.566,3)</f>
        <v>651.566</v>
      </c>
      <c r="G234" s="20"/>
      <c r="H234" s="28"/>
    </row>
    <row r="235" spans="1:8" ht="12.75" customHeight="1">
      <c r="A235" s="30">
        <v>43776</v>
      </c>
      <c r="B235" s="31"/>
      <c r="C235" s="23">
        <f>ROUND(651.441,3)</f>
        <v>651.441</v>
      </c>
      <c r="D235" s="23">
        <f>F235</f>
        <v>664.027</v>
      </c>
      <c r="E235" s="23">
        <f>F235</f>
        <v>664.027</v>
      </c>
      <c r="F235" s="23">
        <f>ROUND(664.027,3)</f>
        <v>664.027</v>
      </c>
      <c r="G235" s="20"/>
      <c r="H235" s="28"/>
    </row>
    <row r="236" spans="1:8" ht="12.75" customHeight="1">
      <c r="A236" s="30">
        <v>43867</v>
      </c>
      <c r="B236" s="31"/>
      <c r="C236" s="23">
        <f>ROUND(651.441,3)</f>
        <v>651.441</v>
      </c>
      <c r="D236" s="23">
        <f>F236</f>
        <v>675.978</v>
      </c>
      <c r="E236" s="23">
        <f>F236</f>
        <v>675.978</v>
      </c>
      <c r="F236" s="23">
        <f>ROUND(675.978,3)</f>
        <v>675.978</v>
      </c>
      <c r="G236" s="20"/>
      <c r="H236" s="28"/>
    </row>
    <row r="237" spans="1:8" ht="12.75" customHeight="1">
      <c r="A237" s="30">
        <v>43958</v>
      </c>
      <c r="B237" s="31"/>
      <c r="C237" s="23">
        <f>ROUND(651.441,3)</f>
        <v>651.441</v>
      </c>
      <c r="D237" s="23">
        <f>F237</f>
        <v>688.582</v>
      </c>
      <c r="E237" s="23">
        <f>F237</f>
        <v>688.582</v>
      </c>
      <c r="F237" s="23">
        <f>ROUND(688.582,3)</f>
        <v>688.582</v>
      </c>
      <c r="G237" s="20"/>
      <c r="H237" s="28"/>
    </row>
    <row r="238" spans="1:8" ht="12.75" customHeight="1">
      <c r="A238" s="30" t="s">
        <v>60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43678</v>
      </c>
      <c r="B239" s="31"/>
      <c r="C239" s="23">
        <f>ROUND(756.563,3)</f>
        <v>756.563</v>
      </c>
      <c r="D239" s="23">
        <f>F239</f>
        <v>756.709</v>
      </c>
      <c r="E239" s="23">
        <f>F239</f>
        <v>756.709</v>
      </c>
      <c r="F239" s="23">
        <f>ROUND(756.709,3)</f>
        <v>756.709</v>
      </c>
      <c r="G239" s="20"/>
      <c r="H239" s="28"/>
    </row>
    <row r="240" spans="1:8" ht="12.75" customHeight="1">
      <c r="A240" s="30">
        <v>43776</v>
      </c>
      <c r="B240" s="31"/>
      <c r="C240" s="23">
        <f>ROUND(756.563,3)</f>
        <v>756.563</v>
      </c>
      <c r="D240" s="23">
        <f>F240</f>
        <v>771.18</v>
      </c>
      <c r="E240" s="23">
        <f>F240</f>
        <v>771.18</v>
      </c>
      <c r="F240" s="23">
        <f>ROUND(771.18,3)</f>
        <v>771.18</v>
      </c>
      <c r="G240" s="20"/>
      <c r="H240" s="28"/>
    </row>
    <row r="241" spans="1:8" ht="12.75" customHeight="1">
      <c r="A241" s="30">
        <v>43867</v>
      </c>
      <c r="B241" s="31"/>
      <c r="C241" s="23">
        <f>ROUND(756.563,3)</f>
        <v>756.563</v>
      </c>
      <c r="D241" s="23">
        <f>F241</f>
        <v>785.06</v>
      </c>
      <c r="E241" s="23">
        <f>F241</f>
        <v>785.06</v>
      </c>
      <c r="F241" s="23">
        <f>ROUND(785.06,3)</f>
        <v>785.06</v>
      </c>
      <c r="G241" s="20"/>
      <c r="H241" s="28"/>
    </row>
    <row r="242" spans="1:8" ht="12.75" customHeight="1">
      <c r="A242" s="30">
        <v>43958</v>
      </c>
      <c r="B242" s="31"/>
      <c r="C242" s="23">
        <f>ROUND(756.563,3)</f>
        <v>756.563</v>
      </c>
      <c r="D242" s="23">
        <f>F242</f>
        <v>799.698</v>
      </c>
      <c r="E242" s="23">
        <f>F242</f>
        <v>799.698</v>
      </c>
      <c r="F242" s="23">
        <f>ROUND(799.698,3)</f>
        <v>799.698</v>
      </c>
      <c r="G242" s="20"/>
      <c r="H242" s="28"/>
    </row>
    <row r="243" spans="1:8" ht="12.75" customHeight="1">
      <c r="A243" s="30" t="s">
        <v>61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43678</v>
      </c>
      <c r="B244" s="31"/>
      <c r="C244" s="23">
        <f>ROUND(676.534,3)</f>
        <v>676.534</v>
      </c>
      <c r="D244" s="23">
        <f>F244</f>
        <v>676.664</v>
      </c>
      <c r="E244" s="23">
        <f>F244</f>
        <v>676.664</v>
      </c>
      <c r="F244" s="23">
        <f>ROUND(676.664,3)</f>
        <v>676.664</v>
      </c>
      <c r="G244" s="20"/>
      <c r="H244" s="28"/>
    </row>
    <row r="245" spans="1:8" ht="12.75" customHeight="1">
      <c r="A245" s="30">
        <v>43776</v>
      </c>
      <c r="B245" s="31"/>
      <c r="C245" s="23">
        <f>ROUND(676.534,3)</f>
        <v>676.534</v>
      </c>
      <c r="D245" s="23">
        <f>F245</f>
        <v>689.605</v>
      </c>
      <c r="E245" s="23">
        <f>F245</f>
        <v>689.605</v>
      </c>
      <c r="F245" s="23">
        <f>ROUND(689.605,3)</f>
        <v>689.605</v>
      </c>
      <c r="G245" s="20"/>
      <c r="H245" s="28"/>
    </row>
    <row r="246" spans="1:8" ht="12.75" customHeight="1">
      <c r="A246" s="30">
        <v>43867</v>
      </c>
      <c r="B246" s="31"/>
      <c r="C246" s="23">
        <f>ROUND(676.534,3)</f>
        <v>676.534</v>
      </c>
      <c r="D246" s="23">
        <f>F246</f>
        <v>702.017</v>
      </c>
      <c r="E246" s="23">
        <f>F246</f>
        <v>702.017</v>
      </c>
      <c r="F246" s="23">
        <f>ROUND(702.017,3)</f>
        <v>702.017</v>
      </c>
      <c r="G246" s="20"/>
      <c r="H246" s="28"/>
    </row>
    <row r="247" spans="1:8" ht="12.75" customHeight="1">
      <c r="A247" s="30">
        <v>43958</v>
      </c>
      <c r="B247" s="31"/>
      <c r="C247" s="23">
        <f>ROUND(676.534,3)</f>
        <v>676.534</v>
      </c>
      <c r="D247" s="23">
        <f>F247</f>
        <v>715.106</v>
      </c>
      <c r="E247" s="23">
        <f>F247</f>
        <v>715.106</v>
      </c>
      <c r="F247" s="23">
        <f>ROUND(715.106,3)</f>
        <v>715.106</v>
      </c>
      <c r="G247" s="20"/>
      <c r="H247" s="28"/>
    </row>
    <row r="248" spans="1:8" ht="12.75" customHeight="1">
      <c r="A248" s="30" t="s">
        <v>62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43678</v>
      </c>
      <c r="B249" s="31"/>
      <c r="C249" s="23">
        <f>ROUND(260.012914969527,3)</f>
        <v>260.013</v>
      </c>
      <c r="D249" s="23">
        <f>F249</f>
        <v>260.064</v>
      </c>
      <c r="E249" s="23">
        <f>F249</f>
        <v>260.064</v>
      </c>
      <c r="F249" s="23">
        <f>ROUND(260.064,3)</f>
        <v>260.064</v>
      </c>
      <c r="G249" s="20"/>
      <c r="H249" s="28"/>
    </row>
    <row r="250" spans="1:8" ht="12.75" customHeight="1">
      <c r="A250" s="30">
        <v>43776</v>
      </c>
      <c r="B250" s="31"/>
      <c r="C250" s="23">
        <f>ROUND(260.012914969527,3)</f>
        <v>260.013</v>
      </c>
      <c r="D250" s="23">
        <f>F250</f>
        <v>265.107</v>
      </c>
      <c r="E250" s="23">
        <f>F250</f>
        <v>265.107</v>
      </c>
      <c r="F250" s="23">
        <f>ROUND(265.107,3)</f>
        <v>265.107</v>
      </c>
      <c r="G250" s="20"/>
      <c r="H250" s="28"/>
    </row>
    <row r="251" spans="1:8" ht="12.75" customHeight="1">
      <c r="A251" s="30">
        <v>43867</v>
      </c>
      <c r="B251" s="31"/>
      <c r="C251" s="23">
        <f>ROUND(260.012914969527,3)</f>
        <v>260.013</v>
      </c>
      <c r="D251" s="23">
        <f>F251</f>
        <v>269.942</v>
      </c>
      <c r="E251" s="23">
        <f>F251</f>
        <v>269.942</v>
      </c>
      <c r="F251" s="23">
        <f>ROUND(269.942,3)</f>
        <v>269.942</v>
      </c>
      <c r="G251" s="20"/>
      <c r="H251" s="28"/>
    </row>
    <row r="252" spans="1:8" ht="12.75" customHeight="1">
      <c r="A252" s="30">
        <v>43958</v>
      </c>
      <c r="B252" s="31"/>
      <c r="C252" s="23">
        <f>ROUND(260.012914969527,3)</f>
        <v>260.013</v>
      </c>
      <c r="D252" s="23">
        <f>F252</f>
        <v>275.037</v>
      </c>
      <c r="E252" s="23">
        <f>F252</f>
        <v>275.037</v>
      </c>
      <c r="F252" s="23">
        <f>ROUND(275.037,3)</f>
        <v>275.037</v>
      </c>
      <c r="G252" s="20"/>
      <c r="H252" s="28"/>
    </row>
    <row r="253" spans="1:8" ht="12.75" customHeight="1">
      <c r="A253" s="30" t="s">
        <v>63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43726</v>
      </c>
      <c r="B254" s="31"/>
      <c r="C254" s="23">
        <f>ROUND(6.833,3)</f>
        <v>6.833</v>
      </c>
      <c r="D254" s="23">
        <f>ROUND(7.12,3)</f>
        <v>7.12</v>
      </c>
      <c r="E254" s="23">
        <f>ROUND(7.02,3)</f>
        <v>7.02</v>
      </c>
      <c r="F254" s="23">
        <f>ROUND(7.07,3)</f>
        <v>7.07</v>
      </c>
      <c r="G254" s="20"/>
      <c r="H254" s="28"/>
    </row>
    <row r="255" spans="1:8" ht="12.75" customHeight="1">
      <c r="A255" s="30">
        <v>43817</v>
      </c>
      <c r="B255" s="31"/>
      <c r="C255" s="23">
        <f>ROUND(6.833,3)</f>
        <v>6.833</v>
      </c>
      <c r="D255" s="23">
        <f>ROUND(7.18,3)</f>
        <v>7.18</v>
      </c>
      <c r="E255" s="23">
        <f>ROUND(7.08,3)</f>
        <v>7.08</v>
      </c>
      <c r="F255" s="23">
        <f>ROUND(7.13,3)</f>
        <v>7.13</v>
      </c>
      <c r="G255" s="20"/>
      <c r="H255" s="28"/>
    </row>
    <row r="256" spans="1:8" ht="12.75" customHeight="1">
      <c r="A256" s="30" t="s">
        <v>64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43678</v>
      </c>
      <c r="B257" s="31"/>
      <c r="C257" s="23">
        <f>ROUND(669.626,3)</f>
        <v>669.626</v>
      </c>
      <c r="D257" s="23">
        <f>F257</f>
        <v>669.755</v>
      </c>
      <c r="E257" s="23">
        <f>F257</f>
        <v>669.755</v>
      </c>
      <c r="F257" s="23">
        <f>ROUND(669.755,3)</f>
        <v>669.755</v>
      </c>
      <c r="G257" s="20"/>
      <c r="H257" s="28"/>
    </row>
    <row r="258" spans="1:8" ht="12.75" customHeight="1">
      <c r="A258" s="30">
        <v>43776</v>
      </c>
      <c r="B258" s="31"/>
      <c r="C258" s="23">
        <f>ROUND(669.626,3)</f>
        <v>669.626</v>
      </c>
      <c r="D258" s="23">
        <f>F258</f>
        <v>682.563</v>
      </c>
      <c r="E258" s="23">
        <f>F258</f>
        <v>682.563</v>
      </c>
      <c r="F258" s="23">
        <f>ROUND(682.563,3)</f>
        <v>682.563</v>
      </c>
      <c r="G258" s="20"/>
      <c r="H258" s="28"/>
    </row>
    <row r="259" spans="1:8" ht="12.75" customHeight="1">
      <c r="A259" s="30">
        <v>43867</v>
      </c>
      <c r="B259" s="31"/>
      <c r="C259" s="23">
        <f>ROUND(669.626,3)</f>
        <v>669.626</v>
      </c>
      <c r="D259" s="23">
        <f>F259</f>
        <v>694.848</v>
      </c>
      <c r="E259" s="23">
        <f>F259</f>
        <v>694.848</v>
      </c>
      <c r="F259" s="23">
        <f>ROUND(694.848,3)</f>
        <v>694.848</v>
      </c>
      <c r="G259" s="20"/>
      <c r="H259" s="28"/>
    </row>
    <row r="260" spans="1:8" ht="12.75" customHeight="1">
      <c r="A260" s="30">
        <v>43958</v>
      </c>
      <c r="B260" s="31"/>
      <c r="C260" s="23">
        <f>ROUND(669.626,3)</f>
        <v>669.626</v>
      </c>
      <c r="D260" s="23">
        <f>F260</f>
        <v>707.804</v>
      </c>
      <c r="E260" s="23">
        <f>F260</f>
        <v>707.804</v>
      </c>
      <c r="F260" s="23">
        <f>ROUND(707.804,3)</f>
        <v>707.804</v>
      </c>
      <c r="G260" s="20"/>
      <c r="H260" s="28"/>
    </row>
    <row r="261" spans="1:8" ht="12.75" customHeight="1">
      <c r="A261" s="30" t="s">
        <v>13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43913</v>
      </c>
      <c r="B262" s="31"/>
      <c r="C262" s="20">
        <f>ROUND(98.8726821700132,2)</f>
        <v>98.87</v>
      </c>
      <c r="D262" s="20">
        <f>F262</f>
        <v>98.58</v>
      </c>
      <c r="E262" s="20">
        <f>F262</f>
        <v>98.58</v>
      </c>
      <c r="F262" s="20">
        <f>ROUND(98.5819375654238,2)</f>
        <v>98.58</v>
      </c>
      <c r="G262" s="20"/>
      <c r="H262" s="28"/>
    </row>
    <row r="263" spans="1:8" ht="12.75" customHeight="1">
      <c r="A263" s="30" t="s">
        <v>14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45007</v>
      </c>
      <c r="B264" s="31"/>
      <c r="C264" s="20">
        <f>ROUND(95.7204396797903,2)</f>
        <v>95.72</v>
      </c>
      <c r="D264" s="20">
        <f>F264</f>
        <v>94.45</v>
      </c>
      <c r="E264" s="20">
        <f>F264</f>
        <v>94.45</v>
      </c>
      <c r="F264" s="20">
        <f>ROUND(94.4496607731247,2)</f>
        <v>94.45</v>
      </c>
      <c r="G264" s="20"/>
      <c r="H264" s="28"/>
    </row>
    <row r="265" spans="1:8" ht="12.75" customHeight="1">
      <c r="A265" s="30" t="s">
        <v>15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46834</v>
      </c>
      <c r="B266" s="31"/>
      <c r="C266" s="20">
        <f>ROUND(93.6495748494489,2)</f>
        <v>93.65</v>
      </c>
      <c r="D266" s="20">
        <f>F266</f>
        <v>92.91</v>
      </c>
      <c r="E266" s="20">
        <f>F266</f>
        <v>92.91</v>
      </c>
      <c r="F266" s="20">
        <f>ROUND(92.9108862973345,2)</f>
        <v>92.91</v>
      </c>
      <c r="G266" s="20"/>
      <c r="H266" s="28"/>
    </row>
    <row r="267" spans="1:8" ht="12.75" customHeight="1">
      <c r="A267" s="30" t="s">
        <v>65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43727</v>
      </c>
      <c r="B268" s="31"/>
      <c r="C268" s="20">
        <f>ROUND(99.8487445162062,2)</f>
        <v>99.85</v>
      </c>
      <c r="D268" s="20">
        <f>F268</f>
        <v>99.85</v>
      </c>
      <c r="E268" s="20">
        <f>F268</f>
        <v>99.85</v>
      </c>
      <c r="F268" s="20">
        <f>ROUND(99.8487445162062,2)</f>
        <v>99.85</v>
      </c>
      <c r="G268" s="20"/>
      <c r="H268" s="28"/>
    </row>
    <row r="269" spans="1:8" ht="12.75" customHeight="1">
      <c r="A269" s="30" t="s">
        <v>66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43728</v>
      </c>
      <c r="B270" s="31"/>
      <c r="C270" s="22">
        <f>ROUND(98.8726821700132,5)</f>
        <v>98.87268</v>
      </c>
      <c r="D270" s="22">
        <f>F270</f>
        <v>101.84338</v>
      </c>
      <c r="E270" s="22">
        <f>F270</f>
        <v>101.84338</v>
      </c>
      <c r="F270" s="22">
        <f>ROUND(101.843383120388,5)</f>
        <v>101.84338</v>
      </c>
      <c r="G270" s="20"/>
      <c r="H270" s="28"/>
    </row>
    <row r="271" spans="1:8" ht="12.75" customHeight="1">
      <c r="A271" s="30" t="s">
        <v>67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ROUND(98.8726821700132,2)</f>
        <v>98.87</v>
      </c>
      <c r="D272" s="20">
        <f>F272</f>
        <v>102.02</v>
      </c>
      <c r="E272" s="20">
        <f>F272</f>
        <v>102.02</v>
      </c>
      <c r="F272" s="20">
        <f>ROUND(102.020912263217,2)</f>
        <v>102.02</v>
      </c>
      <c r="G272" s="20"/>
      <c r="H272" s="28"/>
    </row>
    <row r="273" spans="1:8" ht="12.75" customHeight="1">
      <c r="A273" s="30" t="s">
        <v>68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ROUND(98.8726821700132,2)</f>
        <v>98.87</v>
      </c>
      <c r="D274" s="20">
        <f>F274</f>
        <v>98.87</v>
      </c>
      <c r="E274" s="20">
        <f>F274</f>
        <v>98.87</v>
      </c>
      <c r="F274" s="20">
        <f>ROUND(98.8726821700132,2)</f>
        <v>98.87</v>
      </c>
      <c r="G274" s="20"/>
      <c r="H274" s="28"/>
    </row>
    <row r="275" spans="1:8" ht="12.75" customHeight="1">
      <c r="A275" s="30" t="s">
        <v>69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ROUND(95.7204396797903,5)</f>
        <v>95.72044</v>
      </c>
      <c r="D276" s="22">
        <f>F276</f>
        <v>95.51312</v>
      </c>
      <c r="E276" s="22">
        <f>F276</f>
        <v>95.51312</v>
      </c>
      <c r="F276" s="22">
        <f>ROUND(95.5131156152429,5)</f>
        <v>95.51312</v>
      </c>
      <c r="G276" s="20"/>
      <c r="H276" s="28"/>
    </row>
    <row r="277" spans="1:8" ht="12.75" customHeight="1">
      <c r="A277" s="30" t="s">
        <v>70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ROUND(95.7204396797903,5)</f>
        <v>95.72044</v>
      </c>
      <c r="D278" s="22">
        <f>F278</f>
        <v>94.53023</v>
      </c>
      <c r="E278" s="22">
        <f>F278</f>
        <v>94.53023</v>
      </c>
      <c r="F278" s="22">
        <f>ROUND(94.5302330117664,5)</f>
        <v>94.53023</v>
      </c>
      <c r="G278" s="20"/>
      <c r="H278" s="28"/>
    </row>
    <row r="279" spans="1:8" ht="12.75" customHeight="1">
      <c r="A279" s="30" t="s">
        <v>71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ROUND(95.7204396797903,5)</f>
        <v>95.72044</v>
      </c>
      <c r="D280" s="22">
        <f>F280</f>
        <v>93.50951</v>
      </c>
      <c r="E280" s="22">
        <f>F280</f>
        <v>93.50951</v>
      </c>
      <c r="F280" s="22">
        <f>ROUND(93.509510114308,5)</f>
        <v>93.50951</v>
      </c>
      <c r="G280" s="20"/>
      <c r="H280" s="28"/>
    </row>
    <row r="281" spans="1:8" ht="12.75" customHeight="1">
      <c r="A281" s="30" t="s">
        <v>72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ROUND(95.7204396797903,5)</f>
        <v>95.72044</v>
      </c>
      <c r="D282" s="22">
        <f>F282</f>
        <v>93.4593</v>
      </c>
      <c r="E282" s="22">
        <f>F282</f>
        <v>93.4593</v>
      </c>
      <c r="F282" s="22">
        <f>ROUND(93.4592975739612,5)</f>
        <v>93.4593</v>
      </c>
      <c r="G282" s="20"/>
      <c r="H282" s="28"/>
    </row>
    <row r="283" spans="1:8" ht="12.75" customHeight="1">
      <c r="A283" s="30" t="s">
        <v>73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ROUND(95.7204396797903,5)</f>
        <v>95.72044</v>
      </c>
      <c r="D284" s="22">
        <f>F284</f>
        <v>95.47096</v>
      </c>
      <c r="E284" s="22">
        <f>F284</f>
        <v>95.47096</v>
      </c>
      <c r="F284" s="22">
        <f>ROUND(95.4709624263685,5)</f>
        <v>95.47096</v>
      </c>
      <c r="G284" s="20"/>
      <c r="H284" s="28"/>
    </row>
    <row r="285" spans="1:8" ht="12.75" customHeight="1">
      <c r="A285" s="30" t="s">
        <v>74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ROUND(95.7204396797903,5)</f>
        <v>95.72044</v>
      </c>
      <c r="D286" s="22">
        <f>F286</f>
        <v>95.43392</v>
      </c>
      <c r="E286" s="22">
        <f>F286</f>
        <v>95.43392</v>
      </c>
      <c r="F286" s="22">
        <f>ROUND(95.4339184113115,5)</f>
        <v>95.43392</v>
      </c>
      <c r="G286" s="20"/>
      <c r="H286" s="28"/>
    </row>
    <row r="287" spans="1:8" ht="12.75" customHeight="1">
      <c r="A287" s="30" t="s">
        <v>75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ROUND(95.7204396797903,5)</f>
        <v>95.72044</v>
      </c>
      <c r="D288" s="22">
        <f>F288</f>
        <v>96.43247</v>
      </c>
      <c r="E288" s="22">
        <f>F288</f>
        <v>96.43247</v>
      </c>
      <c r="F288" s="22">
        <f>ROUND(96.432465192722,5)</f>
        <v>96.43247</v>
      </c>
      <c r="G288" s="20"/>
      <c r="H288" s="28"/>
    </row>
    <row r="289" spans="1:8" ht="12.75" customHeight="1">
      <c r="A289" s="30" t="s">
        <v>76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ROUND(95.7204396797903,5)</f>
        <v>95.72044</v>
      </c>
      <c r="D290" s="22">
        <f>F290</f>
        <v>100.2041</v>
      </c>
      <c r="E290" s="22">
        <f>F290</f>
        <v>100.2041</v>
      </c>
      <c r="F290" s="22">
        <f>ROUND(100.204102659356,5)</f>
        <v>100.2041</v>
      </c>
      <c r="G290" s="20"/>
      <c r="H290" s="28"/>
    </row>
    <row r="291" spans="1:8" ht="12.75" customHeight="1">
      <c r="A291" s="30" t="s">
        <v>77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ROUND(95.7204396797903,2)</f>
        <v>95.72</v>
      </c>
      <c r="D292" s="20">
        <f>F292</f>
        <v>100.4</v>
      </c>
      <c r="E292" s="20">
        <f>F292</f>
        <v>100.4</v>
      </c>
      <c r="F292" s="20">
        <f>ROUND(100.401915216316,2)</f>
        <v>100.4</v>
      </c>
      <c r="G292" s="20"/>
      <c r="H292" s="28"/>
    </row>
    <row r="293" spans="1:8" ht="12.75" customHeight="1">
      <c r="A293" s="30" t="s">
        <v>78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ROUND(95.7204396797903,2)</f>
        <v>95.72</v>
      </c>
      <c r="D294" s="20">
        <f>F294</f>
        <v>95.72</v>
      </c>
      <c r="E294" s="20">
        <f>F294</f>
        <v>95.72</v>
      </c>
      <c r="F294" s="20">
        <f>ROUND(95.7204396797903,2)</f>
        <v>95.72</v>
      </c>
      <c r="G294" s="20"/>
      <c r="H294" s="28"/>
    </row>
    <row r="295" spans="1:8" ht="12.75" customHeight="1">
      <c r="A295" s="30" t="s">
        <v>79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ROUND(93.6495748494489,5)</f>
        <v>93.64957</v>
      </c>
      <c r="D296" s="22">
        <f>F296</f>
        <v>91.49891</v>
      </c>
      <c r="E296" s="22">
        <f>F296</f>
        <v>91.49891</v>
      </c>
      <c r="F296" s="22">
        <f>ROUND(91.4989148343874,5)</f>
        <v>91.49891</v>
      </c>
      <c r="G296" s="20"/>
      <c r="H296" s="28"/>
    </row>
    <row r="297" spans="1:8" ht="12.75" customHeight="1">
      <c r="A297" s="30" t="s">
        <v>80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ROUND(93.6495748494489,5)</f>
        <v>93.64957</v>
      </c>
      <c r="D298" s="22">
        <f>F298</f>
        <v>88.38511</v>
      </c>
      <c r="E298" s="22">
        <f>F298</f>
        <v>88.38511</v>
      </c>
      <c r="F298" s="22">
        <f>ROUND(88.3851115731508,5)</f>
        <v>88.38511</v>
      </c>
      <c r="G298" s="20"/>
      <c r="H298" s="28"/>
    </row>
    <row r="299" spans="1:8" ht="12.75" customHeight="1">
      <c r="A299" s="30" t="s">
        <v>81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ROUND(93.6495748494489,5)</f>
        <v>93.64957</v>
      </c>
      <c r="D300" s="22">
        <f>F300</f>
        <v>87.04931</v>
      </c>
      <c r="E300" s="22">
        <f>F300</f>
        <v>87.04931</v>
      </c>
      <c r="F300" s="22">
        <f>ROUND(87.0493082894245,5)</f>
        <v>87.04931</v>
      </c>
      <c r="G300" s="20"/>
      <c r="H300" s="28"/>
    </row>
    <row r="301" spans="1:8" ht="12.75" customHeight="1">
      <c r="A301" s="30" t="s">
        <v>82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ROUND(93.6495748494489,5)</f>
        <v>93.64957</v>
      </c>
      <c r="D302" s="22">
        <f>F302</f>
        <v>89.20728</v>
      </c>
      <c r="E302" s="22">
        <f>F302</f>
        <v>89.20728</v>
      </c>
      <c r="F302" s="22">
        <f>ROUND(89.2072812262561,5)</f>
        <v>89.20728</v>
      </c>
      <c r="G302" s="20"/>
      <c r="H302" s="28"/>
    </row>
    <row r="303" spans="1:8" ht="12.75" customHeight="1">
      <c r="A303" s="30" t="s">
        <v>83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ROUND(93.6495748494489,5)</f>
        <v>93.64957</v>
      </c>
      <c r="D304" s="22">
        <f>F304</f>
        <v>93.05421</v>
      </c>
      <c r="E304" s="22">
        <f>F304</f>
        <v>93.05421</v>
      </c>
      <c r="F304" s="22">
        <f>ROUND(93.0542081330918,5)</f>
        <v>93.05421</v>
      </c>
      <c r="G304" s="20"/>
      <c r="H304" s="28"/>
    </row>
    <row r="305" spans="1:8" ht="12.75" customHeight="1">
      <c r="A305" s="30" t="s">
        <v>84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ROUND(93.6495748494489,5)</f>
        <v>93.64957</v>
      </c>
      <c r="D306" s="22">
        <f>F306</f>
        <v>91.57454</v>
      </c>
      <c r="E306" s="22">
        <f>F306</f>
        <v>91.57454</v>
      </c>
      <c r="F306" s="22">
        <f>ROUND(91.5745405235011,5)</f>
        <v>91.57454</v>
      </c>
      <c r="G306" s="20"/>
      <c r="H306" s="28"/>
    </row>
    <row r="307" spans="1:8" ht="12.75" customHeight="1">
      <c r="A307" s="30" t="s">
        <v>85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ROUND(93.6495748494489,5)</f>
        <v>93.64957</v>
      </c>
      <c r="D308" s="22">
        <f>F308</f>
        <v>93.67238</v>
      </c>
      <c r="E308" s="22">
        <f>F308</f>
        <v>93.67238</v>
      </c>
      <c r="F308" s="22">
        <f>ROUND(93.6723771084415,5)</f>
        <v>93.67238</v>
      </c>
      <c r="G308" s="20"/>
      <c r="H308" s="28"/>
    </row>
    <row r="309" spans="1:8" ht="12.75" customHeight="1">
      <c r="A309" s="30" t="s">
        <v>86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ROUND(93.6495748494489,5)</f>
        <v>93.64957</v>
      </c>
      <c r="D310" s="22">
        <f>F310</f>
        <v>99.20071</v>
      </c>
      <c r="E310" s="22">
        <f>F310</f>
        <v>99.20071</v>
      </c>
      <c r="F310" s="22">
        <f>ROUND(99.2007122315789,5)</f>
        <v>99.20071</v>
      </c>
      <c r="G310" s="20"/>
      <c r="H310" s="28"/>
    </row>
    <row r="311" spans="1:8" ht="12.75" customHeight="1">
      <c r="A311" s="30" t="s">
        <v>87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ROUND(93.6495748494489,2)</f>
        <v>93.65</v>
      </c>
      <c r="D312" s="20">
        <f>F312</f>
        <v>100.23</v>
      </c>
      <c r="E312" s="20">
        <f>F312</f>
        <v>100.23</v>
      </c>
      <c r="F312" s="20">
        <f>ROUND(100.229741062875,2)</f>
        <v>100.23</v>
      </c>
      <c r="G312" s="20"/>
      <c r="H312" s="28"/>
    </row>
    <row r="313" spans="1:8" ht="12.75" customHeight="1">
      <c r="A313" s="30" t="s">
        <v>88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32">
        <v>47015</v>
      </c>
      <c r="B314" s="33"/>
      <c r="C314" s="26">
        <f>ROUND(93.6495748494489,2)</f>
        <v>93.65</v>
      </c>
      <c r="D314" s="26">
        <f>F314</f>
        <v>93.65</v>
      </c>
      <c r="E314" s="26">
        <f>F314</f>
        <v>93.65</v>
      </c>
      <c r="F314" s="26">
        <f>ROUND(93.6495748494489,2)</f>
        <v>93.65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2019-08-01T15:53:33Z</dcterms:modified>
  <cp:category/>
  <cp:version/>
  <cp:contentType/>
  <cp:contentStatus/>
</cp:coreProperties>
</file>