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<sst xmlns="http://schemas.openxmlformats.org/spreadsheetml/2006/main" count="89" uniqueCount="86">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</sst>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36">
      <selection activeCell="M55" sqref="M5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43748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ROUND(98.7655772048285,2)</f>
        <v>98.77</v>
      </c>
      <c r="D6" s="28">
        <f>F6</f>
        <v>102.7</v>
      </c>
      <c r="E6" s="28">
        <f>F6</f>
        <v>102.7</v>
      </c>
      <c r="F6" s="28">
        <f>ROUND(102.701647303469,2)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ROUND(98.7655772048285,2)</f>
        <v>98.77</v>
      </c>
      <c r="D7" s="28">
        <f>F7</f>
        <v>98.56</v>
      </c>
      <c r="E7" s="28">
        <f>F7</f>
        <v>98.56</v>
      </c>
      <c r="F7" s="28">
        <f>ROUND(98.562085636756,2)</f>
        <v>98.56</v>
      </c>
      <c r="G7" s="28"/>
      <c r="H7" s="40"/>
    </row>
    <row r="8" spans="1:8" ht="12.75" customHeight="1">
      <c r="A8" s="26">
        <v>44004</v>
      </c>
      <c r="B8" s="27"/>
      <c r="C8" s="28">
        <f>ROUND(98.7655772048285,2)</f>
        <v>98.77</v>
      </c>
      <c r="D8" s="28">
        <f>F8</f>
        <v>101.97</v>
      </c>
      <c r="E8" s="28">
        <f>F8</f>
        <v>101.97</v>
      </c>
      <c r="F8" s="28">
        <f>ROUND(101.974136051651,2)</f>
        <v>101.97</v>
      </c>
      <c r="G8" s="28"/>
      <c r="H8" s="40"/>
    </row>
    <row r="9" spans="1:8" ht="12.75" customHeight="1">
      <c r="A9" s="26">
        <v>44095</v>
      </c>
      <c r="B9" s="27"/>
      <c r="C9" s="28">
        <f>ROUND(98.7655772048285,2)</f>
        <v>98.77</v>
      </c>
      <c r="D9" s="28">
        <f>F9</f>
        <v>98.77</v>
      </c>
      <c r="E9" s="28">
        <f>F9</f>
        <v>98.77</v>
      </c>
      <c r="F9" s="28">
        <f>ROUND(98.7655772048285,2)</f>
        <v>98.77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ROUND(94.9002191886604,2)</f>
        <v>94.9</v>
      </c>
      <c r="D11" s="28">
        <f>F11</f>
        <v>95.37</v>
      </c>
      <c r="E11" s="28">
        <f>F11</f>
        <v>95.37</v>
      </c>
      <c r="F11" s="28">
        <f>ROUND(95.3657184411861,2)</f>
        <v>95.37</v>
      </c>
      <c r="G11" s="28"/>
      <c r="H11" s="40"/>
    </row>
    <row r="12" spans="1:8" ht="12.75" customHeight="1">
      <c r="A12" s="26">
        <v>44271</v>
      </c>
      <c r="B12" s="27"/>
      <c r="C12" s="28">
        <f>ROUND(94.9002191886604,2)</f>
        <v>94.9</v>
      </c>
      <c r="D12" s="28">
        <f>F12</f>
        <v>94.32</v>
      </c>
      <c r="E12" s="28">
        <f>F12</f>
        <v>94.32</v>
      </c>
      <c r="F12" s="28">
        <f>ROUND(94.3181502320557,2)</f>
        <v>94.32</v>
      </c>
      <c r="G12" s="28"/>
      <c r="H12" s="40"/>
    </row>
    <row r="13" spans="1:8" ht="12.75" customHeight="1">
      <c r="A13" s="26">
        <v>44362</v>
      </c>
      <c r="B13" s="27"/>
      <c r="C13" s="28">
        <f>ROUND(94.9002191886604,2)</f>
        <v>94.9</v>
      </c>
      <c r="D13" s="28">
        <f>F13</f>
        <v>93.23</v>
      </c>
      <c r="E13" s="28">
        <f>F13</f>
        <v>93.23</v>
      </c>
      <c r="F13" s="28">
        <f>ROUND(93.2311017894402,2)</f>
        <v>93.23</v>
      </c>
      <c r="G13" s="28"/>
      <c r="H13" s="40"/>
    </row>
    <row r="14" spans="1:8" ht="12.75" customHeight="1">
      <c r="A14" s="26">
        <v>44460</v>
      </c>
      <c r="B14" s="27"/>
      <c r="C14" s="28">
        <f>ROUND(94.9002191886604,2)</f>
        <v>94.9</v>
      </c>
      <c r="D14" s="28">
        <f>F14</f>
        <v>93.11</v>
      </c>
      <c r="E14" s="28">
        <f>F14</f>
        <v>93.11</v>
      </c>
      <c r="F14" s="28">
        <f>ROUND(93.1052702509061,2)</f>
        <v>93.11</v>
      </c>
      <c r="G14" s="28"/>
      <c r="H14" s="40"/>
    </row>
    <row r="15" spans="1:8" ht="12.75" customHeight="1">
      <c r="A15" s="26">
        <v>44551</v>
      </c>
      <c r="B15" s="27"/>
      <c r="C15" s="28">
        <f>ROUND(94.9002191886604,2)</f>
        <v>94.9</v>
      </c>
      <c r="D15" s="28">
        <f>F15</f>
        <v>95.06</v>
      </c>
      <c r="E15" s="28">
        <f>F15</f>
        <v>95.06</v>
      </c>
      <c r="F15" s="28">
        <f>ROUND(95.0551659168829,2)</f>
        <v>95.06</v>
      </c>
      <c r="G15" s="28"/>
      <c r="H15" s="40"/>
    </row>
    <row r="16" spans="1:8" ht="12.75" customHeight="1">
      <c r="A16" s="26">
        <v>44635</v>
      </c>
      <c r="B16" s="27"/>
      <c r="C16" s="28">
        <f>ROUND(94.9002191886604,2)</f>
        <v>94.9</v>
      </c>
      <c r="D16" s="28">
        <f>F16</f>
        <v>94.96</v>
      </c>
      <c r="E16" s="28">
        <f>F16</f>
        <v>94.96</v>
      </c>
      <c r="F16" s="28">
        <f>ROUND(94.964745336625,2)</f>
        <v>94.96</v>
      </c>
      <c r="G16" s="28"/>
      <c r="H16" s="40"/>
    </row>
    <row r="17" spans="1:8" ht="12.75" customHeight="1">
      <c r="A17" s="26">
        <v>44733</v>
      </c>
      <c r="B17" s="27"/>
      <c r="C17" s="28">
        <f>ROUND(94.9002191886604,2)</f>
        <v>94.9</v>
      </c>
      <c r="D17" s="28">
        <f>F17</f>
        <v>95.9</v>
      </c>
      <c r="E17" s="28">
        <f>F17</f>
        <v>95.9</v>
      </c>
      <c r="F17" s="28">
        <f>ROUND(95.8999685658419,2)</f>
        <v>95.9</v>
      </c>
      <c r="G17" s="28"/>
      <c r="H17" s="40"/>
    </row>
    <row r="18" spans="1:8" ht="12.75" customHeight="1">
      <c r="A18" s="26">
        <v>44824</v>
      </c>
      <c r="B18" s="27"/>
      <c r="C18" s="28">
        <f>ROUND(94.9002191886604,2)</f>
        <v>94.9</v>
      </c>
      <c r="D18" s="28">
        <f>F18</f>
        <v>99.62</v>
      </c>
      <c r="E18" s="28">
        <f>F18</f>
        <v>99.62</v>
      </c>
      <c r="F18" s="28">
        <f>ROUND(99.6195134082971,2)</f>
        <v>99.62</v>
      </c>
      <c r="G18" s="28"/>
      <c r="H18" s="40"/>
    </row>
    <row r="19" spans="1:8" ht="12.75" customHeight="1">
      <c r="A19" s="26">
        <v>44915</v>
      </c>
      <c r="B19" s="27"/>
      <c r="C19" s="28">
        <f>ROUND(94.9002191886604,2)</f>
        <v>94.9</v>
      </c>
      <c r="D19" s="28">
        <f>F19</f>
        <v>100.66</v>
      </c>
      <c r="E19" s="28">
        <f>F19</f>
        <v>100.66</v>
      </c>
      <c r="F19" s="28">
        <f>ROUND(100.664532039672,2)</f>
        <v>100.66</v>
      </c>
      <c r="G19" s="28"/>
      <c r="H19" s="40"/>
    </row>
    <row r="20" spans="1:8" ht="12.75" customHeight="1">
      <c r="A20" s="26">
        <v>45007</v>
      </c>
      <c r="B20" s="27"/>
      <c r="C20" s="28">
        <f>ROUND(94.9002191886604,2)</f>
        <v>94.9</v>
      </c>
      <c r="D20" s="28">
        <f>F20</f>
        <v>93.74</v>
      </c>
      <c r="E20" s="28">
        <f>F20</f>
        <v>93.74</v>
      </c>
      <c r="F20" s="28">
        <f>ROUND(93.7421736442512,2)</f>
        <v>93.74</v>
      </c>
      <c r="G20" s="28"/>
      <c r="H20" s="40"/>
    </row>
    <row r="21" spans="1:8" ht="12.75" customHeight="1">
      <c r="A21" s="26">
        <v>45097</v>
      </c>
      <c r="B21" s="27"/>
      <c r="C21" s="28">
        <f>ROUND(94.9002191886604,2)</f>
        <v>94.9</v>
      </c>
      <c r="D21" s="28">
        <f>F21</f>
        <v>99.65</v>
      </c>
      <c r="E21" s="28">
        <f>F21</f>
        <v>99.65</v>
      </c>
      <c r="F21" s="28">
        <f>ROUND(99.6544201293973,2)</f>
        <v>99.65</v>
      </c>
      <c r="G21" s="28"/>
      <c r="H21" s="40"/>
    </row>
    <row r="22" spans="1:8" ht="12.75" customHeight="1">
      <c r="A22" s="26">
        <v>45188</v>
      </c>
      <c r="B22" s="27"/>
      <c r="C22" s="28">
        <f>ROUND(94.9002191886604,2)</f>
        <v>94.9</v>
      </c>
      <c r="D22" s="28">
        <f>F22</f>
        <v>94.9</v>
      </c>
      <c r="E22" s="28">
        <f>F22</f>
        <v>94.9</v>
      </c>
      <c r="F22" s="28">
        <f>ROUND(94.9002191886604,2)</f>
        <v>94.9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ROUND(91.8379874648807,2)</f>
        <v>91.84</v>
      </c>
      <c r="D24" s="28">
        <f>F24</f>
        <v>90.06</v>
      </c>
      <c r="E24" s="28">
        <f>F24</f>
        <v>90.06</v>
      </c>
      <c r="F24" s="28">
        <f>ROUND(90.0634513622924,2)</f>
        <v>90.06</v>
      </c>
      <c r="G24" s="28"/>
      <c r="H24" s="40"/>
    </row>
    <row r="25" spans="1:8" ht="12.75" customHeight="1">
      <c r="A25" s="26">
        <v>46097</v>
      </c>
      <c r="B25" s="27"/>
      <c r="C25" s="28">
        <f>ROUND(91.8379874648807,2)</f>
        <v>91.84</v>
      </c>
      <c r="D25" s="28">
        <f>F25</f>
        <v>86.87</v>
      </c>
      <c r="E25" s="28">
        <f>F25</f>
        <v>86.87</v>
      </c>
      <c r="F25" s="28">
        <f>ROUND(86.8734547039289,2)</f>
        <v>86.87</v>
      </c>
      <c r="G25" s="28"/>
      <c r="H25" s="40"/>
    </row>
    <row r="26" spans="1:8" ht="12.75" customHeight="1">
      <c r="A26" s="26">
        <v>46188</v>
      </c>
      <c r="B26" s="27"/>
      <c r="C26" s="28">
        <f>ROUND(91.8379874648807,2)</f>
        <v>91.84</v>
      </c>
      <c r="D26" s="28">
        <f>F26</f>
        <v>85.47</v>
      </c>
      <c r="E26" s="28">
        <f>F26</f>
        <v>85.47</v>
      </c>
      <c r="F26" s="28">
        <f>ROUND(85.4718856130031,2)</f>
        <v>85.47</v>
      </c>
      <c r="G26" s="28"/>
      <c r="H26" s="40"/>
    </row>
    <row r="27" spans="1:8" ht="12.75" customHeight="1">
      <c r="A27" s="26">
        <v>46286</v>
      </c>
      <c r="B27" s="27"/>
      <c r="C27" s="28">
        <f>ROUND(91.8379874648807,2)</f>
        <v>91.84</v>
      </c>
      <c r="D27" s="28">
        <f>F27</f>
        <v>87.58</v>
      </c>
      <c r="E27" s="28">
        <f>F27</f>
        <v>87.58</v>
      </c>
      <c r="F27" s="28">
        <f>ROUND(87.5835763722258,2)</f>
        <v>87.58</v>
      </c>
      <c r="G27" s="28"/>
      <c r="H27" s="40"/>
    </row>
    <row r="28" spans="1:8" ht="12.75" customHeight="1">
      <c r="A28" s="26">
        <v>46377</v>
      </c>
      <c r="B28" s="27"/>
      <c r="C28" s="28">
        <f>ROUND(91.8379874648807,2)</f>
        <v>91.84</v>
      </c>
      <c r="D28" s="28">
        <f>F28</f>
        <v>91.4</v>
      </c>
      <c r="E28" s="28">
        <f>F28</f>
        <v>91.4</v>
      </c>
      <c r="F28" s="28">
        <f>ROUND(91.4015373181668,2)</f>
        <v>91.4</v>
      </c>
      <c r="G28" s="28"/>
      <c r="H28" s="40"/>
    </row>
    <row r="29" spans="1:8" ht="12.75" customHeight="1">
      <c r="A29" s="26">
        <v>46461</v>
      </c>
      <c r="B29" s="27"/>
      <c r="C29" s="28">
        <f>ROUND(91.8379874648807,2)</f>
        <v>91.84</v>
      </c>
      <c r="D29" s="28">
        <f>F29</f>
        <v>89.86</v>
      </c>
      <c r="E29" s="28">
        <f>F29</f>
        <v>89.86</v>
      </c>
      <c r="F29" s="28">
        <f>ROUND(89.8615090869771,2)</f>
        <v>89.86</v>
      </c>
      <c r="G29" s="28"/>
      <c r="H29" s="40"/>
    </row>
    <row r="30" spans="1:8" ht="12.75" customHeight="1">
      <c r="A30" s="26">
        <v>46559</v>
      </c>
      <c r="B30" s="27"/>
      <c r="C30" s="28">
        <f>ROUND(91.8379874648807,2)</f>
        <v>91.84</v>
      </c>
      <c r="D30" s="28">
        <f>F30</f>
        <v>91.92</v>
      </c>
      <c r="E30" s="28">
        <f>F30</f>
        <v>91.92</v>
      </c>
      <c r="F30" s="28">
        <f>ROUND(91.9226644207825,2)</f>
        <v>91.92</v>
      </c>
      <c r="G30" s="28"/>
      <c r="H30" s="40"/>
    </row>
    <row r="31" spans="1:8" ht="12.75" customHeight="1">
      <c r="A31" s="26">
        <v>46650</v>
      </c>
      <c r="B31" s="27"/>
      <c r="C31" s="28">
        <f>ROUND(91.8379874648807,2)</f>
        <v>91.84</v>
      </c>
      <c r="D31" s="28">
        <f>F31</f>
        <v>97.45</v>
      </c>
      <c r="E31" s="28">
        <f>F31</f>
        <v>97.45</v>
      </c>
      <c r="F31" s="28">
        <f>ROUND(97.4531979303437,2)</f>
        <v>97.45</v>
      </c>
      <c r="G31" s="28"/>
      <c r="H31" s="40"/>
    </row>
    <row r="32" spans="1:8" ht="12.75" customHeight="1">
      <c r="A32" s="26">
        <v>46741</v>
      </c>
      <c r="B32" s="27"/>
      <c r="C32" s="28">
        <f>ROUND(91.8379874648807,2)</f>
        <v>91.84</v>
      </c>
      <c r="D32" s="28">
        <f>F32</f>
        <v>97.79</v>
      </c>
      <c r="E32" s="28">
        <f>F32</f>
        <v>97.79</v>
      </c>
      <c r="F32" s="28">
        <f>ROUND(97.7865077115775,2)</f>
        <v>97.79</v>
      </c>
      <c r="G32" s="28"/>
      <c r="H32" s="40"/>
    </row>
    <row r="33" spans="1:8" ht="12.75" customHeight="1">
      <c r="A33" s="26">
        <v>46834</v>
      </c>
      <c r="B33" s="27"/>
      <c r="C33" s="28">
        <f>ROUND(91.8379874648807,2)</f>
        <v>91.84</v>
      </c>
      <c r="D33" s="28">
        <f>F33</f>
        <v>91.1</v>
      </c>
      <c r="E33" s="28">
        <f>F33</f>
        <v>91.1</v>
      </c>
      <c r="F33" s="28">
        <f>ROUND(91.0986255520255,2)</f>
        <v>91.1</v>
      </c>
      <c r="G33" s="28"/>
      <c r="H33" s="40"/>
    </row>
    <row r="34" spans="1:8" ht="12.75" customHeight="1">
      <c r="A34" s="26">
        <v>46924</v>
      </c>
      <c r="B34" s="27"/>
      <c r="C34" s="28">
        <f>ROUND(91.8379874648807,2)</f>
        <v>91.84</v>
      </c>
      <c r="D34" s="28">
        <f>F34</f>
        <v>98.48</v>
      </c>
      <c r="E34" s="28">
        <f>F34</f>
        <v>98.48</v>
      </c>
      <c r="F34" s="28">
        <f>ROUND(98.4758527228871,2)</f>
        <v>98.48</v>
      </c>
      <c r="G34" s="28"/>
      <c r="H34" s="40"/>
    </row>
    <row r="35" spans="1:8" ht="12.75" customHeight="1">
      <c r="A35" s="26">
        <v>47015</v>
      </c>
      <c r="B35" s="27"/>
      <c r="C35" s="28">
        <f>ROUND(91.8379874648807,2)</f>
        <v>91.84</v>
      </c>
      <c r="D35" s="28">
        <f>F35</f>
        <v>91.84</v>
      </c>
      <c r="E35" s="28">
        <f>F35</f>
        <v>91.84</v>
      </c>
      <c r="F35" s="28">
        <f>ROUND(91.8379874648807,2)</f>
        <v>91.84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ROUND(3.21,5)</f>
        <v>3.21</v>
      </c>
      <c r="D37" s="30">
        <f>F37</f>
        <v>3.21</v>
      </c>
      <c r="E37" s="30">
        <f>F37</f>
        <v>3.21</v>
      </c>
      <c r="F37" s="30">
        <f>ROUND(3.21,5)</f>
        <v>3.21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ROUND(3.58,5)</f>
        <v>3.58</v>
      </c>
      <c r="D39" s="30">
        <f>F39</f>
        <v>3.58</v>
      </c>
      <c r="E39" s="30">
        <f>F39</f>
        <v>3.58</v>
      </c>
      <c r="F39" s="30">
        <f>ROUND(3.58,5)</f>
        <v>3.58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ROUND(3.66,5)</f>
        <v>3.66</v>
      </c>
      <c r="D41" s="30">
        <f>F41</f>
        <v>3.66</v>
      </c>
      <c r="E41" s="30">
        <f>F41</f>
        <v>3.66</v>
      </c>
      <c r="F41" s="30">
        <f>ROUND(3.66,5)</f>
        <v>3.66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ROUND(4.33,5)</f>
        <v>4.33</v>
      </c>
      <c r="D43" s="30">
        <f>F43</f>
        <v>4.33</v>
      </c>
      <c r="E43" s="30">
        <f>F43</f>
        <v>4.33</v>
      </c>
      <c r="F43" s="30">
        <f>ROUND(4.33,5)</f>
        <v>4.33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ROUND(10.735,5)</f>
        <v>10.735</v>
      </c>
      <c r="D45" s="30">
        <f>F45</f>
        <v>10.735</v>
      </c>
      <c r="E45" s="30">
        <f>F45</f>
        <v>10.735</v>
      </c>
      <c r="F45" s="30">
        <f>ROUND(10.735,5)</f>
        <v>10.735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ROUND(7.29,5)</f>
        <v>7.29</v>
      </c>
      <c r="D47" s="30">
        <f>F47</f>
        <v>7.29</v>
      </c>
      <c r="E47" s="30">
        <f>F47</f>
        <v>7.29</v>
      </c>
      <c r="F47" s="30">
        <f>ROUND(7.29,5)</f>
        <v>7.29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ROUND(8.215,3)</f>
        <v>8.215</v>
      </c>
      <c r="D49" s="31">
        <f>F49</f>
        <v>8.215</v>
      </c>
      <c r="E49" s="31">
        <f>F49</f>
        <v>8.215</v>
      </c>
      <c r="F49" s="31">
        <f>ROUND(8.215,3)</f>
        <v>8.215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ROUND(2.85,3)</f>
        <v>2.85</v>
      </c>
      <c r="D51" s="31">
        <f>F51</f>
        <v>2.85</v>
      </c>
      <c r="E51" s="31">
        <f>F51</f>
        <v>2.85</v>
      </c>
      <c r="F51" s="31">
        <f>ROUND(2.85,3)</f>
        <v>2.85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ROUND(3.54,3)</f>
        <v>3.54</v>
      </c>
      <c r="D53" s="31">
        <f>F53</f>
        <v>3.54</v>
      </c>
      <c r="E53" s="31">
        <f>F53</f>
        <v>3.54</v>
      </c>
      <c r="F53" s="31">
        <f>ROUND(3.54,3)</f>
        <v>3.54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ROUND(9.495,3)</f>
        <v>9.495</v>
      </c>
      <c r="D59" s="31">
        <f>F59</f>
        <v>9.495</v>
      </c>
      <c r="E59" s="31">
        <f>F59</f>
        <v>9.495</v>
      </c>
      <c r="F59" s="31">
        <f>ROUND(9.495,3)</f>
        <v>9.495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ROUND(3.41,3)</f>
        <v>3.41</v>
      </c>
      <c r="D61" s="31">
        <f>F61</f>
        <v>3.41</v>
      </c>
      <c r="E61" s="31">
        <f>F61</f>
        <v>3.41</v>
      </c>
      <c r="F61" s="31">
        <f>ROUND(3.41,3)</f>
        <v>3.41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ROUND(2.83,3)</f>
        <v>2.83</v>
      </c>
      <c r="D63" s="31">
        <f>F63</f>
        <v>2.83</v>
      </c>
      <c r="E63" s="31">
        <f>F63</f>
        <v>2.83</v>
      </c>
      <c r="F63" s="31">
        <f>ROUND(2.83,3)</f>
        <v>2.83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ROUND(9.1,3)</f>
        <v>9.1</v>
      </c>
      <c r="D65" s="31">
        <f>F65</f>
        <v>9.1</v>
      </c>
      <c r="E65" s="31">
        <f>F65</f>
        <v>9.1</v>
      </c>
      <c r="F65" s="31">
        <f>ROUND(9.1,3)</f>
        <v>9.1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ROUND(3.21,5)</f>
        <v>3.21</v>
      </c>
      <c r="D67" s="30">
        <f>F67</f>
        <v>137.8997</v>
      </c>
      <c r="E67" s="30">
        <f>F67</f>
        <v>137.8997</v>
      </c>
      <c r="F67" s="30">
        <f>ROUND(137.8997,5)</f>
        <v>137.8997</v>
      </c>
      <c r="G67" s="28"/>
      <c r="H67" s="40"/>
    </row>
    <row r="68" spans="1:8" ht="12.75" customHeight="1">
      <c r="A68" s="26">
        <v>43867</v>
      </c>
      <c r="B68" s="27"/>
      <c r="C68" s="30">
        <f>ROUND(3.21,5)</f>
        <v>3.21</v>
      </c>
      <c r="D68" s="30">
        <f>F68</f>
        <v>138.93594</v>
      </c>
      <c r="E68" s="30">
        <f>F68</f>
        <v>138.93594</v>
      </c>
      <c r="F68" s="30">
        <f>ROUND(138.93594,5)</f>
        <v>138.93594</v>
      </c>
      <c r="G68" s="28"/>
      <c r="H68" s="40"/>
    </row>
    <row r="69" spans="1:8" ht="12.75" customHeight="1">
      <c r="A69" s="26">
        <v>43958</v>
      </c>
      <c r="B69" s="27"/>
      <c r="C69" s="30">
        <f>ROUND(3.21,5)</f>
        <v>3.21</v>
      </c>
      <c r="D69" s="30">
        <f>F69</f>
        <v>141.51976</v>
      </c>
      <c r="E69" s="30">
        <f>F69</f>
        <v>141.51976</v>
      </c>
      <c r="F69" s="30">
        <f>ROUND(141.51976,5)</f>
        <v>141.51976</v>
      </c>
      <c r="G69" s="28"/>
      <c r="H69" s="40"/>
    </row>
    <row r="70" spans="1:8" ht="12.75" customHeight="1">
      <c r="A70" s="26">
        <v>44049</v>
      </c>
      <c r="B70" s="27"/>
      <c r="C70" s="30">
        <f>ROUND(3.21,5)</f>
        <v>3.21</v>
      </c>
      <c r="D70" s="30">
        <f>F70</f>
        <v>142.70743</v>
      </c>
      <c r="E70" s="30">
        <f>F70</f>
        <v>142.70743</v>
      </c>
      <c r="F70" s="30">
        <f>ROUND(142.70743,5)</f>
        <v>142.70743</v>
      </c>
      <c r="G70" s="28"/>
      <c r="H70" s="40"/>
    </row>
    <row r="71" spans="1:8" ht="12.75" customHeight="1">
      <c r="A71" s="26">
        <v>44140</v>
      </c>
      <c r="B71" s="27"/>
      <c r="C71" s="30">
        <f>ROUND(3.21,5)</f>
        <v>3.21</v>
      </c>
      <c r="D71" s="30">
        <f>F71</f>
        <v>145.25138</v>
      </c>
      <c r="E71" s="30">
        <f>F71</f>
        <v>145.25138</v>
      </c>
      <c r="F71" s="30">
        <f>ROUND(145.25138,5)</f>
        <v>145.25138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ROUND(101.61011,5)</f>
        <v>101.61011</v>
      </c>
      <c r="D73" s="30">
        <f>F73</f>
        <v>102.17191</v>
      </c>
      <c r="E73" s="30">
        <f>F73</f>
        <v>102.17191</v>
      </c>
      <c r="F73" s="30">
        <f>ROUND(102.17191,5)</f>
        <v>102.17191</v>
      </c>
      <c r="G73" s="28"/>
      <c r="H73" s="40"/>
    </row>
    <row r="74" spans="1:8" ht="12.75" customHeight="1">
      <c r="A74" s="26">
        <v>43867</v>
      </c>
      <c r="B74" s="27"/>
      <c r="C74" s="30">
        <f>ROUND(101.61011,5)</f>
        <v>101.61011</v>
      </c>
      <c r="D74" s="30">
        <f>F74</f>
        <v>104.03173</v>
      </c>
      <c r="E74" s="30">
        <f>F74</f>
        <v>104.03173</v>
      </c>
      <c r="F74" s="30">
        <f>ROUND(104.03173,5)</f>
        <v>104.03173</v>
      </c>
      <c r="G74" s="28"/>
      <c r="H74" s="40"/>
    </row>
    <row r="75" spans="1:8" ht="12.75" customHeight="1">
      <c r="A75" s="26">
        <v>43958</v>
      </c>
      <c r="B75" s="27"/>
      <c r="C75" s="30">
        <f>ROUND(101.61011,5)</f>
        <v>101.61011</v>
      </c>
      <c r="D75" s="30">
        <f>F75</f>
        <v>104.85385</v>
      </c>
      <c r="E75" s="30">
        <f>F75</f>
        <v>104.85385</v>
      </c>
      <c r="F75" s="30">
        <f>ROUND(104.85385,5)</f>
        <v>104.85385</v>
      </c>
      <c r="G75" s="28"/>
      <c r="H75" s="40"/>
    </row>
    <row r="76" spans="1:8" ht="12.75" customHeight="1">
      <c r="A76" s="26">
        <v>44049</v>
      </c>
      <c r="B76" s="27"/>
      <c r="C76" s="30">
        <f>ROUND(101.61011,5)</f>
        <v>101.61011</v>
      </c>
      <c r="D76" s="30">
        <f>F76</f>
        <v>106.84907</v>
      </c>
      <c r="E76" s="30">
        <f>F76</f>
        <v>106.84907</v>
      </c>
      <c r="F76" s="30">
        <f>ROUND(106.84907,5)</f>
        <v>106.84907</v>
      </c>
      <c r="G76" s="28"/>
      <c r="H76" s="40"/>
    </row>
    <row r="77" spans="1:8" ht="12.75" customHeight="1">
      <c r="A77" s="26">
        <v>44140</v>
      </c>
      <c r="B77" s="27"/>
      <c r="C77" s="30">
        <f>ROUND(101.61011,5)</f>
        <v>101.61011</v>
      </c>
      <c r="D77" s="30">
        <f>F77</f>
        <v>107.61196</v>
      </c>
      <c r="E77" s="30">
        <f>F77</f>
        <v>107.61196</v>
      </c>
      <c r="F77" s="30">
        <f>ROUND(107.61196,5)</f>
        <v>107.61196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ROUND(8.905,5)</f>
        <v>8.905</v>
      </c>
      <c r="D79" s="30">
        <f>F79</f>
        <v>8.92305</v>
      </c>
      <c r="E79" s="30">
        <f>F79</f>
        <v>8.92305</v>
      </c>
      <c r="F79" s="30">
        <f>ROUND(8.92305,5)</f>
        <v>8.92305</v>
      </c>
      <c r="G79" s="28"/>
      <c r="H79" s="40"/>
    </row>
    <row r="80" spans="1:8" ht="12.75" customHeight="1">
      <c r="A80" s="26">
        <v>43867</v>
      </c>
      <c r="B80" s="27"/>
      <c r="C80" s="30">
        <f>ROUND(8.905,5)</f>
        <v>8.905</v>
      </c>
      <c r="D80" s="30">
        <f>F80</f>
        <v>8.98277</v>
      </c>
      <c r="E80" s="30">
        <f>F80</f>
        <v>8.98277</v>
      </c>
      <c r="F80" s="30">
        <f>ROUND(8.98277,5)</f>
        <v>8.98277</v>
      </c>
      <c r="G80" s="28"/>
      <c r="H80" s="40"/>
    </row>
    <row r="81" spans="1:8" ht="12.75" customHeight="1">
      <c r="A81" s="26">
        <v>43958</v>
      </c>
      <c r="B81" s="27"/>
      <c r="C81" s="30">
        <f>ROUND(8.905,5)</f>
        <v>8.905</v>
      </c>
      <c r="D81" s="30">
        <f>F81</f>
        <v>9.04187</v>
      </c>
      <c r="E81" s="30">
        <f>F81</f>
        <v>9.04187</v>
      </c>
      <c r="F81" s="30">
        <f>ROUND(9.04187,5)</f>
        <v>9.04187</v>
      </c>
      <c r="G81" s="28"/>
      <c r="H81" s="40"/>
    </row>
    <row r="82" spans="1:8" ht="12.75" customHeight="1">
      <c r="A82" s="26">
        <v>44049</v>
      </c>
      <c r="B82" s="27"/>
      <c r="C82" s="30">
        <f>ROUND(8.905,5)</f>
        <v>8.905</v>
      </c>
      <c r="D82" s="30">
        <f>F82</f>
        <v>9.09784</v>
      </c>
      <c r="E82" s="30">
        <f>F82</f>
        <v>9.09784</v>
      </c>
      <c r="F82" s="30">
        <f>ROUND(9.09784,5)</f>
        <v>9.09784</v>
      </c>
      <c r="G82" s="28"/>
      <c r="H82" s="40"/>
    </row>
    <row r="83" spans="1:8" ht="12.75" customHeight="1">
      <c r="A83" s="26">
        <v>44140</v>
      </c>
      <c r="B83" s="27"/>
      <c r="C83" s="30">
        <f>ROUND(8.905,5)</f>
        <v>8.905</v>
      </c>
      <c r="D83" s="30">
        <f>F83</f>
        <v>9.17244</v>
      </c>
      <c r="E83" s="30">
        <f>F83</f>
        <v>9.17244</v>
      </c>
      <c r="F83" s="30">
        <f>ROUND(9.17244,5)</f>
        <v>9.17244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ROUND(9.24,5)</f>
        <v>9.24</v>
      </c>
      <c r="D85" s="30">
        <f>F85</f>
        <v>9.25996</v>
      </c>
      <c r="E85" s="30">
        <f>F85</f>
        <v>9.25996</v>
      </c>
      <c r="F85" s="30">
        <f>ROUND(9.25996,5)</f>
        <v>9.25996</v>
      </c>
      <c r="G85" s="28"/>
      <c r="H85" s="40"/>
    </row>
    <row r="86" spans="1:8" ht="12.75" customHeight="1">
      <c r="A86" s="26">
        <v>43867</v>
      </c>
      <c r="B86" s="27"/>
      <c r="C86" s="30">
        <f>ROUND(9.24,5)</f>
        <v>9.24</v>
      </c>
      <c r="D86" s="30">
        <f>F86</f>
        <v>9.32595</v>
      </c>
      <c r="E86" s="30">
        <f>F86</f>
        <v>9.32595</v>
      </c>
      <c r="F86" s="30">
        <f>ROUND(9.32595,5)</f>
        <v>9.32595</v>
      </c>
      <c r="G86" s="28"/>
      <c r="H86" s="40"/>
    </row>
    <row r="87" spans="1:8" ht="12.75" customHeight="1">
      <c r="A87" s="26">
        <v>43958</v>
      </c>
      <c r="B87" s="27"/>
      <c r="C87" s="30">
        <f>ROUND(9.24,5)</f>
        <v>9.24</v>
      </c>
      <c r="D87" s="30">
        <f>F87</f>
        <v>9.38959</v>
      </c>
      <c r="E87" s="30">
        <f>F87</f>
        <v>9.38959</v>
      </c>
      <c r="F87" s="30">
        <f>ROUND(9.38959,5)</f>
        <v>9.38959</v>
      </c>
      <c r="G87" s="28"/>
      <c r="H87" s="40"/>
    </row>
    <row r="88" spans="1:8" ht="12.75" customHeight="1">
      <c r="A88" s="26">
        <v>44049</v>
      </c>
      <c r="B88" s="27"/>
      <c r="C88" s="30">
        <f>ROUND(9.24,5)</f>
        <v>9.24</v>
      </c>
      <c r="D88" s="30">
        <f>F88</f>
        <v>9.44984</v>
      </c>
      <c r="E88" s="30">
        <f>F88</f>
        <v>9.44984</v>
      </c>
      <c r="F88" s="30">
        <f>ROUND(9.44984,5)</f>
        <v>9.44984</v>
      </c>
      <c r="G88" s="28"/>
      <c r="H88" s="40"/>
    </row>
    <row r="89" spans="1:8" ht="12.75" customHeight="1">
      <c r="A89" s="26">
        <v>44140</v>
      </c>
      <c r="B89" s="27"/>
      <c r="C89" s="30">
        <f>ROUND(9.24,5)</f>
        <v>9.24</v>
      </c>
      <c r="D89" s="30">
        <f>F89</f>
        <v>9.53172</v>
      </c>
      <c r="E89" s="30">
        <f>F89</f>
        <v>9.53172</v>
      </c>
      <c r="F89" s="30">
        <f>ROUND(9.53172,5)</f>
        <v>9.53172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ROUND(102.02028,5)</f>
        <v>102.02028</v>
      </c>
      <c r="D91" s="30">
        <f>F91</f>
        <v>102.58428</v>
      </c>
      <c r="E91" s="30">
        <f>F91</f>
        <v>102.58428</v>
      </c>
      <c r="F91" s="30">
        <f>ROUND(102.58428,5)</f>
        <v>102.58428</v>
      </c>
      <c r="G91" s="28"/>
      <c r="H91" s="40"/>
    </row>
    <row r="92" spans="1:8" ht="12.75" customHeight="1">
      <c r="A92" s="26">
        <v>43867</v>
      </c>
      <c r="B92" s="27"/>
      <c r="C92" s="30">
        <f>ROUND(102.02028,5)</f>
        <v>102.02028</v>
      </c>
      <c r="D92" s="30">
        <f>F92</f>
        <v>104.45168</v>
      </c>
      <c r="E92" s="30">
        <f>F92</f>
        <v>104.45168</v>
      </c>
      <c r="F92" s="30">
        <f>ROUND(104.45168,5)</f>
        <v>104.45168</v>
      </c>
      <c r="G92" s="28"/>
      <c r="H92" s="40"/>
    </row>
    <row r="93" spans="1:8" ht="12.75" customHeight="1">
      <c r="A93" s="26">
        <v>43958</v>
      </c>
      <c r="B93" s="27"/>
      <c r="C93" s="30">
        <f>ROUND(102.02028,5)</f>
        <v>102.02028</v>
      </c>
      <c r="D93" s="30">
        <f>F93</f>
        <v>105.19864</v>
      </c>
      <c r="E93" s="30">
        <f>F93</f>
        <v>105.19864</v>
      </c>
      <c r="F93" s="30">
        <f>ROUND(105.19864,5)</f>
        <v>105.19864</v>
      </c>
      <c r="G93" s="28"/>
      <c r="H93" s="40"/>
    </row>
    <row r="94" spans="1:8" ht="12.75" customHeight="1">
      <c r="A94" s="26">
        <v>44049</v>
      </c>
      <c r="B94" s="27"/>
      <c r="C94" s="30">
        <f>ROUND(102.02028,5)</f>
        <v>102.02028</v>
      </c>
      <c r="D94" s="30">
        <f>F94</f>
        <v>107.20036</v>
      </c>
      <c r="E94" s="30">
        <f>F94</f>
        <v>107.20036</v>
      </c>
      <c r="F94" s="30">
        <f>ROUND(107.20036,5)</f>
        <v>107.20036</v>
      </c>
      <c r="G94" s="28"/>
      <c r="H94" s="40"/>
    </row>
    <row r="95" spans="1:8" ht="12.75" customHeight="1">
      <c r="A95" s="26">
        <v>44140</v>
      </c>
      <c r="B95" s="27"/>
      <c r="C95" s="30">
        <f>ROUND(102.02028,5)</f>
        <v>102.02028</v>
      </c>
      <c r="D95" s="30">
        <f>F95</f>
        <v>107.89104</v>
      </c>
      <c r="E95" s="30">
        <f>F95</f>
        <v>107.89104</v>
      </c>
      <c r="F95" s="30">
        <f>ROUND(107.89104,5)</f>
        <v>107.89104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ROUND(9.635,5)</f>
        <v>9.635</v>
      </c>
      <c r="D97" s="30">
        <f>F97</f>
        <v>9.65572</v>
      </c>
      <c r="E97" s="30">
        <f>F97</f>
        <v>9.65572</v>
      </c>
      <c r="F97" s="30">
        <f>ROUND(9.65572,5)</f>
        <v>9.65572</v>
      </c>
      <c r="G97" s="28"/>
      <c r="H97" s="40"/>
    </row>
    <row r="98" spans="1:8" ht="12.75" customHeight="1">
      <c r="A98" s="26">
        <v>43867</v>
      </c>
      <c r="B98" s="27"/>
      <c r="C98" s="30">
        <f>ROUND(9.635,5)</f>
        <v>9.635</v>
      </c>
      <c r="D98" s="30">
        <f>F98</f>
        <v>9.7242</v>
      </c>
      <c r="E98" s="30">
        <f>F98</f>
        <v>9.7242</v>
      </c>
      <c r="F98" s="30">
        <f>ROUND(9.7242,5)</f>
        <v>9.7242</v>
      </c>
      <c r="G98" s="28"/>
      <c r="H98" s="40"/>
    </row>
    <row r="99" spans="1:8" ht="12.75" customHeight="1">
      <c r="A99" s="26">
        <v>43958</v>
      </c>
      <c r="B99" s="27"/>
      <c r="C99" s="30">
        <f>ROUND(9.635,5)</f>
        <v>9.635</v>
      </c>
      <c r="D99" s="30">
        <f>F99</f>
        <v>9.79198</v>
      </c>
      <c r="E99" s="30">
        <f>F99</f>
        <v>9.79198</v>
      </c>
      <c r="F99" s="30">
        <f>ROUND(9.79198,5)</f>
        <v>9.79198</v>
      </c>
      <c r="G99" s="28"/>
      <c r="H99" s="40"/>
    </row>
    <row r="100" spans="1:8" ht="12.75" customHeight="1">
      <c r="A100" s="26">
        <v>44049</v>
      </c>
      <c r="B100" s="27"/>
      <c r="C100" s="30">
        <f>ROUND(9.635,5)</f>
        <v>9.635</v>
      </c>
      <c r="D100" s="30">
        <f>F100</f>
        <v>9.85782</v>
      </c>
      <c r="E100" s="30">
        <f>F100</f>
        <v>9.85782</v>
      </c>
      <c r="F100" s="30">
        <f>ROUND(9.85782,5)</f>
        <v>9.85782</v>
      </c>
      <c r="G100" s="28"/>
      <c r="H100" s="40"/>
    </row>
    <row r="101" spans="1:8" ht="12.75" customHeight="1">
      <c r="A101" s="26">
        <v>44140</v>
      </c>
      <c r="B101" s="27"/>
      <c r="C101" s="30">
        <f>ROUND(9.635,5)</f>
        <v>9.635</v>
      </c>
      <c r="D101" s="30">
        <f>F101</f>
        <v>9.93741</v>
      </c>
      <c r="E101" s="30">
        <f>F101</f>
        <v>9.93741</v>
      </c>
      <c r="F101" s="30">
        <f>ROUND(9.93741,5)</f>
        <v>9.93741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ROUND(3.58,5)</f>
        <v>3.58</v>
      </c>
      <c r="D103" s="30">
        <f>F103</f>
        <v>120.633</v>
      </c>
      <c r="E103" s="30">
        <f>F103</f>
        <v>120.633</v>
      </c>
      <c r="F103" s="30">
        <f>ROUND(120.633,5)</f>
        <v>120.633</v>
      </c>
      <c r="G103" s="28"/>
      <c r="H103" s="40"/>
    </row>
    <row r="104" spans="1:8" ht="12.75" customHeight="1">
      <c r="A104" s="26">
        <v>43867</v>
      </c>
      <c r="B104" s="27"/>
      <c r="C104" s="30">
        <f>ROUND(3.58,5)</f>
        <v>3.58</v>
      </c>
      <c r="D104" s="30">
        <f>F104</f>
        <v>121.17067</v>
      </c>
      <c r="E104" s="30">
        <f>F104</f>
        <v>121.17067</v>
      </c>
      <c r="F104" s="30">
        <f>ROUND(121.17067,5)</f>
        <v>121.17067</v>
      </c>
      <c r="G104" s="28"/>
      <c r="H104" s="40"/>
    </row>
    <row r="105" spans="1:8" ht="12.75" customHeight="1">
      <c r="A105" s="26">
        <v>43958</v>
      </c>
      <c r="B105" s="27"/>
      <c r="C105" s="30">
        <f>ROUND(3.58,5)</f>
        <v>3.58</v>
      </c>
      <c r="D105" s="30">
        <f>F105</f>
        <v>123.42412</v>
      </c>
      <c r="E105" s="30">
        <f>F105</f>
        <v>123.42412</v>
      </c>
      <c r="F105" s="30">
        <f>ROUND(123.42412,5)</f>
        <v>123.42412</v>
      </c>
      <c r="G105" s="28"/>
      <c r="H105" s="40"/>
    </row>
    <row r="106" spans="1:8" ht="12.75" customHeight="1">
      <c r="A106" s="26">
        <v>44049</v>
      </c>
      <c r="B106" s="27"/>
      <c r="C106" s="30">
        <f>ROUND(3.58,5)</f>
        <v>3.58</v>
      </c>
      <c r="D106" s="30">
        <f>F106</f>
        <v>124.07925</v>
      </c>
      <c r="E106" s="30">
        <f>F106</f>
        <v>124.07925</v>
      </c>
      <c r="F106" s="30">
        <f>ROUND(124.07925,5)</f>
        <v>124.07925</v>
      </c>
      <c r="G106" s="28"/>
      <c r="H106" s="40"/>
    </row>
    <row r="107" spans="1:8" ht="12.75" customHeight="1">
      <c r="A107" s="26">
        <v>44140</v>
      </c>
      <c r="B107" s="27"/>
      <c r="C107" s="30">
        <f>ROUND(3.58,5)</f>
        <v>3.58</v>
      </c>
      <c r="D107" s="30">
        <f>F107</f>
        <v>126.29067</v>
      </c>
      <c r="E107" s="30">
        <f>F107</f>
        <v>126.29067</v>
      </c>
      <c r="F107" s="30">
        <f>ROUND(126.29067,5)</f>
        <v>126.29067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ROUND(9.785,5)</f>
        <v>9.785</v>
      </c>
      <c r="D109" s="30">
        <f>F109</f>
        <v>9.80621</v>
      </c>
      <c r="E109" s="30">
        <f>F109</f>
        <v>9.80621</v>
      </c>
      <c r="F109" s="30">
        <f>ROUND(9.80621,5)</f>
        <v>9.80621</v>
      </c>
      <c r="G109" s="28"/>
      <c r="H109" s="40"/>
    </row>
    <row r="110" spans="1:8" ht="12.75" customHeight="1">
      <c r="A110" s="26">
        <v>43867</v>
      </c>
      <c r="B110" s="27"/>
      <c r="C110" s="30">
        <f>ROUND(9.785,5)</f>
        <v>9.785</v>
      </c>
      <c r="D110" s="30">
        <f>F110</f>
        <v>9.87632</v>
      </c>
      <c r="E110" s="30">
        <f>F110</f>
        <v>9.87632</v>
      </c>
      <c r="F110" s="30">
        <f>ROUND(9.87632,5)</f>
        <v>9.87632</v>
      </c>
      <c r="G110" s="28"/>
      <c r="H110" s="40"/>
    </row>
    <row r="111" spans="1:8" ht="12.75" customHeight="1">
      <c r="A111" s="26">
        <v>43958</v>
      </c>
      <c r="B111" s="27"/>
      <c r="C111" s="30">
        <f>ROUND(9.785,5)</f>
        <v>9.785</v>
      </c>
      <c r="D111" s="30">
        <f>F111</f>
        <v>9.94568</v>
      </c>
      <c r="E111" s="30">
        <f>F111</f>
        <v>9.94568</v>
      </c>
      <c r="F111" s="30">
        <f>ROUND(9.94568,5)</f>
        <v>9.94568</v>
      </c>
      <c r="G111" s="28"/>
      <c r="H111" s="40"/>
    </row>
    <row r="112" spans="1:8" ht="12.75" customHeight="1">
      <c r="A112" s="26">
        <v>44049</v>
      </c>
      <c r="B112" s="27"/>
      <c r="C112" s="30">
        <f>ROUND(9.785,5)</f>
        <v>9.785</v>
      </c>
      <c r="D112" s="30">
        <f>F112</f>
        <v>10.01329</v>
      </c>
      <c r="E112" s="30">
        <f>F112</f>
        <v>10.01329</v>
      </c>
      <c r="F112" s="30">
        <f>ROUND(10.01329,5)</f>
        <v>10.01329</v>
      </c>
      <c r="G112" s="28"/>
      <c r="H112" s="40"/>
    </row>
    <row r="113" spans="1:8" ht="12.75" customHeight="1">
      <c r="A113" s="26">
        <v>44140</v>
      </c>
      <c r="B113" s="27"/>
      <c r="C113" s="30">
        <f>ROUND(9.785,5)</f>
        <v>9.785</v>
      </c>
      <c r="D113" s="30">
        <f>F113</f>
        <v>10.09394</v>
      </c>
      <c r="E113" s="30">
        <f>F113</f>
        <v>10.09394</v>
      </c>
      <c r="F113" s="30">
        <f>ROUND(10.09394,5)</f>
        <v>10.09394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ROUND(9.845,5)</f>
        <v>9.845</v>
      </c>
      <c r="D115" s="30">
        <f>F115</f>
        <v>9.86564</v>
      </c>
      <c r="E115" s="30">
        <f>F115</f>
        <v>9.86564</v>
      </c>
      <c r="F115" s="30">
        <f>ROUND(9.86564,5)</f>
        <v>9.86564</v>
      </c>
      <c r="G115" s="28"/>
      <c r="H115" s="40"/>
    </row>
    <row r="116" spans="1:8" ht="12.75" customHeight="1">
      <c r="A116" s="26">
        <v>43867</v>
      </c>
      <c r="B116" s="27"/>
      <c r="C116" s="30">
        <f>ROUND(9.845,5)</f>
        <v>9.845</v>
      </c>
      <c r="D116" s="30">
        <f>F116</f>
        <v>9.93379</v>
      </c>
      <c r="E116" s="30">
        <f>F116</f>
        <v>9.93379</v>
      </c>
      <c r="F116" s="30">
        <f>ROUND(9.93379,5)</f>
        <v>9.93379</v>
      </c>
      <c r="G116" s="28"/>
      <c r="H116" s="40"/>
    </row>
    <row r="117" spans="1:8" ht="12.75" customHeight="1">
      <c r="A117" s="26">
        <v>43958</v>
      </c>
      <c r="B117" s="27"/>
      <c r="C117" s="30">
        <f>ROUND(9.845,5)</f>
        <v>9.845</v>
      </c>
      <c r="D117" s="30">
        <f>F117</f>
        <v>10.00111</v>
      </c>
      <c r="E117" s="30">
        <f>F117</f>
        <v>10.00111</v>
      </c>
      <c r="F117" s="30">
        <f>ROUND(10.00111,5)</f>
        <v>10.00111</v>
      </c>
      <c r="G117" s="28"/>
      <c r="H117" s="40"/>
    </row>
    <row r="118" spans="1:8" ht="12.75" customHeight="1">
      <c r="A118" s="26">
        <v>44049</v>
      </c>
      <c r="B118" s="27"/>
      <c r="C118" s="30">
        <f>ROUND(9.845,5)</f>
        <v>9.845</v>
      </c>
      <c r="D118" s="30">
        <f>F118</f>
        <v>10.06668</v>
      </c>
      <c r="E118" s="30">
        <f>F118</f>
        <v>10.06668</v>
      </c>
      <c r="F118" s="30">
        <f>ROUND(10.06668,5)</f>
        <v>10.06668</v>
      </c>
      <c r="G118" s="28"/>
      <c r="H118" s="40"/>
    </row>
    <row r="119" spans="1:8" ht="12.75" customHeight="1">
      <c r="A119" s="26">
        <v>44140</v>
      </c>
      <c r="B119" s="27"/>
      <c r="C119" s="30">
        <f>ROUND(9.845,5)</f>
        <v>9.845</v>
      </c>
      <c r="D119" s="30">
        <f>F119</f>
        <v>10.14446</v>
      </c>
      <c r="E119" s="30">
        <f>F119</f>
        <v>10.14446</v>
      </c>
      <c r="F119" s="30">
        <f>ROUND(10.14446,5)</f>
        <v>10.14446</v>
      </c>
      <c r="G119" s="28"/>
      <c r="H119" s="40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0"/>
    </row>
    <row r="121" spans="1:8" ht="12.75" customHeight="1">
      <c r="A121" s="26">
        <v>43776</v>
      </c>
      <c r="B121" s="27"/>
      <c r="C121" s="30">
        <f>ROUND(110.29979,5)</f>
        <v>110.29979</v>
      </c>
      <c r="D121" s="30">
        <f>F121</f>
        <v>110.90968</v>
      </c>
      <c r="E121" s="30">
        <f>F121</f>
        <v>110.90968</v>
      </c>
      <c r="F121" s="30">
        <f>ROUND(110.90968,5)</f>
        <v>110.90968</v>
      </c>
      <c r="G121" s="28"/>
      <c r="H121" s="40"/>
    </row>
    <row r="122" spans="1:8" ht="12.75" customHeight="1">
      <c r="A122" s="26">
        <v>43867</v>
      </c>
      <c r="B122" s="27"/>
      <c r="C122" s="30">
        <f>ROUND(110.29979,5)</f>
        <v>110.29979</v>
      </c>
      <c r="D122" s="30">
        <f>F122</f>
        <v>112.92846</v>
      </c>
      <c r="E122" s="30">
        <f>F122</f>
        <v>112.92846</v>
      </c>
      <c r="F122" s="30">
        <f>ROUND(112.92846,5)</f>
        <v>112.92846</v>
      </c>
      <c r="G122" s="28"/>
      <c r="H122" s="40"/>
    </row>
    <row r="123" spans="1:8" ht="12.75" customHeight="1">
      <c r="A123" s="26">
        <v>43958</v>
      </c>
      <c r="B123" s="27"/>
      <c r="C123" s="30">
        <f>ROUND(110.29979,5)</f>
        <v>110.29979</v>
      </c>
      <c r="D123" s="30">
        <f>F123</f>
        <v>113.28036</v>
      </c>
      <c r="E123" s="30">
        <f>F123</f>
        <v>113.28036</v>
      </c>
      <c r="F123" s="30">
        <f>ROUND(113.28036,5)</f>
        <v>113.28036</v>
      </c>
      <c r="G123" s="28"/>
      <c r="H123" s="40"/>
    </row>
    <row r="124" spans="1:8" ht="12.75" customHeight="1">
      <c r="A124" s="26">
        <v>44049</v>
      </c>
      <c r="B124" s="27"/>
      <c r="C124" s="30">
        <f>ROUND(110.29979,5)</f>
        <v>110.29979</v>
      </c>
      <c r="D124" s="30">
        <f>F124</f>
        <v>115.43606</v>
      </c>
      <c r="E124" s="30">
        <f>F124</f>
        <v>115.43606</v>
      </c>
      <c r="F124" s="30">
        <f>ROUND(115.43606,5)</f>
        <v>115.43606</v>
      </c>
      <c r="G124" s="28"/>
      <c r="H124" s="40"/>
    </row>
    <row r="125" spans="1:8" ht="12.75" customHeight="1">
      <c r="A125" s="26">
        <v>44140</v>
      </c>
      <c r="B125" s="27"/>
      <c r="C125" s="30">
        <f>ROUND(110.29979,5)</f>
        <v>110.29979</v>
      </c>
      <c r="D125" s="30">
        <f>F125</f>
        <v>115.69885</v>
      </c>
      <c r="E125" s="30">
        <f>F125</f>
        <v>115.69885</v>
      </c>
      <c r="F125" s="30">
        <f>ROUND(115.69885,5)</f>
        <v>115.69885</v>
      </c>
      <c r="G125" s="28"/>
      <c r="H125" s="40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0"/>
    </row>
    <row r="127" spans="1:8" ht="12.75" customHeight="1">
      <c r="A127" s="26">
        <v>43776</v>
      </c>
      <c r="B127" s="27"/>
      <c r="C127" s="30">
        <f>ROUND(3.66,5)</f>
        <v>3.66</v>
      </c>
      <c r="D127" s="30">
        <f>F127</f>
        <v>115.46006</v>
      </c>
      <c r="E127" s="30">
        <f>F127</f>
        <v>115.46006</v>
      </c>
      <c r="F127" s="30">
        <f>ROUND(115.46006,5)</f>
        <v>115.46006</v>
      </c>
      <c r="G127" s="28"/>
      <c r="H127" s="40"/>
    </row>
    <row r="128" spans="1:8" ht="12.75" customHeight="1">
      <c r="A128" s="26">
        <v>43867</v>
      </c>
      <c r="B128" s="27"/>
      <c r="C128" s="30">
        <f>ROUND(3.66,5)</f>
        <v>3.66</v>
      </c>
      <c r="D128" s="30">
        <f>F128</f>
        <v>115.72612</v>
      </c>
      <c r="E128" s="30">
        <f>F128</f>
        <v>115.72612</v>
      </c>
      <c r="F128" s="30">
        <f>ROUND(115.72612,5)</f>
        <v>115.72612</v>
      </c>
      <c r="G128" s="28"/>
      <c r="H128" s="40"/>
    </row>
    <row r="129" spans="1:8" ht="12.75" customHeight="1">
      <c r="A129" s="26">
        <v>43958</v>
      </c>
      <c r="B129" s="27"/>
      <c r="C129" s="30">
        <f>ROUND(3.66,5)</f>
        <v>3.66</v>
      </c>
      <c r="D129" s="30">
        <f>F129</f>
        <v>117.87831</v>
      </c>
      <c r="E129" s="30">
        <f>F129</f>
        <v>117.87831</v>
      </c>
      <c r="F129" s="30">
        <f>ROUND(117.87831,5)</f>
        <v>117.87831</v>
      </c>
      <c r="G129" s="28"/>
      <c r="H129" s="40"/>
    </row>
    <row r="130" spans="1:8" ht="12.75" customHeight="1">
      <c r="A130" s="26">
        <v>44049</v>
      </c>
      <c r="B130" s="27"/>
      <c r="C130" s="30">
        <f>ROUND(3.66,5)</f>
        <v>3.66</v>
      </c>
      <c r="D130" s="30">
        <f>F130</f>
        <v>118.24141</v>
      </c>
      <c r="E130" s="30">
        <f>F130</f>
        <v>118.24141</v>
      </c>
      <c r="F130" s="30">
        <f>ROUND(118.24141,5)</f>
        <v>118.24141</v>
      </c>
      <c r="G130" s="28"/>
      <c r="H130" s="40"/>
    </row>
    <row r="131" spans="1:8" ht="12.75" customHeight="1">
      <c r="A131" s="26">
        <v>44140</v>
      </c>
      <c r="B131" s="27"/>
      <c r="C131" s="30">
        <f>ROUND(3.66,5)</f>
        <v>3.66</v>
      </c>
      <c r="D131" s="30">
        <f>F131</f>
        <v>120.34872</v>
      </c>
      <c r="E131" s="30">
        <f>F131</f>
        <v>120.34872</v>
      </c>
      <c r="F131" s="30">
        <f>ROUND(120.34872,5)</f>
        <v>120.34872</v>
      </c>
      <c r="G131" s="28"/>
      <c r="H131" s="40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0"/>
    </row>
    <row r="133" spans="1:8" ht="12.75" customHeight="1">
      <c r="A133" s="26">
        <v>43776</v>
      </c>
      <c r="B133" s="27"/>
      <c r="C133" s="30">
        <f>ROUND(4.33,5)</f>
        <v>4.33</v>
      </c>
      <c r="D133" s="30">
        <f>F133</f>
        <v>129.40117</v>
      </c>
      <c r="E133" s="30">
        <f>F133</f>
        <v>129.40117</v>
      </c>
      <c r="F133" s="30">
        <f>ROUND(129.40117,5)</f>
        <v>129.40117</v>
      </c>
      <c r="G133" s="28"/>
      <c r="H133" s="40"/>
    </row>
    <row r="134" spans="1:8" ht="12.75" customHeight="1">
      <c r="A134" s="26">
        <v>43867</v>
      </c>
      <c r="B134" s="27"/>
      <c r="C134" s="30">
        <f>ROUND(4.33,5)</f>
        <v>4.33</v>
      </c>
      <c r="D134" s="30">
        <f>F134</f>
        <v>131.75672</v>
      </c>
      <c r="E134" s="30">
        <f>F134</f>
        <v>131.75672</v>
      </c>
      <c r="F134" s="30">
        <f>ROUND(131.75672,5)</f>
        <v>131.75672</v>
      </c>
      <c r="G134" s="28"/>
      <c r="H134" s="40"/>
    </row>
    <row r="135" spans="1:8" ht="12.75" customHeight="1">
      <c r="A135" s="26">
        <v>43958</v>
      </c>
      <c r="B135" s="27"/>
      <c r="C135" s="30">
        <f>ROUND(4.33,5)</f>
        <v>4.33</v>
      </c>
      <c r="D135" s="30">
        <f>F135</f>
        <v>132.29884</v>
      </c>
      <c r="E135" s="30">
        <f>F135</f>
        <v>132.29884</v>
      </c>
      <c r="F135" s="30">
        <f>ROUND(132.29884,5)</f>
        <v>132.29884</v>
      </c>
      <c r="G135" s="28"/>
      <c r="H135" s="40"/>
    </row>
    <row r="136" spans="1:8" ht="12.75" customHeight="1">
      <c r="A136" s="26">
        <v>44049</v>
      </c>
      <c r="B136" s="27"/>
      <c r="C136" s="30">
        <f>ROUND(4.33,5)</f>
        <v>4.33</v>
      </c>
      <c r="D136" s="30">
        <f>F136</f>
        <v>134.81639</v>
      </c>
      <c r="E136" s="30">
        <f>F136</f>
        <v>134.81639</v>
      </c>
      <c r="F136" s="30">
        <f>ROUND(134.81639,5)</f>
        <v>134.81639</v>
      </c>
      <c r="G136" s="28"/>
      <c r="H136" s="40"/>
    </row>
    <row r="137" spans="1:8" ht="12.75" customHeight="1">
      <c r="A137" s="26">
        <v>44140</v>
      </c>
      <c r="B137" s="27"/>
      <c r="C137" s="30">
        <f>ROUND(4.33,5)</f>
        <v>4.33</v>
      </c>
      <c r="D137" s="30">
        <f>F137</f>
        <v>135.25021</v>
      </c>
      <c r="E137" s="30">
        <f>F137</f>
        <v>135.25021</v>
      </c>
      <c r="F137" s="30">
        <f>ROUND(135.25021,5)</f>
        <v>135.25021</v>
      </c>
      <c r="G137" s="28"/>
      <c r="H137" s="40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0"/>
    </row>
    <row r="139" spans="1:8" ht="12.75" customHeight="1">
      <c r="A139" s="26">
        <v>43776</v>
      </c>
      <c r="B139" s="27"/>
      <c r="C139" s="30">
        <f>ROUND(10.735,5)</f>
        <v>10.735</v>
      </c>
      <c r="D139" s="30">
        <f>F139</f>
        <v>10.76948</v>
      </c>
      <c r="E139" s="30">
        <f>F139</f>
        <v>10.76948</v>
      </c>
      <c r="F139" s="30">
        <f>ROUND(10.76948,5)</f>
        <v>10.76948</v>
      </c>
      <c r="G139" s="28"/>
      <c r="H139" s="40"/>
    </row>
    <row r="140" spans="1:8" ht="12.75" customHeight="1">
      <c r="A140" s="26">
        <v>43867</v>
      </c>
      <c r="B140" s="27"/>
      <c r="C140" s="30">
        <f>ROUND(10.735,5)</f>
        <v>10.735</v>
      </c>
      <c r="D140" s="30">
        <f>F140</f>
        <v>10.88484</v>
      </c>
      <c r="E140" s="30">
        <f>F140</f>
        <v>10.88484</v>
      </c>
      <c r="F140" s="30">
        <f>ROUND(10.88484,5)</f>
        <v>10.88484</v>
      </c>
      <c r="G140" s="28"/>
      <c r="H140" s="40"/>
    </row>
    <row r="141" spans="1:8" ht="12.75" customHeight="1">
      <c r="A141" s="26">
        <v>43958</v>
      </c>
      <c r="B141" s="27"/>
      <c r="C141" s="30">
        <f>ROUND(10.735,5)</f>
        <v>10.735</v>
      </c>
      <c r="D141" s="30">
        <f>F141</f>
        <v>10.9967</v>
      </c>
      <c r="E141" s="30">
        <f>F141</f>
        <v>10.9967</v>
      </c>
      <c r="F141" s="30">
        <f>ROUND(10.9967,5)</f>
        <v>10.9967</v>
      </c>
      <c r="G141" s="28"/>
      <c r="H141" s="40"/>
    </row>
    <row r="142" spans="1:8" ht="12.75" customHeight="1">
      <c r="A142" s="26">
        <v>44049</v>
      </c>
      <c r="B142" s="27"/>
      <c r="C142" s="30">
        <f>ROUND(10.735,5)</f>
        <v>10.735</v>
      </c>
      <c r="D142" s="30">
        <f>F142</f>
        <v>11.10668</v>
      </c>
      <c r="E142" s="30">
        <f>F142</f>
        <v>11.10668</v>
      </c>
      <c r="F142" s="30">
        <f>ROUND(11.10668,5)</f>
        <v>11.10668</v>
      </c>
      <c r="G142" s="28"/>
      <c r="H142" s="40"/>
    </row>
    <row r="143" spans="1:8" ht="12.75" customHeight="1">
      <c r="A143" s="26">
        <v>44140</v>
      </c>
      <c r="B143" s="27"/>
      <c r="C143" s="30">
        <f>ROUND(10.735,5)</f>
        <v>10.735</v>
      </c>
      <c r="D143" s="30">
        <f>F143</f>
        <v>11.24214</v>
      </c>
      <c r="E143" s="30">
        <f>F143</f>
        <v>11.24214</v>
      </c>
      <c r="F143" s="30">
        <f>ROUND(11.24214,5)</f>
        <v>11.24214</v>
      </c>
      <c r="G143" s="28"/>
      <c r="H143" s="40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0"/>
    </row>
    <row r="145" spans="1:8" ht="12.75" customHeight="1">
      <c r="A145" s="26">
        <v>43776</v>
      </c>
      <c r="B145" s="27"/>
      <c r="C145" s="30">
        <f>ROUND(11.085,5)</f>
        <v>11.085</v>
      </c>
      <c r="D145" s="30">
        <f>F145</f>
        <v>11.11809</v>
      </c>
      <c r="E145" s="30">
        <f>F145</f>
        <v>11.11809</v>
      </c>
      <c r="F145" s="30">
        <f>ROUND(11.11809,5)</f>
        <v>11.11809</v>
      </c>
      <c r="G145" s="28"/>
      <c r="H145" s="40"/>
    </row>
    <row r="146" spans="1:8" ht="12.75" customHeight="1">
      <c r="A146" s="26">
        <v>43867</v>
      </c>
      <c r="B146" s="27"/>
      <c r="C146" s="30">
        <f>ROUND(11.085,5)</f>
        <v>11.085</v>
      </c>
      <c r="D146" s="30">
        <f>F146</f>
        <v>11.22857</v>
      </c>
      <c r="E146" s="30">
        <f>F146</f>
        <v>11.22857</v>
      </c>
      <c r="F146" s="30">
        <f>ROUND(11.22857,5)</f>
        <v>11.22857</v>
      </c>
      <c r="G146" s="28"/>
      <c r="H146" s="40"/>
    </row>
    <row r="147" spans="1:8" ht="12.75" customHeight="1">
      <c r="A147" s="26">
        <v>43958</v>
      </c>
      <c r="B147" s="27"/>
      <c r="C147" s="30">
        <f>ROUND(11.085,5)</f>
        <v>11.085</v>
      </c>
      <c r="D147" s="30">
        <f>F147</f>
        <v>11.34027</v>
      </c>
      <c r="E147" s="30">
        <f>F147</f>
        <v>11.34027</v>
      </c>
      <c r="F147" s="30">
        <f>ROUND(11.34027,5)</f>
        <v>11.34027</v>
      </c>
      <c r="G147" s="28"/>
      <c r="H147" s="40"/>
    </row>
    <row r="148" spans="1:8" ht="12.75" customHeight="1">
      <c r="A148" s="26">
        <v>44049</v>
      </c>
      <c r="B148" s="27"/>
      <c r="C148" s="30">
        <f>ROUND(11.085,5)</f>
        <v>11.085</v>
      </c>
      <c r="D148" s="30">
        <f>F148</f>
        <v>11.44886</v>
      </c>
      <c r="E148" s="30">
        <f>F148</f>
        <v>11.44886</v>
      </c>
      <c r="F148" s="30">
        <f>ROUND(11.44886,5)</f>
        <v>11.44886</v>
      </c>
      <c r="G148" s="28"/>
      <c r="H148" s="40"/>
    </row>
    <row r="149" spans="1:8" ht="12.75" customHeight="1">
      <c r="A149" s="26">
        <v>44140</v>
      </c>
      <c r="B149" s="27"/>
      <c r="C149" s="30">
        <f>ROUND(11.085,5)</f>
        <v>11.085</v>
      </c>
      <c r="D149" s="30">
        <f>F149</f>
        <v>11.57935</v>
      </c>
      <c r="E149" s="30">
        <f>F149</f>
        <v>11.57935</v>
      </c>
      <c r="F149" s="30">
        <f>ROUND(11.57935,5)</f>
        <v>11.57935</v>
      </c>
      <c r="G149" s="28"/>
      <c r="H149" s="40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0"/>
    </row>
    <row r="151" spans="1:8" ht="12.75" customHeight="1">
      <c r="A151" s="26">
        <v>43776</v>
      </c>
      <c r="B151" s="27"/>
      <c r="C151" s="30">
        <f>ROUND(7.29,5)</f>
        <v>7.29</v>
      </c>
      <c r="D151" s="30">
        <f>F151</f>
        <v>7.29357</v>
      </c>
      <c r="E151" s="30">
        <f>F151</f>
        <v>7.29357</v>
      </c>
      <c r="F151" s="30">
        <f>ROUND(7.29357,5)</f>
        <v>7.29357</v>
      </c>
      <c r="G151" s="28"/>
      <c r="H151" s="40"/>
    </row>
    <row r="152" spans="1:8" ht="12.75" customHeight="1">
      <c r="A152" s="26">
        <v>43867</v>
      </c>
      <c r="B152" s="27"/>
      <c r="C152" s="30">
        <f>ROUND(7.29,5)</f>
        <v>7.29</v>
      </c>
      <c r="D152" s="30">
        <f>F152</f>
        <v>7.30172</v>
      </c>
      <c r="E152" s="30">
        <f>F152</f>
        <v>7.30172</v>
      </c>
      <c r="F152" s="30">
        <f>ROUND(7.30172,5)</f>
        <v>7.30172</v>
      </c>
      <c r="G152" s="28"/>
      <c r="H152" s="40"/>
    </row>
    <row r="153" spans="1:8" ht="12.75" customHeight="1">
      <c r="A153" s="26">
        <v>43958</v>
      </c>
      <c r="B153" s="27"/>
      <c r="C153" s="30">
        <f>ROUND(7.29,5)</f>
        <v>7.29</v>
      </c>
      <c r="D153" s="30">
        <f>F153</f>
        <v>7.28199</v>
      </c>
      <c r="E153" s="30">
        <f>F153</f>
        <v>7.28199</v>
      </c>
      <c r="F153" s="30">
        <f>ROUND(7.28199,5)</f>
        <v>7.28199</v>
      </c>
      <c r="G153" s="28"/>
      <c r="H153" s="40"/>
    </row>
    <row r="154" spans="1:8" ht="12.75" customHeight="1">
      <c r="A154" s="26">
        <v>44049</v>
      </c>
      <c r="B154" s="27"/>
      <c r="C154" s="30">
        <f>ROUND(7.29,5)</f>
        <v>7.29</v>
      </c>
      <c r="D154" s="30">
        <f>F154</f>
        <v>7.2351</v>
      </c>
      <c r="E154" s="30">
        <f>F154</f>
        <v>7.2351</v>
      </c>
      <c r="F154" s="30">
        <f>ROUND(7.2351,5)</f>
        <v>7.2351</v>
      </c>
      <c r="G154" s="28"/>
      <c r="H154" s="40"/>
    </row>
    <row r="155" spans="1:8" ht="12.75" customHeight="1">
      <c r="A155" s="26">
        <v>44140</v>
      </c>
      <c r="B155" s="27"/>
      <c r="C155" s="30">
        <f>ROUND(7.29,5)</f>
        <v>7.29</v>
      </c>
      <c r="D155" s="30">
        <f>F155</f>
        <v>7.25294</v>
      </c>
      <c r="E155" s="30">
        <f>F155</f>
        <v>7.25294</v>
      </c>
      <c r="F155" s="30">
        <f>ROUND(7.25294,5)</f>
        <v>7.25294</v>
      </c>
      <c r="G155" s="28"/>
      <c r="H155" s="40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0"/>
    </row>
    <row r="157" spans="1:8" ht="12.75" customHeight="1">
      <c r="A157" s="26">
        <v>43776</v>
      </c>
      <c r="B157" s="27"/>
      <c r="C157" s="30">
        <f>ROUND(9.51,5)</f>
        <v>9.51</v>
      </c>
      <c r="D157" s="30">
        <f>F157</f>
        <v>9.53203</v>
      </c>
      <c r="E157" s="30">
        <f>F157</f>
        <v>9.53203</v>
      </c>
      <c r="F157" s="30">
        <f>ROUND(9.53203,5)</f>
        <v>9.53203</v>
      </c>
      <c r="G157" s="28"/>
      <c r="H157" s="40"/>
    </row>
    <row r="158" spans="1:8" ht="12.75" customHeight="1">
      <c r="A158" s="26">
        <v>43867</v>
      </c>
      <c r="B158" s="27"/>
      <c r="C158" s="30">
        <f>ROUND(9.51,5)</f>
        <v>9.51</v>
      </c>
      <c r="D158" s="30">
        <f>F158</f>
        <v>9.60502</v>
      </c>
      <c r="E158" s="30">
        <f>F158</f>
        <v>9.60502</v>
      </c>
      <c r="F158" s="30">
        <f>ROUND(9.60502,5)</f>
        <v>9.60502</v>
      </c>
      <c r="G158" s="28"/>
      <c r="H158" s="40"/>
    </row>
    <row r="159" spans="1:8" ht="12.75" customHeight="1">
      <c r="A159" s="26">
        <v>43958</v>
      </c>
      <c r="B159" s="27"/>
      <c r="C159" s="30">
        <f>ROUND(9.51,5)</f>
        <v>9.51</v>
      </c>
      <c r="D159" s="30">
        <f>F159</f>
        <v>9.66951</v>
      </c>
      <c r="E159" s="30">
        <f>F159</f>
        <v>9.66951</v>
      </c>
      <c r="F159" s="30">
        <f>ROUND(9.66951,5)</f>
        <v>9.66951</v>
      </c>
      <c r="G159" s="28"/>
      <c r="H159" s="40"/>
    </row>
    <row r="160" spans="1:8" ht="12.75" customHeight="1">
      <c r="A160" s="26">
        <v>44049</v>
      </c>
      <c r="B160" s="27"/>
      <c r="C160" s="30">
        <f>ROUND(9.51,5)</f>
        <v>9.51</v>
      </c>
      <c r="D160" s="30">
        <f>F160</f>
        <v>9.73051</v>
      </c>
      <c r="E160" s="30">
        <f>F160</f>
        <v>9.73051</v>
      </c>
      <c r="F160" s="30">
        <f>ROUND(9.73051,5)</f>
        <v>9.73051</v>
      </c>
      <c r="G160" s="28"/>
      <c r="H160" s="40"/>
    </row>
    <row r="161" spans="1:8" ht="12.75" customHeight="1">
      <c r="A161" s="26">
        <v>44140</v>
      </c>
      <c r="B161" s="27"/>
      <c r="C161" s="30">
        <f>ROUND(9.51,5)</f>
        <v>9.51</v>
      </c>
      <c r="D161" s="30">
        <f>F161</f>
        <v>9.81474</v>
      </c>
      <c r="E161" s="30">
        <f>F161</f>
        <v>9.81474</v>
      </c>
      <c r="F161" s="30">
        <f>ROUND(9.81474,5)</f>
        <v>9.81474</v>
      </c>
      <c r="G161" s="28"/>
      <c r="H161" s="40"/>
    </row>
    <row r="162" spans="1:8" ht="12.75" customHeight="1">
      <c r="A162" s="26">
        <v>44231</v>
      </c>
      <c r="B162" s="27"/>
      <c r="C162" s="30">
        <f>ROUND(9.51,5)</f>
        <v>9.51</v>
      </c>
      <c r="D162" s="30">
        <f>F162</f>
        <v>9.90468</v>
      </c>
      <c r="E162" s="30">
        <f>F162</f>
        <v>9.90468</v>
      </c>
      <c r="F162" s="30">
        <f>ROUND(9.90468,5)</f>
        <v>9.90468</v>
      </c>
      <c r="G162" s="28"/>
      <c r="H162" s="40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0"/>
    </row>
    <row r="164" spans="1:8" ht="12.75" customHeight="1">
      <c r="A164" s="26">
        <v>43776</v>
      </c>
      <c r="B164" s="27"/>
      <c r="C164" s="30">
        <f>ROUND(8.215,5)</f>
        <v>8.215</v>
      </c>
      <c r="D164" s="30">
        <f>F164</f>
        <v>8.2297</v>
      </c>
      <c r="E164" s="30">
        <f>F164</f>
        <v>8.2297</v>
      </c>
      <c r="F164" s="30">
        <f>ROUND(8.2297,5)</f>
        <v>8.2297</v>
      </c>
      <c r="G164" s="28"/>
      <c r="H164" s="40"/>
    </row>
    <row r="165" spans="1:8" ht="12.75" customHeight="1">
      <c r="A165" s="26">
        <v>43867</v>
      </c>
      <c r="B165" s="27"/>
      <c r="C165" s="30">
        <f>ROUND(8.215,5)</f>
        <v>8.215</v>
      </c>
      <c r="D165" s="30">
        <f>F165</f>
        <v>8.27672</v>
      </c>
      <c r="E165" s="30">
        <f>F165</f>
        <v>8.27672</v>
      </c>
      <c r="F165" s="30">
        <f>ROUND(8.27672,5)</f>
        <v>8.27672</v>
      </c>
      <c r="G165" s="28"/>
      <c r="H165" s="40"/>
    </row>
    <row r="166" spans="1:8" ht="12.75" customHeight="1">
      <c r="A166" s="26">
        <v>43958</v>
      </c>
      <c r="B166" s="27"/>
      <c r="C166" s="30">
        <f>ROUND(8.215,5)</f>
        <v>8.215</v>
      </c>
      <c r="D166" s="30">
        <f>F166</f>
        <v>8.31907</v>
      </c>
      <c r="E166" s="30">
        <f>F166</f>
        <v>8.31907</v>
      </c>
      <c r="F166" s="30">
        <f>ROUND(8.31907,5)</f>
        <v>8.31907</v>
      </c>
      <c r="G166" s="28"/>
      <c r="H166" s="40"/>
    </row>
    <row r="167" spans="1:8" ht="12.75" customHeight="1">
      <c r="A167" s="26">
        <v>44049</v>
      </c>
      <c r="B167" s="27"/>
      <c r="C167" s="30">
        <f>ROUND(8.215,5)</f>
        <v>8.215</v>
      </c>
      <c r="D167" s="30">
        <f>F167</f>
        <v>8.35521</v>
      </c>
      <c r="E167" s="30">
        <f>F167</f>
        <v>8.35521</v>
      </c>
      <c r="F167" s="30">
        <f>ROUND(8.35521,5)</f>
        <v>8.35521</v>
      </c>
      <c r="G167" s="28"/>
      <c r="H167" s="40"/>
    </row>
    <row r="168" spans="1:8" ht="12.75" customHeight="1">
      <c r="A168" s="26">
        <v>44140</v>
      </c>
      <c r="B168" s="27"/>
      <c r="C168" s="30">
        <f>ROUND(8.215,5)</f>
        <v>8.215</v>
      </c>
      <c r="D168" s="30">
        <f>F168</f>
        <v>8.42217</v>
      </c>
      <c r="E168" s="30">
        <f>F168</f>
        <v>8.42217</v>
      </c>
      <c r="F168" s="30">
        <f>ROUND(8.42217,5)</f>
        <v>8.42217</v>
      </c>
      <c r="G168" s="28"/>
      <c r="H168" s="40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0"/>
    </row>
    <row r="170" spans="1:8" ht="12.75" customHeight="1">
      <c r="A170" s="26">
        <v>43776</v>
      </c>
      <c r="B170" s="27"/>
      <c r="C170" s="30">
        <f>ROUND(2.85,5)</f>
        <v>2.85</v>
      </c>
      <c r="D170" s="30">
        <f>F170</f>
        <v>308.60341</v>
      </c>
      <c r="E170" s="30">
        <f>F170</f>
        <v>308.60341</v>
      </c>
      <c r="F170" s="30">
        <f>ROUND(308.60341,5)</f>
        <v>308.60341</v>
      </c>
      <c r="G170" s="28"/>
      <c r="H170" s="40"/>
    </row>
    <row r="171" spans="1:8" ht="12.75" customHeight="1">
      <c r="A171" s="26">
        <v>43867</v>
      </c>
      <c r="B171" s="27"/>
      <c r="C171" s="30">
        <f>ROUND(2.85,5)</f>
        <v>2.85</v>
      </c>
      <c r="D171" s="30">
        <f>F171</f>
        <v>306.5663</v>
      </c>
      <c r="E171" s="30">
        <f>F171</f>
        <v>306.5663</v>
      </c>
      <c r="F171" s="30">
        <f>ROUND(306.5663,5)</f>
        <v>306.5663</v>
      </c>
      <c r="G171" s="28"/>
      <c r="H171" s="40"/>
    </row>
    <row r="172" spans="1:8" ht="12.75" customHeight="1">
      <c r="A172" s="26">
        <v>43958</v>
      </c>
      <c r="B172" s="27"/>
      <c r="C172" s="30">
        <f>ROUND(2.85,5)</f>
        <v>2.85</v>
      </c>
      <c r="D172" s="30">
        <f>F172</f>
        <v>312.2676</v>
      </c>
      <c r="E172" s="30">
        <f>F172</f>
        <v>312.2676</v>
      </c>
      <c r="F172" s="30">
        <f>ROUND(312.2676,5)</f>
        <v>312.2676</v>
      </c>
      <c r="G172" s="28"/>
      <c r="H172" s="40"/>
    </row>
    <row r="173" spans="1:8" ht="12.75" customHeight="1">
      <c r="A173" s="26">
        <v>44049</v>
      </c>
      <c r="B173" s="27"/>
      <c r="C173" s="30">
        <f>ROUND(2.85,5)</f>
        <v>2.85</v>
      </c>
      <c r="D173" s="30">
        <f>F173</f>
        <v>310.41606</v>
      </c>
      <c r="E173" s="30">
        <f>F173</f>
        <v>310.41606</v>
      </c>
      <c r="F173" s="30">
        <f>ROUND(310.41606,5)</f>
        <v>310.41606</v>
      </c>
      <c r="G173" s="28"/>
      <c r="H173" s="40"/>
    </row>
    <row r="174" spans="1:8" ht="12.75" customHeight="1">
      <c r="A174" s="26">
        <v>44140</v>
      </c>
      <c r="B174" s="27"/>
      <c r="C174" s="30">
        <f>ROUND(2.85,5)</f>
        <v>2.85</v>
      </c>
      <c r="D174" s="30">
        <f>F174</f>
        <v>315.94634</v>
      </c>
      <c r="E174" s="30">
        <f>F174</f>
        <v>315.94634</v>
      </c>
      <c r="F174" s="30">
        <f>ROUND(315.94634,5)</f>
        <v>315.94634</v>
      </c>
      <c r="G174" s="28"/>
      <c r="H174" s="40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0"/>
    </row>
    <row r="176" spans="1:8" ht="12.75" customHeight="1">
      <c r="A176" s="26">
        <v>43776</v>
      </c>
      <c r="B176" s="27"/>
      <c r="C176" s="30">
        <f>ROUND(3.54,5)</f>
        <v>3.54</v>
      </c>
      <c r="D176" s="30">
        <f>F176</f>
        <v>233.34557</v>
      </c>
      <c r="E176" s="30">
        <f>F176</f>
        <v>233.34557</v>
      </c>
      <c r="F176" s="30">
        <f>ROUND(233.34557,5)</f>
        <v>233.34557</v>
      </c>
      <c r="G176" s="28"/>
      <c r="H176" s="40"/>
    </row>
    <row r="177" spans="1:8" ht="12.75" customHeight="1">
      <c r="A177" s="26">
        <v>43867</v>
      </c>
      <c r="B177" s="27"/>
      <c r="C177" s="30">
        <f>ROUND(3.54,5)</f>
        <v>3.54</v>
      </c>
      <c r="D177" s="30">
        <f>F177</f>
        <v>233.52759</v>
      </c>
      <c r="E177" s="30">
        <f>F177</f>
        <v>233.52759</v>
      </c>
      <c r="F177" s="30">
        <f>ROUND(233.52759,5)</f>
        <v>233.52759</v>
      </c>
      <c r="G177" s="28"/>
      <c r="H177" s="40"/>
    </row>
    <row r="178" spans="1:8" ht="12.75" customHeight="1">
      <c r="A178" s="26">
        <v>43958</v>
      </c>
      <c r="B178" s="27"/>
      <c r="C178" s="30">
        <f>ROUND(3.54,5)</f>
        <v>3.54</v>
      </c>
      <c r="D178" s="30">
        <f>F178</f>
        <v>237.87054</v>
      </c>
      <c r="E178" s="30">
        <f>F178</f>
        <v>237.87054</v>
      </c>
      <c r="F178" s="30">
        <f>ROUND(237.87054,5)</f>
        <v>237.87054</v>
      </c>
      <c r="G178" s="28"/>
      <c r="H178" s="40"/>
    </row>
    <row r="179" spans="1:8" ht="12.75" customHeight="1">
      <c r="A179" s="26">
        <v>44049</v>
      </c>
      <c r="B179" s="27"/>
      <c r="C179" s="30">
        <f>ROUND(3.54,5)</f>
        <v>3.54</v>
      </c>
      <c r="D179" s="30">
        <f>F179</f>
        <v>238.25732</v>
      </c>
      <c r="E179" s="30">
        <f>F179</f>
        <v>238.25732</v>
      </c>
      <c r="F179" s="30">
        <f>ROUND(238.25732,5)</f>
        <v>238.25732</v>
      </c>
      <c r="G179" s="28"/>
      <c r="H179" s="40"/>
    </row>
    <row r="180" spans="1:8" ht="12.75" customHeight="1">
      <c r="A180" s="26">
        <v>44140</v>
      </c>
      <c r="B180" s="27"/>
      <c r="C180" s="30">
        <f>ROUND(3.54,5)</f>
        <v>3.54</v>
      </c>
      <c r="D180" s="30">
        <f>F180</f>
        <v>242.50397</v>
      </c>
      <c r="E180" s="30">
        <f>F180</f>
        <v>242.50397</v>
      </c>
      <c r="F180" s="30">
        <f>ROUND(242.50397,5)</f>
        <v>242.50397</v>
      </c>
      <c r="G180" s="28"/>
      <c r="H180" s="40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0"/>
    </row>
    <row r="182" spans="1:8" ht="12.75" customHeight="1">
      <c r="A182" s="26">
        <v>43776</v>
      </c>
      <c r="B182" s="27"/>
      <c r="C182" s="30">
        <f>ROUND(6.9,5)</f>
        <v>6.9</v>
      </c>
      <c r="D182" s="30">
        <f>F182</f>
        <v>6.77245</v>
      </c>
      <c r="E182" s="30">
        <f>F182</f>
        <v>6.77245</v>
      </c>
      <c r="F182" s="30">
        <f>ROUND(6.77245,5)</f>
        <v>6.77245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ROUND(6.635,5)</f>
        <v>6.635</v>
      </c>
      <c r="D184" s="30">
        <f>F184</f>
        <v>6.60065</v>
      </c>
      <c r="E184" s="30">
        <f>F184</f>
        <v>6.60065</v>
      </c>
      <c r="F184" s="30">
        <f>ROUND(6.60065,5)</f>
        <v>6.60065</v>
      </c>
      <c r="G184" s="28"/>
      <c r="H184" s="40"/>
    </row>
    <row r="185" spans="1:8" ht="12.75" customHeight="1">
      <c r="A185" s="26">
        <v>43867</v>
      </c>
      <c r="B185" s="27"/>
      <c r="C185" s="30">
        <f>ROUND(6.635,5)</f>
        <v>6.635</v>
      </c>
      <c r="D185" s="30">
        <f>F185</f>
        <v>6.44359</v>
      </c>
      <c r="E185" s="30">
        <f>F185</f>
        <v>6.44359</v>
      </c>
      <c r="F185" s="30">
        <f>ROUND(6.44359,5)</f>
        <v>6.44359</v>
      </c>
      <c r="G185" s="28"/>
      <c r="H185" s="40"/>
    </row>
    <row r="186" spans="1:8" ht="12.75" customHeight="1">
      <c r="A186" s="26">
        <v>43958</v>
      </c>
      <c r="B186" s="27"/>
      <c r="C186" s="30">
        <f>ROUND(6.635,5)</f>
        <v>6.635</v>
      </c>
      <c r="D186" s="30">
        <f>F186</f>
        <v>6.15069</v>
      </c>
      <c r="E186" s="30">
        <f>F186</f>
        <v>6.15069</v>
      </c>
      <c r="F186" s="30">
        <f>ROUND(6.15069,5)</f>
        <v>6.15069</v>
      </c>
      <c r="G186" s="28"/>
      <c r="H186" s="40"/>
    </row>
    <row r="187" spans="1:8" ht="12.75" customHeight="1">
      <c r="A187" s="26">
        <v>44049</v>
      </c>
      <c r="B187" s="27"/>
      <c r="C187" s="30">
        <f>ROUND(6.635,5)</f>
        <v>6.635</v>
      </c>
      <c r="D187" s="30">
        <f>F187</f>
        <v>5.55916</v>
      </c>
      <c r="E187" s="30">
        <f>F187</f>
        <v>5.55916</v>
      </c>
      <c r="F187" s="30">
        <f>ROUND(5.55916,5)</f>
        <v>5.55916</v>
      </c>
      <c r="G187" s="28"/>
      <c r="H187" s="40"/>
    </row>
    <row r="188" spans="1:8" ht="12.75" customHeight="1">
      <c r="A188" s="26">
        <v>44140</v>
      </c>
      <c r="B188" s="27"/>
      <c r="C188" s="30">
        <f>ROUND(6.635,5)</f>
        <v>6.635</v>
      </c>
      <c r="D188" s="30">
        <f>F188</f>
        <v>4.54554</v>
      </c>
      <c r="E188" s="30">
        <f>F188</f>
        <v>4.54554</v>
      </c>
      <c r="F188" s="30">
        <f>ROUND(4.54554,5)</f>
        <v>4.54554</v>
      </c>
      <c r="G188" s="28"/>
      <c r="H188" s="40"/>
    </row>
    <row r="189" spans="1:8" ht="12.75" customHeight="1">
      <c r="A189" s="26" t="s">
        <v>51</v>
      </c>
      <c r="B189" s="27"/>
      <c r="C189" s="29"/>
      <c r="D189" s="29"/>
      <c r="E189" s="29"/>
      <c r="F189" s="29"/>
      <c r="G189" s="28"/>
      <c r="H189" s="40"/>
    </row>
    <row r="190" spans="1:8" ht="12.75" customHeight="1">
      <c r="A190" s="26">
        <v>43776</v>
      </c>
      <c r="B190" s="27"/>
      <c r="C190" s="30">
        <f>ROUND(9.495,5)</f>
        <v>9.495</v>
      </c>
      <c r="D190" s="30">
        <f>F190</f>
        <v>9.51366</v>
      </c>
      <c r="E190" s="30">
        <f>F190</f>
        <v>9.51366</v>
      </c>
      <c r="F190" s="30">
        <f>ROUND(9.51366,5)</f>
        <v>9.51366</v>
      </c>
      <c r="G190" s="28"/>
      <c r="H190" s="40"/>
    </row>
    <row r="191" spans="1:8" ht="12.75" customHeight="1">
      <c r="A191" s="26">
        <v>43867</v>
      </c>
      <c r="B191" s="27"/>
      <c r="C191" s="30">
        <f>ROUND(9.495,5)</f>
        <v>9.495</v>
      </c>
      <c r="D191" s="30">
        <f>F191</f>
        <v>9.57511</v>
      </c>
      <c r="E191" s="30">
        <f>F191</f>
        <v>9.57511</v>
      </c>
      <c r="F191" s="30">
        <f>ROUND(9.57511,5)</f>
        <v>9.57511</v>
      </c>
      <c r="G191" s="28"/>
      <c r="H191" s="40"/>
    </row>
    <row r="192" spans="1:8" ht="12.75" customHeight="1">
      <c r="A192" s="26">
        <v>43958</v>
      </c>
      <c r="B192" s="27"/>
      <c r="C192" s="30">
        <f>ROUND(9.495,5)</f>
        <v>9.495</v>
      </c>
      <c r="D192" s="30">
        <f>F192</f>
        <v>9.63432</v>
      </c>
      <c r="E192" s="30">
        <f>F192</f>
        <v>9.63432</v>
      </c>
      <c r="F192" s="30">
        <f>ROUND(9.63432,5)</f>
        <v>9.63432</v>
      </c>
      <c r="G192" s="28"/>
      <c r="H192" s="40"/>
    </row>
    <row r="193" spans="1:8" ht="12.75" customHeight="1">
      <c r="A193" s="26">
        <v>44049</v>
      </c>
      <c r="B193" s="27"/>
      <c r="C193" s="30">
        <f>ROUND(9.495,5)</f>
        <v>9.495</v>
      </c>
      <c r="D193" s="30">
        <f>F193</f>
        <v>9.69046</v>
      </c>
      <c r="E193" s="30">
        <f>F193</f>
        <v>9.69046</v>
      </c>
      <c r="F193" s="30">
        <f>ROUND(9.69046,5)</f>
        <v>9.69046</v>
      </c>
      <c r="G193" s="28"/>
      <c r="H193" s="40"/>
    </row>
    <row r="194" spans="1:8" ht="12.75" customHeight="1">
      <c r="A194" s="26">
        <v>44140</v>
      </c>
      <c r="B194" s="27"/>
      <c r="C194" s="30">
        <f>ROUND(9.495,5)</f>
        <v>9.495</v>
      </c>
      <c r="D194" s="30">
        <f>F194</f>
        <v>9.76393</v>
      </c>
      <c r="E194" s="30">
        <f>F194</f>
        <v>9.76393</v>
      </c>
      <c r="F194" s="30">
        <f>ROUND(9.76393,5)</f>
        <v>9.76393</v>
      </c>
      <c r="G194" s="28"/>
      <c r="H194" s="40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0"/>
    </row>
    <row r="196" spans="1:8" ht="12.75" customHeight="1">
      <c r="A196" s="26">
        <v>43776</v>
      </c>
      <c r="B196" s="27"/>
      <c r="C196" s="30">
        <f>ROUND(3.41,5)</f>
        <v>3.41</v>
      </c>
      <c r="D196" s="30">
        <f>F196</f>
        <v>188.7157</v>
      </c>
      <c r="E196" s="30">
        <f>F196</f>
        <v>188.7157</v>
      </c>
      <c r="F196" s="30">
        <f>ROUND(188.7157,5)</f>
        <v>188.7157</v>
      </c>
      <c r="G196" s="28"/>
      <c r="H196" s="40"/>
    </row>
    <row r="197" spans="1:8" ht="12.75" customHeight="1">
      <c r="A197" s="26">
        <v>43867</v>
      </c>
      <c r="B197" s="27"/>
      <c r="C197" s="30">
        <f>ROUND(3.41,5)</f>
        <v>3.41</v>
      </c>
      <c r="D197" s="30">
        <f>F197</f>
        <v>192.15098</v>
      </c>
      <c r="E197" s="30">
        <f>F197</f>
        <v>192.15098</v>
      </c>
      <c r="F197" s="30">
        <f>ROUND(192.15098,5)</f>
        <v>192.15098</v>
      </c>
      <c r="G197" s="28"/>
      <c r="H197" s="40"/>
    </row>
    <row r="198" spans="1:8" ht="12.75" customHeight="1">
      <c r="A198" s="26">
        <v>43958</v>
      </c>
      <c r="B198" s="27"/>
      <c r="C198" s="30">
        <f>ROUND(3.41,5)</f>
        <v>3.41</v>
      </c>
      <c r="D198" s="30">
        <f>F198</f>
        <v>193.07434</v>
      </c>
      <c r="E198" s="30">
        <f>F198</f>
        <v>193.07434</v>
      </c>
      <c r="F198" s="30">
        <f>ROUND(193.07434,5)</f>
        <v>193.07434</v>
      </c>
      <c r="G198" s="28"/>
      <c r="H198" s="40"/>
    </row>
    <row r="199" spans="1:8" ht="12.75" customHeight="1">
      <c r="A199" s="26">
        <v>44049</v>
      </c>
      <c r="B199" s="27"/>
      <c r="C199" s="30">
        <f>ROUND(3.41,5)</f>
        <v>3.41</v>
      </c>
      <c r="D199" s="30">
        <f>F199</f>
        <v>196.74828</v>
      </c>
      <c r="E199" s="30">
        <f>F199</f>
        <v>196.74828</v>
      </c>
      <c r="F199" s="30">
        <f>ROUND(196.74828,5)</f>
        <v>196.74828</v>
      </c>
      <c r="G199" s="28"/>
      <c r="H199" s="40"/>
    </row>
    <row r="200" spans="1:8" ht="12.75" customHeight="1">
      <c r="A200" s="26">
        <v>44140</v>
      </c>
      <c r="B200" s="27"/>
      <c r="C200" s="30">
        <f>ROUND(3.41,5)</f>
        <v>3.41</v>
      </c>
      <c r="D200" s="30">
        <f>F200</f>
        <v>197.53474</v>
      </c>
      <c r="E200" s="30">
        <f>F200</f>
        <v>197.53474</v>
      </c>
      <c r="F200" s="30">
        <f>ROUND(197.53474,5)</f>
        <v>197.53474</v>
      </c>
      <c r="G200" s="28"/>
      <c r="H200" s="40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0"/>
    </row>
    <row r="202" spans="1:8" ht="12.75" customHeight="1">
      <c r="A202" s="26">
        <v>43776</v>
      </c>
      <c r="B202" s="27"/>
      <c r="C202" s="30">
        <f>ROUND(2.83,5)</f>
        <v>2.83</v>
      </c>
      <c r="D202" s="30">
        <f>F202</f>
        <v>162.2254</v>
      </c>
      <c r="E202" s="30">
        <f>F202</f>
        <v>162.2254</v>
      </c>
      <c r="F202" s="30">
        <f>ROUND(162.2254,5)</f>
        <v>162.2254</v>
      </c>
      <c r="G202" s="28"/>
      <c r="H202" s="40"/>
    </row>
    <row r="203" spans="1:8" ht="12.75" customHeight="1">
      <c r="A203" s="26">
        <v>43867</v>
      </c>
      <c r="B203" s="27"/>
      <c r="C203" s="30">
        <f>ROUND(2.83,5)</f>
        <v>2.83</v>
      </c>
      <c r="D203" s="30">
        <f>F203</f>
        <v>162.93258</v>
      </c>
      <c r="E203" s="30">
        <f>F203</f>
        <v>162.93258</v>
      </c>
      <c r="F203" s="30">
        <f>ROUND(162.93258,5)</f>
        <v>162.93258</v>
      </c>
      <c r="G203" s="28"/>
      <c r="H203" s="40"/>
    </row>
    <row r="204" spans="1:8" ht="12.75" customHeight="1">
      <c r="A204" s="26">
        <v>43958</v>
      </c>
      <c r="B204" s="27"/>
      <c r="C204" s="30">
        <f>ROUND(2.83,5)</f>
        <v>2.83</v>
      </c>
      <c r="D204" s="30">
        <f>F204</f>
        <v>165.96266</v>
      </c>
      <c r="E204" s="30">
        <f>F204</f>
        <v>165.96266</v>
      </c>
      <c r="F204" s="30">
        <f>ROUND(165.96266,5)</f>
        <v>165.96266</v>
      </c>
      <c r="G204" s="28"/>
      <c r="H204" s="40"/>
    </row>
    <row r="205" spans="1:8" ht="12.75" customHeight="1">
      <c r="A205" s="26">
        <v>44049</v>
      </c>
      <c r="B205" s="27"/>
      <c r="C205" s="30">
        <f>ROUND(2.83,5)</f>
        <v>2.83</v>
      </c>
      <c r="D205" s="30">
        <f>F205</f>
        <v>166.8272</v>
      </c>
      <c r="E205" s="30">
        <f>F205</f>
        <v>166.8272</v>
      </c>
      <c r="F205" s="30">
        <f>ROUND(166.8272,5)</f>
        <v>166.8272</v>
      </c>
      <c r="G205" s="28"/>
      <c r="H205" s="40"/>
    </row>
    <row r="206" spans="1:8" ht="12.75" customHeight="1">
      <c r="A206" s="26">
        <v>44140</v>
      </c>
      <c r="B206" s="27"/>
      <c r="C206" s="30">
        <f>ROUND(2.83,5)</f>
        <v>2.83</v>
      </c>
      <c r="D206" s="30">
        <f>F206</f>
        <v>169.80035</v>
      </c>
      <c r="E206" s="30">
        <f>F206</f>
        <v>169.80035</v>
      </c>
      <c r="F206" s="30">
        <f>ROUND(169.80035,5)</f>
        <v>169.80035</v>
      </c>
      <c r="G206" s="28"/>
      <c r="H206" s="40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0"/>
    </row>
    <row r="208" spans="1:8" ht="12.75" customHeight="1">
      <c r="A208" s="26">
        <v>43776</v>
      </c>
      <c r="B208" s="27"/>
      <c r="C208" s="30">
        <f>ROUND(9.1,5)</f>
        <v>9.1</v>
      </c>
      <c r="D208" s="30">
        <f>F208</f>
        <v>9.12</v>
      </c>
      <c r="E208" s="30">
        <f>F208</f>
        <v>9.12</v>
      </c>
      <c r="F208" s="30">
        <f>ROUND(9.12,5)</f>
        <v>9.12</v>
      </c>
      <c r="G208" s="28"/>
      <c r="H208" s="40"/>
    </row>
    <row r="209" spans="1:8" ht="12.75" customHeight="1">
      <c r="A209" s="26">
        <v>43867</v>
      </c>
      <c r="B209" s="27"/>
      <c r="C209" s="30">
        <f>ROUND(9.1,5)</f>
        <v>9.1</v>
      </c>
      <c r="D209" s="30">
        <f>F209</f>
        <v>9.18618</v>
      </c>
      <c r="E209" s="30">
        <f>F209</f>
        <v>9.18618</v>
      </c>
      <c r="F209" s="30">
        <f>ROUND(9.18618,5)</f>
        <v>9.18618</v>
      </c>
      <c r="G209" s="28"/>
      <c r="H209" s="40"/>
    </row>
    <row r="210" spans="1:8" ht="12.75" customHeight="1">
      <c r="A210" s="26">
        <v>43958</v>
      </c>
      <c r="B210" s="27"/>
      <c r="C210" s="30">
        <f>ROUND(9.1,5)</f>
        <v>9.1</v>
      </c>
      <c r="D210" s="30">
        <f>F210</f>
        <v>9.24347</v>
      </c>
      <c r="E210" s="30">
        <f>F210</f>
        <v>9.24347</v>
      </c>
      <c r="F210" s="30">
        <f>ROUND(9.24347,5)</f>
        <v>9.24347</v>
      </c>
      <c r="G210" s="28"/>
      <c r="H210" s="40"/>
    </row>
    <row r="211" spans="1:8" ht="12.75" customHeight="1">
      <c r="A211" s="26">
        <v>44049</v>
      </c>
      <c r="B211" s="27"/>
      <c r="C211" s="30">
        <f>ROUND(9.1,5)</f>
        <v>9.1</v>
      </c>
      <c r="D211" s="30">
        <f>F211</f>
        <v>9.29655</v>
      </c>
      <c r="E211" s="30">
        <f>F211</f>
        <v>9.29655</v>
      </c>
      <c r="F211" s="30">
        <f>ROUND(9.29655,5)</f>
        <v>9.29655</v>
      </c>
      <c r="G211" s="28"/>
      <c r="H211" s="40"/>
    </row>
    <row r="212" spans="1:8" ht="12.75" customHeight="1">
      <c r="A212" s="26">
        <v>44140</v>
      </c>
      <c r="B212" s="27"/>
      <c r="C212" s="30">
        <f>ROUND(9.1,5)</f>
        <v>9.1</v>
      </c>
      <c r="D212" s="30">
        <f>F212</f>
        <v>9.37543</v>
      </c>
      <c r="E212" s="30">
        <f>F212</f>
        <v>9.37543</v>
      </c>
      <c r="F212" s="30">
        <f>ROUND(9.37543,5)</f>
        <v>9.37543</v>
      </c>
      <c r="G212" s="28"/>
      <c r="H212" s="40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0"/>
    </row>
    <row r="214" spans="1:8" ht="12.75" customHeight="1">
      <c r="A214" s="26">
        <v>43776</v>
      </c>
      <c r="B214" s="27"/>
      <c r="C214" s="30">
        <f>ROUND(9.755,5)</f>
        <v>9.755</v>
      </c>
      <c r="D214" s="30">
        <f>F214</f>
        <v>9.77546</v>
      </c>
      <c r="E214" s="30">
        <f>F214</f>
        <v>9.77546</v>
      </c>
      <c r="F214" s="30">
        <f>ROUND(9.77546,5)</f>
        <v>9.77546</v>
      </c>
      <c r="G214" s="28"/>
      <c r="H214" s="40"/>
    </row>
    <row r="215" spans="1:8" ht="12.75" customHeight="1">
      <c r="A215" s="26">
        <v>43867</v>
      </c>
      <c r="B215" s="27"/>
      <c r="C215" s="30">
        <f>ROUND(9.755,5)</f>
        <v>9.755</v>
      </c>
      <c r="D215" s="30">
        <f>F215</f>
        <v>9.84301</v>
      </c>
      <c r="E215" s="30">
        <f>F215</f>
        <v>9.84301</v>
      </c>
      <c r="F215" s="30">
        <f>ROUND(9.84301,5)</f>
        <v>9.84301</v>
      </c>
      <c r="G215" s="28"/>
      <c r="H215" s="40"/>
    </row>
    <row r="216" spans="1:8" ht="12.75" customHeight="1">
      <c r="A216" s="26">
        <v>43958</v>
      </c>
      <c r="B216" s="27"/>
      <c r="C216" s="30">
        <f>ROUND(9.755,5)</f>
        <v>9.755</v>
      </c>
      <c r="D216" s="30">
        <f>F216</f>
        <v>9.90297</v>
      </c>
      <c r="E216" s="30">
        <f>F216</f>
        <v>9.90297</v>
      </c>
      <c r="F216" s="30">
        <f>ROUND(9.90297,5)</f>
        <v>9.90297</v>
      </c>
      <c r="G216" s="28"/>
      <c r="H216" s="40"/>
    </row>
    <row r="217" spans="1:8" ht="12.75" customHeight="1">
      <c r="A217" s="26">
        <v>44049</v>
      </c>
      <c r="B217" s="27"/>
      <c r="C217" s="30">
        <f>ROUND(9.755,5)</f>
        <v>9.755</v>
      </c>
      <c r="D217" s="30">
        <f>F217</f>
        <v>9.95979</v>
      </c>
      <c r="E217" s="30">
        <f>F217</f>
        <v>9.95979</v>
      </c>
      <c r="F217" s="30">
        <f>ROUND(9.95979,5)</f>
        <v>9.95979</v>
      </c>
      <c r="G217" s="28"/>
      <c r="H217" s="40"/>
    </row>
    <row r="218" spans="1:8" ht="12.75" customHeight="1">
      <c r="A218" s="26">
        <v>44140</v>
      </c>
      <c r="B218" s="27"/>
      <c r="C218" s="30">
        <f>ROUND(9.755,5)</f>
        <v>9.755</v>
      </c>
      <c r="D218" s="30">
        <f>F218</f>
        <v>10.03564</v>
      </c>
      <c r="E218" s="30">
        <f>F218</f>
        <v>10.03564</v>
      </c>
      <c r="F218" s="30">
        <f>ROUND(10.03564,5)</f>
        <v>10.03564</v>
      </c>
      <c r="G218" s="28"/>
      <c r="H218" s="40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0"/>
    </row>
    <row r="220" spans="1:8" ht="12.75" customHeight="1">
      <c r="A220" s="26">
        <v>43776</v>
      </c>
      <c r="B220" s="27"/>
      <c r="C220" s="30">
        <f>ROUND(9.825,5)</f>
        <v>9.825</v>
      </c>
      <c r="D220" s="30">
        <f>F220</f>
        <v>9.84595</v>
      </c>
      <c r="E220" s="30">
        <f>F220</f>
        <v>9.84595</v>
      </c>
      <c r="F220" s="30">
        <f>ROUND(9.84595,5)</f>
        <v>9.84595</v>
      </c>
      <c r="G220" s="28"/>
      <c r="H220" s="40"/>
    </row>
    <row r="221" spans="1:8" ht="12.75" customHeight="1">
      <c r="A221" s="26">
        <v>43867</v>
      </c>
      <c r="B221" s="27"/>
      <c r="C221" s="30">
        <f>ROUND(9.825,5)</f>
        <v>9.825</v>
      </c>
      <c r="D221" s="30">
        <f>F221</f>
        <v>9.91522</v>
      </c>
      <c r="E221" s="30">
        <f>F221</f>
        <v>9.91522</v>
      </c>
      <c r="F221" s="30">
        <f>ROUND(9.91522,5)</f>
        <v>9.91522</v>
      </c>
      <c r="G221" s="28"/>
      <c r="H221" s="40"/>
    </row>
    <row r="222" spans="1:8" ht="12.75" customHeight="1">
      <c r="A222" s="26">
        <v>43958</v>
      </c>
      <c r="B222" s="27"/>
      <c r="C222" s="30">
        <f>ROUND(9.825,5)</f>
        <v>9.825</v>
      </c>
      <c r="D222" s="30">
        <f>F222</f>
        <v>9.97683</v>
      </c>
      <c r="E222" s="30">
        <f>F222</f>
        <v>9.97683</v>
      </c>
      <c r="F222" s="30">
        <f>ROUND(9.97683,5)</f>
        <v>9.97683</v>
      </c>
      <c r="G222" s="28"/>
      <c r="H222" s="40"/>
    </row>
    <row r="223" spans="1:8" ht="12.75" customHeight="1">
      <c r="A223" s="26">
        <v>44049</v>
      </c>
      <c r="B223" s="27"/>
      <c r="C223" s="30">
        <f>ROUND(9.825,5)</f>
        <v>9.825</v>
      </c>
      <c r="D223" s="30">
        <f>F223</f>
        <v>10.03539</v>
      </c>
      <c r="E223" s="30">
        <f>F223</f>
        <v>10.03539</v>
      </c>
      <c r="F223" s="30">
        <f>ROUND(10.03539,5)</f>
        <v>10.03539</v>
      </c>
      <c r="G223" s="28"/>
      <c r="H223" s="40"/>
    </row>
    <row r="224" spans="1:8" ht="12.75" customHeight="1">
      <c r="A224" s="26">
        <v>44140</v>
      </c>
      <c r="B224" s="27"/>
      <c r="C224" s="30">
        <f>ROUND(9.825,5)</f>
        <v>9.825</v>
      </c>
      <c r="D224" s="30">
        <f>F224</f>
        <v>10.11294</v>
      </c>
      <c r="E224" s="30">
        <f>F224</f>
        <v>10.11294</v>
      </c>
      <c r="F224" s="30">
        <f>ROUND(10.11294,5)</f>
        <v>10.11294</v>
      </c>
      <c r="G224" s="28"/>
      <c r="H224" s="40"/>
    </row>
    <row r="225" spans="1:8" ht="12.75" customHeight="1">
      <c r="A225" s="26">
        <v>44231</v>
      </c>
      <c r="B225" s="27"/>
      <c r="C225" s="30">
        <f>ROUND(9.825,5)</f>
        <v>9.825</v>
      </c>
      <c r="D225" s="30">
        <f>F225</f>
        <v>10.18505</v>
      </c>
      <c r="E225" s="30">
        <f>F225</f>
        <v>10.18505</v>
      </c>
      <c r="F225" s="30">
        <f>ROUND(10.18505,5)</f>
        <v>10.18505</v>
      </c>
      <c r="G225" s="28"/>
      <c r="H225" s="40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40"/>
    </row>
    <row r="227" spans="1:8" ht="12.75" customHeight="1">
      <c r="A227" s="26">
        <v>43776</v>
      </c>
      <c r="B227" s="27"/>
      <c r="C227" s="31">
        <f>ROUND(751.211,3)</f>
        <v>751.211</v>
      </c>
      <c r="D227" s="31">
        <f>F227</f>
        <v>755.307</v>
      </c>
      <c r="E227" s="31">
        <f>F227</f>
        <v>755.307</v>
      </c>
      <c r="F227" s="31">
        <f>ROUND(755.307,3)</f>
        <v>755.307</v>
      </c>
      <c r="G227" s="28"/>
      <c r="H227" s="40"/>
    </row>
    <row r="228" spans="1:8" ht="12.75" customHeight="1">
      <c r="A228" s="26">
        <v>43867</v>
      </c>
      <c r="B228" s="27"/>
      <c r="C228" s="31">
        <f>ROUND(751.211,3)</f>
        <v>751.211</v>
      </c>
      <c r="D228" s="31">
        <f>F228</f>
        <v>768.87</v>
      </c>
      <c r="E228" s="31">
        <f>F228</f>
        <v>768.87</v>
      </c>
      <c r="F228" s="31">
        <f>ROUND(768.87,3)</f>
        <v>768.87</v>
      </c>
      <c r="G228" s="28"/>
      <c r="H228" s="40"/>
    </row>
    <row r="229" spans="1:8" ht="12.75" customHeight="1">
      <c r="A229" s="26">
        <v>43958</v>
      </c>
      <c r="B229" s="27"/>
      <c r="C229" s="31">
        <f>ROUND(751.211,3)</f>
        <v>751.211</v>
      </c>
      <c r="D229" s="31">
        <f>F229</f>
        <v>782.985</v>
      </c>
      <c r="E229" s="31">
        <f>F229</f>
        <v>782.985</v>
      </c>
      <c r="F229" s="31">
        <f>ROUND(782.985,3)</f>
        <v>782.985</v>
      </c>
      <c r="G229" s="28"/>
      <c r="H229" s="40"/>
    </row>
    <row r="230" spans="1:8" ht="12.75" customHeight="1">
      <c r="A230" s="26">
        <v>44049</v>
      </c>
      <c r="B230" s="27"/>
      <c r="C230" s="31">
        <f>ROUND(751.211,3)</f>
        <v>751.211</v>
      </c>
      <c r="D230" s="31">
        <f>F230</f>
        <v>797.705</v>
      </c>
      <c r="E230" s="31">
        <f>F230</f>
        <v>797.705</v>
      </c>
      <c r="F230" s="31">
        <f>ROUND(797.705,3)</f>
        <v>797.705</v>
      </c>
      <c r="G230" s="28"/>
      <c r="H230" s="40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0"/>
    </row>
    <row r="232" spans="1:8" ht="12.75" customHeight="1">
      <c r="A232" s="26">
        <v>43776</v>
      </c>
      <c r="B232" s="27"/>
      <c r="C232" s="31">
        <f>ROUND(664.207,3)</f>
        <v>664.207</v>
      </c>
      <c r="D232" s="31">
        <f>F232</f>
        <v>667.828</v>
      </c>
      <c r="E232" s="31">
        <f>F232</f>
        <v>667.828</v>
      </c>
      <c r="F232" s="31">
        <f>ROUND(667.828,3)</f>
        <v>667.828</v>
      </c>
      <c r="G232" s="28"/>
      <c r="H232" s="40"/>
    </row>
    <row r="233" spans="1:8" ht="12.75" customHeight="1">
      <c r="A233" s="26">
        <v>43867</v>
      </c>
      <c r="B233" s="27"/>
      <c r="C233" s="31">
        <f>ROUND(664.207,3)</f>
        <v>664.207</v>
      </c>
      <c r="D233" s="31">
        <f>F233</f>
        <v>679.82</v>
      </c>
      <c r="E233" s="31">
        <f>F233</f>
        <v>679.82</v>
      </c>
      <c r="F233" s="31">
        <f>ROUND(679.82,3)</f>
        <v>679.82</v>
      </c>
      <c r="G233" s="28"/>
      <c r="H233" s="40"/>
    </row>
    <row r="234" spans="1:8" ht="12.75" customHeight="1">
      <c r="A234" s="26">
        <v>43958</v>
      </c>
      <c r="B234" s="27"/>
      <c r="C234" s="31">
        <f>ROUND(664.207,3)</f>
        <v>664.207</v>
      </c>
      <c r="D234" s="31">
        <f>F234</f>
        <v>692.301</v>
      </c>
      <c r="E234" s="31">
        <f>F234</f>
        <v>692.301</v>
      </c>
      <c r="F234" s="31">
        <f>ROUND(692.301,3)</f>
        <v>692.301</v>
      </c>
      <c r="G234" s="28"/>
      <c r="H234" s="40"/>
    </row>
    <row r="235" spans="1:8" ht="12.75" customHeight="1">
      <c r="A235" s="26">
        <v>44049</v>
      </c>
      <c r="B235" s="27"/>
      <c r="C235" s="31">
        <f>ROUND(664.207,3)</f>
        <v>664.207</v>
      </c>
      <c r="D235" s="31">
        <f>F235</f>
        <v>705.316</v>
      </c>
      <c r="E235" s="31">
        <f>F235</f>
        <v>705.316</v>
      </c>
      <c r="F235" s="31">
        <f>ROUND(705.316,3)</f>
        <v>705.316</v>
      </c>
      <c r="G235" s="28"/>
      <c r="H235" s="40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40"/>
    </row>
    <row r="237" spans="1:8" ht="12.75" customHeight="1">
      <c r="A237" s="26">
        <v>43776</v>
      </c>
      <c r="B237" s="27"/>
      <c r="C237" s="31">
        <f>ROUND(773.042,3)</f>
        <v>773.042</v>
      </c>
      <c r="D237" s="31">
        <f>F237</f>
        <v>777.257</v>
      </c>
      <c r="E237" s="31">
        <f>F237</f>
        <v>777.257</v>
      </c>
      <c r="F237" s="31">
        <f>ROUND(777.257,3)</f>
        <v>777.257</v>
      </c>
      <c r="G237" s="28"/>
      <c r="H237" s="40"/>
    </row>
    <row r="238" spans="1:8" ht="12.75" customHeight="1">
      <c r="A238" s="26">
        <v>43867</v>
      </c>
      <c r="B238" s="27"/>
      <c r="C238" s="31">
        <f>ROUND(773.042,3)</f>
        <v>773.042</v>
      </c>
      <c r="D238" s="31">
        <f>F238</f>
        <v>791.214</v>
      </c>
      <c r="E238" s="31">
        <f>F238</f>
        <v>791.214</v>
      </c>
      <c r="F238" s="31">
        <f>ROUND(791.214,3)</f>
        <v>791.214</v>
      </c>
      <c r="G238" s="28"/>
      <c r="H238" s="40"/>
    </row>
    <row r="239" spans="1:8" ht="12.75" customHeight="1">
      <c r="A239" s="26">
        <v>43958</v>
      </c>
      <c r="B239" s="27"/>
      <c r="C239" s="31">
        <f>ROUND(773.042,3)</f>
        <v>773.042</v>
      </c>
      <c r="D239" s="31">
        <f>F239</f>
        <v>805.74</v>
      </c>
      <c r="E239" s="31">
        <f>F239</f>
        <v>805.74</v>
      </c>
      <c r="F239" s="31">
        <f>ROUND(805.74,3)</f>
        <v>805.74</v>
      </c>
      <c r="G239" s="28"/>
      <c r="H239" s="40"/>
    </row>
    <row r="240" spans="1:8" ht="12.75" customHeight="1">
      <c r="A240" s="26">
        <v>44049</v>
      </c>
      <c r="B240" s="27"/>
      <c r="C240" s="31">
        <f>ROUND(773.042,3)</f>
        <v>773.042</v>
      </c>
      <c r="D240" s="31">
        <f>F240</f>
        <v>820.887</v>
      </c>
      <c r="E240" s="31">
        <f>F240</f>
        <v>820.887</v>
      </c>
      <c r="F240" s="31">
        <f>ROUND(820.887,3)</f>
        <v>820.887</v>
      </c>
      <c r="G240" s="28"/>
      <c r="H240" s="40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0"/>
    </row>
    <row r="242" spans="1:8" ht="12.75" customHeight="1">
      <c r="A242" s="26">
        <v>43776</v>
      </c>
      <c r="B242" s="27"/>
      <c r="C242" s="31">
        <f>ROUND(693.33,3)</f>
        <v>693.33</v>
      </c>
      <c r="D242" s="31">
        <f>F242</f>
        <v>697.11</v>
      </c>
      <c r="E242" s="31">
        <f>F242</f>
        <v>697.11</v>
      </c>
      <c r="F242" s="31">
        <f>ROUND(697.11,3)</f>
        <v>697.11</v>
      </c>
      <c r="G242" s="28"/>
      <c r="H242" s="40"/>
    </row>
    <row r="243" spans="1:8" ht="12.75" customHeight="1">
      <c r="A243" s="26">
        <v>43867</v>
      </c>
      <c r="B243" s="27"/>
      <c r="C243" s="31">
        <f>ROUND(693.33,3)</f>
        <v>693.33</v>
      </c>
      <c r="D243" s="31">
        <f>F243</f>
        <v>709.628</v>
      </c>
      <c r="E243" s="31">
        <f>F243</f>
        <v>709.628</v>
      </c>
      <c r="F243" s="31">
        <f>ROUND(709.628,3)</f>
        <v>709.628</v>
      </c>
      <c r="G243" s="28"/>
      <c r="H243" s="40"/>
    </row>
    <row r="244" spans="1:8" ht="12.75" customHeight="1">
      <c r="A244" s="26">
        <v>43958</v>
      </c>
      <c r="B244" s="27"/>
      <c r="C244" s="31">
        <f>ROUND(693.33,3)</f>
        <v>693.33</v>
      </c>
      <c r="D244" s="31">
        <f>F244</f>
        <v>722.656</v>
      </c>
      <c r="E244" s="31">
        <f>F244</f>
        <v>722.656</v>
      </c>
      <c r="F244" s="31">
        <f>ROUND(722.656,3)</f>
        <v>722.656</v>
      </c>
      <c r="G244" s="28"/>
      <c r="H244" s="40"/>
    </row>
    <row r="245" spans="1:8" ht="12.75" customHeight="1">
      <c r="A245" s="26">
        <v>44049</v>
      </c>
      <c r="B245" s="27"/>
      <c r="C245" s="31">
        <f>ROUND(693.33,3)</f>
        <v>693.33</v>
      </c>
      <c r="D245" s="31">
        <f>F245</f>
        <v>736.242</v>
      </c>
      <c r="E245" s="31">
        <f>F245</f>
        <v>736.242</v>
      </c>
      <c r="F245" s="31">
        <f>ROUND(736.242,3)</f>
        <v>736.242</v>
      </c>
      <c r="G245" s="28"/>
      <c r="H245" s="40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0"/>
    </row>
    <row r="247" spans="1:8" ht="12.75" customHeight="1">
      <c r="A247" s="26">
        <v>43776</v>
      </c>
      <c r="B247" s="27"/>
      <c r="C247" s="31">
        <f>ROUND(260.506652656747,3)</f>
        <v>260.507</v>
      </c>
      <c r="D247" s="31">
        <f>F247</f>
        <v>261.947</v>
      </c>
      <c r="E247" s="31">
        <f>F247</f>
        <v>261.947</v>
      </c>
      <c r="F247" s="31">
        <f>ROUND(261.947,3)</f>
        <v>261.947</v>
      </c>
      <c r="G247" s="28"/>
      <c r="H247" s="40"/>
    </row>
    <row r="248" spans="1:8" ht="12.75" customHeight="1">
      <c r="A248" s="26">
        <v>43867</v>
      </c>
      <c r="B248" s="27"/>
      <c r="C248" s="31">
        <f>ROUND(260.506652656747,3)</f>
        <v>260.507</v>
      </c>
      <c r="D248" s="31">
        <f>F248</f>
        <v>266.715</v>
      </c>
      <c r="E248" s="31">
        <f>F248</f>
        <v>266.715</v>
      </c>
      <c r="F248" s="31">
        <f>ROUND(266.715,3)</f>
        <v>266.715</v>
      </c>
      <c r="G248" s="28"/>
      <c r="H248" s="40"/>
    </row>
    <row r="249" spans="1:8" ht="12.75" customHeight="1">
      <c r="A249" s="26">
        <v>43958</v>
      </c>
      <c r="B249" s="27"/>
      <c r="C249" s="31">
        <f>ROUND(260.506652656747,3)</f>
        <v>260.507</v>
      </c>
      <c r="D249" s="31">
        <f>F249</f>
        <v>271.675</v>
      </c>
      <c r="E249" s="31">
        <f>F249</f>
        <v>271.675</v>
      </c>
      <c r="F249" s="31">
        <f>ROUND(271.675,3)</f>
        <v>271.675</v>
      </c>
      <c r="G249" s="28"/>
      <c r="H249" s="40"/>
    </row>
    <row r="250" spans="1:8" ht="12.75" customHeight="1">
      <c r="A250" s="26">
        <v>44049</v>
      </c>
      <c r="B250" s="27"/>
      <c r="C250" s="31">
        <f>ROUND(260.506652656747,3)</f>
        <v>260.507</v>
      </c>
      <c r="D250" s="31">
        <f>F250</f>
        <v>276.845</v>
      </c>
      <c r="E250" s="31">
        <f>F250</f>
        <v>276.845</v>
      </c>
      <c r="F250" s="31">
        <f>ROUND(276.845,3)</f>
        <v>276.845</v>
      </c>
      <c r="G250" s="28"/>
      <c r="H250" s="40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43817</v>
      </c>
      <c r="B252" s="27"/>
      <c r="C252" s="31">
        <f>ROUND(6.775,3)</f>
        <v>6.775</v>
      </c>
      <c r="D252" s="31">
        <f>ROUND(7.18,3)</f>
        <v>7.18</v>
      </c>
      <c r="E252" s="31">
        <f>ROUND(7.08,3)</f>
        <v>7.08</v>
      </c>
      <c r="F252" s="31">
        <f>ROUND(7.13,3)</f>
        <v>7.13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43776</v>
      </c>
      <c r="B254" s="27"/>
      <c r="C254" s="31">
        <f>ROUND(686.281,3)</f>
        <v>686.281</v>
      </c>
      <c r="D254" s="31">
        <f>F254</f>
        <v>690.023</v>
      </c>
      <c r="E254" s="31">
        <f>F254</f>
        <v>690.023</v>
      </c>
      <c r="F254" s="31">
        <f>ROUND(690.023,3)</f>
        <v>690.023</v>
      </c>
      <c r="G254" s="28"/>
      <c r="H254" s="40"/>
    </row>
    <row r="255" spans="1:8" ht="12.75" customHeight="1">
      <c r="A255" s="26">
        <v>43867</v>
      </c>
      <c r="B255" s="27"/>
      <c r="C255" s="31">
        <f>ROUND(686.281,3)</f>
        <v>686.281</v>
      </c>
      <c r="D255" s="31">
        <f>F255</f>
        <v>702.413</v>
      </c>
      <c r="E255" s="31">
        <f>F255</f>
        <v>702.413</v>
      </c>
      <c r="F255" s="31">
        <f>ROUND(702.413,3)</f>
        <v>702.413</v>
      </c>
      <c r="G255" s="28"/>
      <c r="H255" s="40"/>
    </row>
    <row r="256" spans="1:8" ht="12.75" customHeight="1">
      <c r="A256" s="26">
        <v>43958</v>
      </c>
      <c r="B256" s="27"/>
      <c r="C256" s="31">
        <f>ROUND(686.281,3)</f>
        <v>686.281</v>
      </c>
      <c r="D256" s="31">
        <f>F256</f>
        <v>715.309</v>
      </c>
      <c r="E256" s="31">
        <f>F256</f>
        <v>715.309</v>
      </c>
      <c r="F256" s="31">
        <f>ROUND(715.309,3)</f>
        <v>715.309</v>
      </c>
      <c r="G256" s="28"/>
      <c r="H256" s="40"/>
    </row>
    <row r="257" spans="1:8" ht="12.75" customHeight="1">
      <c r="A257" s="26">
        <v>44049</v>
      </c>
      <c r="B257" s="27"/>
      <c r="C257" s="31">
        <f>ROUND(686.281,3)</f>
        <v>686.281</v>
      </c>
      <c r="D257" s="31">
        <f>F257</f>
        <v>728.757</v>
      </c>
      <c r="E257" s="31">
        <f>F257</f>
        <v>728.757</v>
      </c>
      <c r="F257" s="31">
        <f>ROUND(728.757,3)</f>
        <v>728.757</v>
      </c>
      <c r="G257" s="28"/>
      <c r="H257" s="40"/>
    </row>
    <row r="258" spans="1:8" ht="12.75" customHeight="1">
      <c r="A258" s="26" t="s">
        <v>12</v>
      </c>
      <c r="B258" s="27"/>
      <c r="C258" s="29"/>
      <c r="D258" s="29"/>
      <c r="E258" s="29"/>
      <c r="F258" s="29"/>
      <c r="G258" s="28"/>
      <c r="H258" s="40"/>
    </row>
    <row r="259" spans="1:8" ht="12.75" customHeight="1">
      <c r="A259" s="26">
        <v>43913</v>
      </c>
      <c r="B259" s="27"/>
      <c r="C259" s="28">
        <f>ROUND(98.7655772048285,2)</f>
        <v>98.77</v>
      </c>
      <c r="D259" s="28">
        <f>F259</f>
        <v>98.56</v>
      </c>
      <c r="E259" s="28">
        <f>F259</f>
        <v>98.56</v>
      </c>
      <c r="F259" s="28">
        <f>ROUND(98.562085636756,2)</f>
        <v>98.56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45007</v>
      </c>
      <c r="B261" s="27"/>
      <c r="C261" s="28">
        <f>ROUND(94.9002191886604,2)</f>
        <v>94.9</v>
      </c>
      <c r="D261" s="28">
        <f>F261</f>
        <v>93.74</v>
      </c>
      <c r="E261" s="28">
        <f>F261</f>
        <v>93.74</v>
      </c>
      <c r="F261" s="28">
        <f>ROUND(93.7421736442512,2)</f>
        <v>93.74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46834</v>
      </c>
      <c r="B263" s="27"/>
      <c r="C263" s="28">
        <f>ROUND(91.8379874648807,2)</f>
        <v>91.84</v>
      </c>
      <c r="D263" s="28">
        <f>F263</f>
        <v>91.1</v>
      </c>
      <c r="E263" s="28">
        <f>F263</f>
        <v>91.1</v>
      </c>
      <c r="F263" s="28">
        <f>ROUND(91.0986255520255,2)</f>
        <v>91.1</v>
      </c>
      <c r="G263" s="28"/>
      <c r="H263" s="40"/>
    </row>
    <row r="264" spans="1:8" ht="12.75" customHeight="1">
      <c r="A264" s="26" t="s">
        <v>64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44004</v>
      </c>
      <c r="B265" s="27"/>
      <c r="C265" s="28">
        <f>ROUND(98.7655772048285,2)</f>
        <v>98.77</v>
      </c>
      <c r="D265" s="28">
        <f>F265</f>
        <v>101.97</v>
      </c>
      <c r="E265" s="28">
        <f>F265</f>
        <v>101.97</v>
      </c>
      <c r="F265" s="28">
        <f>ROUND(101.974136051651,2)</f>
        <v>101.97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44095</v>
      </c>
      <c r="B267" s="27"/>
      <c r="C267" s="28">
        <f>ROUND(98.7655772048285,2)</f>
        <v>98.77</v>
      </c>
      <c r="D267" s="28">
        <f>F267</f>
        <v>98.77</v>
      </c>
      <c r="E267" s="28">
        <f>F267</f>
        <v>98.77</v>
      </c>
      <c r="F267" s="28">
        <f>ROUND(98.7655772048285,2)</f>
        <v>98.77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44182</v>
      </c>
      <c r="B269" s="27"/>
      <c r="C269" s="30">
        <f>ROUND(94.9002191886604,5)</f>
        <v>94.90022</v>
      </c>
      <c r="D269" s="30">
        <f>F269</f>
        <v>95.36572</v>
      </c>
      <c r="E269" s="30">
        <f>F269</f>
        <v>95.36572</v>
      </c>
      <c r="F269" s="30">
        <f>ROUND(95.3657184411861,5)</f>
        <v>95.36572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44271</v>
      </c>
      <c r="B271" s="27"/>
      <c r="C271" s="30">
        <f>ROUND(94.9002191886604,5)</f>
        <v>94.90022</v>
      </c>
      <c r="D271" s="30">
        <f>F271</f>
        <v>94.31815</v>
      </c>
      <c r="E271" s="30">
        <f>F271</f>
        <v>94.31815</v>
      </c>
      <c r="F271" s="30">
        <f>ROUND(94.3181502320557,5)</f>
        <v>94.31815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44362</v>
      </c>
      <c r="B273" s="27"/>
      <c r="C273" s="30">
        <f>ROUND(94.9002191886604,5)</f>
        <v>94.90022</v>
      </c>
      <c r="D273" s="30">
        <f>F273</f>
        <v>93.2311</v>
      </c>
      <c r="E273" s="30">
        <f>F273</f>
        <v>93.2311</v>
      </c>
      <c r="F273" s="30">
        <f>ROUND(93.2311017894402,5)</f>
        <v>93.2311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44460</v>
      </c>
      <c r="B275" s="27"/>
      <c r="C275" s="30">
        <f>ROUND(94.9002191886604,5)</f>
        <v>94.90022</v>
      </c>
      <c r="D275" s="30">
        <f>F275</f>
        <v>93.10527</v>
      </c>
      <c r="E275" s="30">
        <f>F275</f>
        <v>93.10527</v>
      </c>
      <c r="F275" s="30">
        <f>ROUND(93.1052702509061,5)</f>
        <v>93.10527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44551</v>
      </c>
      <c r="B277" s="27"/>
      <c r="C277" s="30">
        <f>ROUND(94.9002191886604,5)</f>
        <v>94.90022</v>
      </c>
      <c r="D277" s="30">
        <f>F277</f>
        <v>95.05517</v>
      </c>
      <c r="E277" s="30">
        <f>F277</f>
        <v>95.05517</v>
      </c>
      <c r="F277" s="30">
        <f>ROUND(95.0551659168829,5)</f>
        <v>95.05517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44635</v>
      </c>
      <c r="B279" s="27"/>
      <c r="C279" s="30">
        <f>ROUND(94.9002191886604,5)</f>
        <v>94.90022</v>
      </c>
      <c r="D279" s="30">
        <f>F279</f>
        <v>94.96475</v>
      </c>
      <c r="E279" s="30">
        <f>F279</f>
        <v>94.96475</v>
      </c>
      <c r="F279" s="30">
        <f>ROUND(94.964745336625,5)</f>
        <v>94.96475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44733</v>
      </c>
      <c r="B281" s="27"/>
      <c r="C281" s="30">
        <f>ROUND(94.9002191886604,5)</f>
        <v>94.90022</v>
      </c>
      <c r="D281" s="30">
        <f>F281</f>
        <v>95.89997</v>
      </c>
      <c r="E281" s="30">
        <f>F281</f>
        <v>95.89997</v>
      </c>
      <c r="F281" s="30">
        <f>ROUND(95.8999685658419,5)</f>
        <v>95.89997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44824</v>
      </c>
      <c r="B283" s="27"/>
      <c r="C283" s="30">
        <f>ROUND(94.9002191886604,5)</f>
        <v>94.90022</v>
      </c>
      <c r="D283" s="30">
        <f>F283</f>
        <v>99.61951</v>
      </c>
      <c r="E283" s="30">
        <f>F283</f>
        <v>99.61951</v>
      </c>
      <c r="F283" s="30">
        <f>ROUND(99.6195134082971,5)</f>
        <v>99.61951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45097</v>
      </c>
      <c r="B285" s="27"/>
      <c r="C285" s="28">
        <f>ROUND(94.9002191886604,2)</f>
        <v>94.9</v>
      </c>
      <c r="D285" s="28">
        <f>F285</f>
        <v>99.65</v>
      </c>
      <c r="E285" s="28">
        <f>F285</f>
        <v>99.65</v>
      </c>
      <c r="F285" s="28">
        <f>ROUND(99.6544201293973,2)</f>
        <v>99.65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45188</v>
      </c>
      <c r="B287" s="27"/>
      <c r="C287" s="28">
        <f>ROUND(94.9002191886604,2)</f>
        <v>94.9</v>
      </c>
      <c r="D287" s="28">
        <f>F287</f>
        <v>94.9</v>
      </c>
      <c r="E287" s="28">
        <f>F287</f>
        <v>94.9</v>
      </c>
      <c r="F287" s="28">
        <f>ROUND(94.9002191886604,2)</f>
        <v>94.9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46008</v>
      </c>
      <c r="B289" s="27"/>
      <c r="C289" s="30">
        <f>ROUND(91.8379874648807,5)</f>
        <v>91.83799</v>
      </c>
      <c r="D289" s="30">
        <f>F289</f>
        <v>90.06345</v>
      </c>
      <c r="E289" s="30">
        <f>F289</f>
        <v>90.06345</v>
      </c>
      <c r="F289" s="30">
        <f>ROUND(90.0634513622924,5)</f>
        <v>90.06345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46097</v>
      </c>
      <c r="B291" s="27"/>
      <c r="C291" s="30">
        <f>ROUND(91.8379874648807,5)</f>
        <v>91.83799</v>
      </c>
      <c r="D291" s="30">
        <f>F291</f>
        <v>86.87345</v>
      </c>
      <c r="E291" s="30">
        <f>F291</f>
        <v>86.87345</v>
      </c>
      <c r="F291" s="30">
        <f>ROUND(86.8734547039289,5)</f>
        <v>86.87345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46188</v>
      </c>
      <c r="B293" s="27"/>
      <c r="C293" s="30">
        <f>ROUND(91.8379874648807,5)</f>
        <v>91.83799</v>
      </c>
      <c r="D293" s="30">
        <f>F293</f>
        <v>85.47189</v>
      </c>
      <c r="E293" s="30">
        <f>F293</f>
        <v>85.47189</v>
      </c>
      <c r="F293" s="30">
        <f>ROUND(85.4718856130031,5)</f>
        <v>85.47189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46286</v>
      </c>
      <c r="B295" s="27"/>
      <c r="C295" s="30">
        <f>ROUND(91.8379874648807,5)</f>
        <v>91.83799</v>
      </c>
      <c r="D295" s="30">
        <f>F295</f>
        <v>87.58358</v>
      </c>
      <c r="E295" s="30">
        <f>F295</f>
        <v>87.58358</v>
      </c>
      <c r="F295" s="30">
        <f>ROUND(87.5835763722258,5)</f>
        <v>87.58358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46377</v>
      </c>
      <c r="B297" s="27"/>
      <c r="C297" s="30">
        <f>ROUND(91.8379874648807,5)</f>
        <v>91.83799</v>
      </c>
      <c r="D297" s="30">
        <f>F297</f>
        <v>91.40154</v>
      </c>
      <c r="E297" s="30">
        <f>F297</f>
        <v>91.40154</v>
      </c>
      <c r="F297" s="30">
        <f>ROUND(91.4015373181668,5)</f>
        <v>91.40154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46461</v>
      </c>
      <c r="B299" s="27"/>
      <c r="C299" s="30">
        <f>ROUND(91.8379874648807,5)</f>
        <v>91.83799</v>
      </c>
      <c r="D299" s="30">
        <f>F299</f>
        <v>89.86151</v>
      </c>
      <c r="E299" s="30">
        <f>F299</f>
        <v>89.86151</v>
      </c>
      <c r="F299" s="30">
        <f>ROUND(89.8615090869771,5)</f>
        <v>89.86151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46559</v>
      </c>
      <c r="B301" s="27"/>
      <c r="C301" s="30">
        <f>ROUND(91.8379874648807,5)</f>
        <v>91.83799</v>
      </c>
      <c r="D301" s="30">
        <f>F301</f>
        <v>91.92266</v>
      </c>
      <c r="E301" s="30">
        <f>F301</f>
        <v>91.92266</v>
      </c>
      <c r="F301" s="30">
        <f>ROUND(91.9226644207825,5)</f>
        <v>91.92266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46650</v>
      </c>
      <c r="B303" s="27"/>
      <c r="C303" s="30">
        <f>ROUND(91.8379874648807,5)</f>
        <v>91.83799</v>
      </c>
      <c r="D303" s="30">
        <f>F303</f>
        <v>97.4532</v>
      </c>
      <c r="E303" s="30">
        <f>F303</f>
        <v>97.4532</v>
      </c>
      <c r="F303" s="30">
        <f>ROUND(97.4531979303437,5)</f>
        <v>97.4532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46924</v>
      </c>
      <c r="B305" s="27"/>
      <c r="C305" s="28">
        <f>ROUND(91.8379874648807,2)</f>
        <v>91.84</v>
      </c>
      <c r="D305" s="28">
        <f>F305</f>
        <v>98.48</v>
      </c>
      <c r="E305" s="28">
        <f>F305</f>
        <v>98.48</v>
      </c>
      <c r="F305" s="28">
        <f>ROUND(98.4758527228871,2)</f>
        <v>98.48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 thickBot="1">
      <c r="A307" s="36">
        <v>47015</v>
      </c>
      <c r="B307" s="37"/>
      <c r="C307" s="38">
        <f>ROUND(91.8379874648807,2)</f>
        <v>91.84</v>
      </c>
      <c r="D307" s="38">
        <f>F307</f>
        <v>91.84</v>
      </c>
      <c r="E307" s="38">
        <f>F307</f>
        <v>91.84</v>
      </c>
      <c r="F307" s="38">
        <f>ROUND(91.8379874648807,2)</f>
        <v>91.84</v>
      </c>
      <c r="G307" s="38"/>
      <c r="H307" s="41"/>
    </row>
  </sheetData>
  <sheetProtection/>
  <mergeCells count="306">
    <mergeCell ref="A306:B306"/>
    <mergeCell ref="A307:B307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6:B226"/>
    <mergeCell ref="A227:B227"/>
    <mergeCell ref="A223:B223"/>
    <mergeCell ref="A224:B224"/>
    <mergeCell ref="A225:B225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3:B183"/>
    <mergeCell ref="A184:B184"/>
    <mergeCell ref="A185:B185"/>
    <mergeCell ref="A186:B186"/>
    <mergeCell ref="A181:B181"/>
    <mergeCell ref="A182:B18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2019-10-10T15:44:44Z</dcterms:modified>
  <cp:category/>
  <cp:version/>
  <cp:contentType/>
  <cp:contentStatus/>
</cp:coreProperties>
</file>