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<sst xmlns="http://schemas.openxmlformats.org/spreadsheetml/2006/main" count="91" uniqueCount="88">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</sst>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43787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ROUND(102.028175541782,2)</f>
        <v>102.03</v>
      </c>
      <c r="D6" s="20">
        <f>F6</f>
        <v>102.7</v>
      </c>
      <c r="E6" s="20">
        <f>F6</f>
        <v>102.7</v>
      </c>
      <c r="F6" s="20">
        <f>ROUND(102.701683233399,2)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ROUND(102.028175541782,2)</f>
        <v>102.03</v>
      </c>
      <c r="D7" s="20">
        <f>F7</f>
        <v>98.58</v>
      </c>
      <c r="E7" s="20">
        <f>F7</f>
        <v>98.58</v>
      </c>
      <c r="F7" s="20">
        <f>ROUND(98.5824235140066,2)</f>
        <v>98.58</v>
      </c>
      <c r="G7" s="20"/>
      <c r="H7" s="28"/>
    </row>
    <row r="8" spans="1:8" ht="12.75" customHeight="1">
      <c r="A8" s="30">
        <v>44004</v>
      </c>
      <c r="B8" s="31"/>
      <c r="C8" s="20">
        <f>ROUND(102.028175541782,2)</f>
        <v>102.03</v>
      </c>
      <c r="D8" s="20">
        <f>F8</f>
        <v>102.03</v>
      </c>
      <c r="E8" s="20">
        <f>F8</f>
        <v>102.03</v>
      </c>
      <c r="F8" s="20">
        <f>ROUND(102.028175541782,2)</f>
        <v>102.03</v>
      </c>
      <c r="G8" s="20"/>
      <c r="H8" s="28"/>
    </row>
    <row r="9" spans="1:8" ht="12.75" customHeight="1">
      <c r="A9" s="30">
        <v>44095</v>
      </c>
      <c r="B9" s="31"/>
      <c r="C9" s="20">
        <f>ROUND(102.028175541782,2)</f>
        <v>102.03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ROUND(100.129551457792,2)</f>
        <v>100.13</v>
      </c>
      <c r="D11" s="20">
        <f aca="true" t="shared" si="1" ref="D11:D22">F11</f>
        <v>95.52</v>
      </c>
      <c r="E11" s="20">
        <f aca="true" t="shared" si="2" ref="E11:E22">F11</f>
        <v>95.52</v>
      </c>
      <c r="F11" s="20">
        <f>ROUND(95.5160642039126,2)</f>
        <v>95.52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100.13</v>
      </c>
      <c r="D12" s="20">
        <f t="shared" si="1"/>
        <v>94.51</v>
      </c>
      <c r="E12" s="20">
        <f t="shared" si="2"/>
        <v>94.51</v>
      </c>
      <c r="F12" s="20">
        <f>ROUND(94.5134959060302,2)</f>
        <v>94.51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100.13</v>
      </c>
      <c r="D13" s="20">
        <f t="shared" si="1"/>
        <v>93.47</v>
      </c>
      <c r="E13" s="20">
        <f t="shared" si="2"/>
        <v>93.47</v>
      </c>
      <c r="F13" s="20">
        <f>ROUND(93.4681917912371,2)</f>
        <v>93.47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100.13</v>
      </c>
      <c r="D14" s="20">
        <f t="shared" si="1"/>
        <v>93.38</v>
      </c>
      <c r="E14" s="20">
        <f t="shared" si="2"/>
        <v>93.38</v>
      </c>
      <c r="F14" s="20">
        <f>ROUND(93.3831155276388,2)</f>
        <v>93.38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100.13</v>
      </c>
      <c r="D15" s="20">
        <f t="shared" si="1"/>
        <v>95.36</v>
      </c>
      <c r="E15" s="20">
        <f t="shared" si="2"/>
        <v>95.36</v>
      </c>
      <c r="F15" s="20">
        <f>ROUND(95.3641264054948,2)</f>
        <v>95.36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100.13</v>
      </c>
      <c r="D16" s="20">
        <f t="shared" si="1"/>
        <v>95.3</v>
      </c>
      <c r="E16" s="20">
        <f t="shared" si="2"/>
        <v>95.3</v>
      </c>
      <c r="F16" s="20">
        <f>ROUND(95.3029373854183,2)</f>
        <v>95.3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100.13</v>
      </c>
      <c r="D17" s="20">
        <f t="shared" si="1"/>
        <v>96.28</v>
      </c>
      <c r="E17" s="20">
        <f t="shared" si="2"/>
        <v>96.28</v>
      </c>
      <c r="F17" s="20">
        <f>ROUND(96.2774861314946,2)</f>
        <v>96.28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100.13</v>
      </c>
      <c r="D18" s="20">
        <f t="shared" si="1"/>
        <v>100.03</v>
      </c>
      <c r="E18" s="20">
        <f t="shared" si="2"/>
        <v>100.03</v>
      </c>
      <c r="F18" s="20">
        <f>ROUND(100.028047780577,2)</f>
        <v>100.03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100.13</v>
      </c>
      <c r="D19" s="20">
        <f t="shared" si="1"/>
        <v>101.1</v>
      </c>
      <c r="E19" s="20">
        <f t="shared" si="2"/>
        <v>101.1</v>
      </c>
      <c r="F19" s="20">
        <f>ROUND(101.099822100042,2)</f>
        <v>101.1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100.13</v>
      </c>
      <c r="D20" s="20">
        <f t="shared" si="1"/>
        <v>94.21</v>
      </c>
      <c r="E20" s="20">
        <f t="shared" si="2"/>
        <v>94.21</v>
      </c>
      <c r="F20" s="20">
        <f>ROUND(94.2056870443037,2)</f>
        <v>94.21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100.13</v>
      </c>
      <c r="D21" s="20">
        <f t="shared" si="1"/>
        <v>100.13</v>
      </c>
      <c r="E21" s="20">
        <f t="shared" si="2"/>
        <v>100.13</v>
      </c>
      <c r="F21" s="20">
        <f>ROUND(100.129551457792,2)</f>
        <v>100.13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100.13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ROUND(99.662079125756,2)</f>
        <v>99.66</v>
      </c>
      <c r="D24" s="20">
        <f aca="true" t="shared" si="4" ref="D24:D35">F24</f>
        <v>90.99</v>
      </c>
      <c r="E24" s="20">
        <f aca="true" t="shared" si="5" ref="E24:E35">F24</f>
        <v>90.99</v>
      </c>
      <c r="F24" s="20">
        <f>ROUND(90.994947392054,2)</f>
        <v>90.99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99.66</v>
      </c>
      <c r="D25" s="20">
        <f t="shared" si="4"/>
        <v>87.85</v>
      </c>
      <c r="E25" s="20">
        <f t="shared" si="5"/>
        <v>87.85</v>
      </c>
      <c r="F25" s="20">
        <f>ROUND(87.8518036140668,2)</f>
        <v>87.85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99.66</v>
      </c>
      <c r="D26" s="20">
        <f t="shared" si="4"/>
        <v>86.49</v>
      </c>
      <c r="E26" s="20">
        <f t="shared" si="5"/>
        <v>86.49</v>
      </c>
      <c r="F26" s="20">
        <f>ROUND(86.4945850912964,2)</f>
        <v>86.49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99.66</v>
      </c>
      <c r="D27" s="20">
        <f t="shared" si="4"/>
        <v>88.64</v>
      </c>
      <c r="E27" s="20">
        <f t="shared" si="5"/>
        <v>88.64</v>
      </c>
      <c r="F27" s="20">
        <f>ROUND(88.6405333210646,2)</f>
        <v>88.64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99.66</v>
      </c>
      <c r="D28" s="20">
        <f t="shared" si="4"/>
        <v>92.47</v>
      </c>
      <c r="E28" s="20">
        <f t="shared" si="5"/>
        <v>92.47</v>
      </c>
      <c r="F28" s="20">
        <f>ROUND(92.4714644771307,2)</f>
        <v>92.47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99.66</v>
      </c>
      <c r="D29" s="20">
        <f t="shared" si="4"/>
        <v>90.95</v>
      </c>
      <c r="E29" s="20">
        <f t="shared" si="5"/>
        <v>90.95</v>
      </c>
      <c r="F29" s="20">
        <f>ROUND(90.9491416653875,2)</f>
        <v>90.95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99.66</v>
      </c>
      <c r="D30" s="20">
        <f t="shared" si="4"/>
        <v>93.01</v>
      </c>
      <c r="E30" s="20">
        <f t="shared" si="5"/>
        <v>93.01</v>
      </c>
      <c r="F30" s="20">
        <f>ROUND(93.0132151887839,2)</f>
        <v>93.01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99.66</v>
      </c>
      <c r="D31" s="20">
        <f t="shared" si="4"/>
        <v>98.54</v>
      </c>
      <c r="E31" s="20">
        <f t="shared" si="5"/>
        <v>98.54</v>
      </c>
      <c r="F31" s="20">
        <f>ROUND(98.5370261018231,2)</f>
        <v>98.54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99.66</v>
      </c>
      <c r="D32" s="20">
        <f t="shared" si="4"/>
        <v>98.89</v>
      </c>
      <c r="E32" s="20">
        <f t="shared" si="5"/>
        <v>98.89</v>
      </c>
      <c r="F32" s="20">
        <f>ROUND(98.8909031358819,2)</f>
        <v>98.89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99.66</v>
      </c>
      <c r="D33" s="20">
        <f t="shared" si="4"/>
        <v>92.27</v>
      </c>
      <c r="E33" s="20">
        <f t="shared" si="5"/>
        <v>92.27</v>
      </c>
      <c r="F33" s="20">
        <f>ROUND(92.2693916473429,2)</f>
        <v>92.27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99.66</v>
      </c>
      <c r="D34" s="20">
        <f t="shared" si="4"/>
        <v>99.66</v>
      </c>
      <c r="E34" s="20">
        <f t="shared" si="5"/>
        <v>99.66</v>
      </c>
      <c r="F34" s="20">
        <f>ROUND(99.662079125756,2)</f>
        <v>99.66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99.66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ROUND(3.46,5)</f>
        <v>3.46</v>
      </c>
      <c r="D37" s="22">
        <f>F37</f>
        <v>3.46</v>
      </c>
      <c r="E37" s="22">
        <f>F37</f>
        <v>3.46</v>
      </c>
      <c r="F37" s="22">
        <f>ROUND(3.46,5)</f>
        <v>3.46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ROUND(3.82,5)</f>
        <v>3.82</v>
      </c>
      <c r="D39" s="22">
        <f>F39</f>
        <v>3.82</v>
      </c>
      <c r="E39" s="22">
        <f>F39</f>
        <v>3.82</v>
      </c>
      <c r="F39" s="22">
        <f>ROUND(3.82,5)</f>
        <v>3.82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ROUND(3.93,5)</f>
        <v>3.93</v>
      </c>
      <c r="D41" s="22">
        <f>F41</f>
        <v>3.93</v>
      </c>
      <c r="E41" s="22">
        <f>F41</f>
        <v>3.93</v>
      </c>
      <c r="F41" s="22">
        <f>ROUND(3.93,5)</f>
        <v>3.93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ROUND(4.54,5)</f>
        <v>4.54</v>
      </c>
      <c r="D43" s="22">
        <f>F43</f>
        <v>4.54</v>
      </c>
      <c r="E43" s="22">
        <f>F43</f>
        <v>4.54</v>
      </c>
      <c r="F43" s="22">
        <f>ROUND(4.54,5)</f>
        <v>4.54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ROUND(10.945,5)</f>
        <v>10.945</v>
      </c>
      <c r="D45" s="22">
        <f>F45</f>
        <v>10.945</v>
      </c>
      <c r="E45" s="22">
        <f>F45</f>
        <v>10.945</v>
      </c>
      <c r="F45" s="22">
        <f>ROUND(10.945,5)</f>
        <v>10.945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ROUND(7.375,5)</f>
        <v>7.375</v>
      </c>
      <c r="D47" s="22">
        <f>F47</f>
        <v>7.375</v>
      </c>
      <c r="E47" s="22">
        <f>F47</f>
        <v>7.375</v>
      </c>
      <c r="F47" s="22">
        <f>ROUND(7.375,5)</f>
        <v>7.375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ROUND(8.4,3)</f>
        <v>8.4</v>
      </c>
      <c r="D49" s="23">
        <f>F49</f>
        <v>8.4</v>
      </c>
      <c r="E49" s="23">
        <f>F49</f>
        <v>8.4</v>
      </c>
      <c r="F49" s="23">
        <f>ROUND(8.4,3)</f>
        <v>8.4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ROUND(3.115,3)</f>
        <v>3.115</v>
      </c>
      <c r="D51" s="23">
        <f>F51</f>
        <v>3.115</v>
      </c>
      <c r="E51" s="23">
        <f>F51</f>
        <v>3.115</v>
      </c>
      <c r="F51" s="23">
        <f>ROUND(3.115,3)</f>
        <v>3.115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ROUND(3.7,3)</f>
        <v>3.7</v>
      </c>
      <c r="D53" s="23">
        <f>F53</f>
        <v>3.7</v>
      </c>
      <c r="E53" s="23">
        <f>F53</f>
        <v>3.7</v>
      </c>
      <c r="F53" s="23">
        <f>ROUND(3.7,3)</f>
        <v>3.7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ROUND(6.65,3)</f>
        <v>6.65</v>
      </c>
      <c r="D57" s="23">
        <f>F57</f>
        <v>6.65</v>
      </c>
      <c r="E57" s="23">
        <f>F57</f>
        <v>6.65</v>
      </c>
      <c r="F57" s="23">
        <f>ROUND(6.65,3)</f>
        <v>6.65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ROUND(9.795,3)</f>
        <v>9.795</v>
      </c>
      <c r="D59" s="23">
        <f>F59</f>
        <v>9.795</v>
      </c>
      <c r="E59" s="23">
        <f>F59</f>
        <v>9.795</v>
      </c>
      <c r="F59" s="23">
        <f>ROUND(9.795,3)</f>
        <v>9.795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ROUND(3.62,3)</f>
        <v>3.62</v>
      </c>
      <c r="D61" s="23">
        <f>F61</f>
        <v>3.62</v>
      </c>
      <c r="E61" s="23">
        <f>F61</f>
        <v>3.62</v>
      </c>
      <c r="F61" s="23">
        <f>ROUND(3.62,3)</f>
        <v>3.62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ROUND(3.07,3)</f>
        <v>3.07</v>
      </c>
      <c r="D63" s="23">
        <f>F63</f>
        <v>3.07</v>
      </c>
      <c r="E63" s="23">
        <f>F63</f>
        <v>3.07</v>
      </c>
      <c r="F63" s="23">
        <f>ROUND(3.07,3)</f>
        <v>3.07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ROUND(9.33,3)</f>
        <v>9.33</v>
      </c>
      <c r="D65" s="23">
        <f>F65</f>
        <v>9.33</v>
      </c>
      <c r="E65" s="23">
        <f>F65</f>
        <v>9.33</v>
      </c>
      <c r="F65" s="23">
        <f>ROUND(9.33,3)</f>
        <v>9.33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ROUND(3.46,5)</f>
        <v>3.46</v>
      </c>
      <c r="D67" s="22">
        <f>F67</f>
        <v>137.20568</v>
      </c>
      <c r="E67" s="22">
        <f>F67</f>
        <v>137.20568</v>
      </c>
      <c r="F67" s="22">
        <f>ROUND(137.20568,5)</f>
        <v>137.20568</v>
      </c>
      <c r="G67" s="20"/>
      <c r="H67" s="28"/>
    </row>
    <row r="68" spans="1:8" ht="12.75" customHeight="1">
      <c r="A68" s="30">
        <v>43958</v>
      </c>
      <c r="B68" s="31"/>
      <c r="C68" s="22">
        <f>ROUND(3.46,5)</f>
        <v>3.46</v>
      </c>
      <c r="D68" s="22">
        <f>F68</f>
        <v>139.72985</v>
      </c>
      <c r="E68" s="22">
        <f>F68</f>
        <v>139.72985</v>
      </c>
      <c r="F68" s="22">
        <f>ROUND(139.72985,5)</f>
        <v>139.72985</v>
      </c>
      <c r="G68" s="20"/>
      <c r="H68" s="28"/>
    </row>
    <row r="69" spans="1:8" ht="12.75" customHeight="1">
      <c r="A69" s="30">
        <v>44049</v>
      </c>
      <c r="B69" s="31"/>
      <c r="C69" s="22">
        <f>ROUND(3.46,5)</f>
        <v>3.46</v>
      </c>
      <c r="D69" s="22">
        <f>F69</f>
        <v>140.86228</v>
      </c>
      <c r="E69" s="22">
        <f>F69</f>
        <v>140.86228</v>
      </c>
      <c r="F69" s="22">
        <f>ROUND(140.86228,5)</f>
        <v>140.86228</v>
      </c>
      <c r="G69" s="20"/>
      <c r="H69" s="28"/>
    </row>
    <row r="70" spans="1:8" ht="12.75" customHeight="1">
      <c r="A70" s="30">
        <v>44140</v>
      </c>
      <c r="B70" s="31"/>
      <c r="C70" s="22">
        <f>ROUND(3.46,5)</f>
        <v>3.46</v>
      </c>
      <c r="D70" s="22">
        <f>F70</f>
        <v>143.50507</v>
      </c>
      <c r="E70" s="22">
        <f>F70</f>
        <v>143.50507</v>
      </c>
      <c r="F70" s="22">
        <f>ROUND(143.50507,5)</f>
        <v>143.50507</v>
      </c>
      <c r="G70" s="20"/>
      <c r="H70" s="28"/>
    </row>
    <row r="71" spans="1:8" ht="12.75" customHeight="1">
      <c r="A71" s="30">
        <v>44231</v>
      </c>
      <c r="B71" s="31"/>
      <c r="C71" s="22">
        <f>ROUND(3.46,5)</f>
        <v>3.46</v>
      </c>
      <c r="D71" s="22">
        <f>F71</f>
        <v>144.51523</v>
      </c>
      <c r="E71" s="22">
        <f>F71</f>
        <v>144.51523</v>
      </c>
      <c r="F71" s="22">
        <f>ROUND(144.51523,5)</f>
        <v>144.51523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ROUND(100.46944,5)</f>
        <v>100.46944</v>
      </c>
      <c r="D73" s="22">
        <f>F73</f>
        <v>102.12314</v>
      </c>
      <c r="E73" s="22">
        <f>F73</f>
        <v>102.12314</v>
      </c>
      <c r="F73" s="22">
        <f>ROUND(102.12314,5)</f>
        <v>102.12314</v>
      </c>
      <c r="G73" s="20"/>
      <c r="H73" s="28"/>
    </row>
    <row r="74" spans="1:8" ht="12.75" customHeight="1">
      <c r="A74" s="30">
        <v>43958</v>
      </c>
      <c r="B74" s="31"/>
      <c r="C74" s="22">
        <f>ROUND(100.46944,5)</f>
        <v>100.46944</v>
      </c>
      <c r="D74" s="22">
        <f>F74</f>
        <v>102.88936</v>
      </c>
      <c r="E74" s="22">
        <f>F74</f>
        <v>102.88936</v>
      </c>
      <c r="F74" s="22">
        <f>ROUND(102.88936,5)</f>
        <v>102.88936</v>
      </c>
      <c r="G74" s="20"/>
      <c r="H74" s="28"/>
    </row>
    <row r="75" spans="1:8" ht="12.75" customHeight="1">
      <c r="A75" s="30">
        <v>44049</v>
      </c>
      <c r="B75" s="31"/>
      <c r="C75" s="22">
        <f>ROUND(100.46944,5)</f>
        <v>100.46944</v>
      </c>
      <c r="D75" s="22">
        <f>F75</f>
        <v>104.83182</v>
      </c>
      <c r="E75" s="22">
        <f>F75</f>
        <v>104.83182</v>
      </c>
      <c r="F75" s="22">
        <f>ROUND(104.83182,5)</f>
        <v>104.83182</v>
      </c>
      <c r="G75" s="20"/>
      <c r="H75" s="28"/>
    </row>
    <row r="76" spans="1:8" ht="12.75" customHeight="1">
      <c r="A76" s="30">
        <v>44140</v>
      </c>
      <c r="B76" s="31"/>
      <c r="C76" s="22">
        <f>ROUND(100.46944,5)</f>
        <v>100.46944</v>
      </c>
      <c r="D76" s="22">
        <f>F76</f>
        <v>105.65583</v>
      </c>
      <c r="E76" s="22">
        <f>F76</f>
        <v>105.65583</v>
      </c>
      <c r="F76" s="22">
        <f>ROUND(105.65583,5)</f>
        <v>105.65583</v>
      </c>
      <c r="G76" s="20"/>
      <c r="H76" s="28"/>
    </row>
    <row r="77" spans="1:8" ht="12.75" customHeight="1">
      <c r="A77" s="30">
        <v>44231</v>
      </c>
      <c r="B77" s="31"/>
      <c r="C77" s="22">
        <f>ROUND(100.46944,5)</f>
        <v>100.46944</v>
      </c>
      <c r="D77" s="22">
        <f>F77</f>
        <v>107.53165</v>
      </c>
      <c r="E77" s="22">
        <f>F77</f>
        <v>107.53165</v>
      </c>
      <c r="F77" s="22">
        <f>ROUND(107.53165,5)</f>
        <v>107.53165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ROUND(9.115,5)</f>
        <v>9.115</v>
      </c>
      <c r="D79" s="22">
        <f>F79</f>
        <v>9.17445</v>
      </c>
      <c r="E79" s="22">
        <f>F79</f>
        <v>9.17445</v>
      </c>
      <c r="F79" s="22">
        <f>ROUND(9.17445,5)</f>
        <v>9.17445</v>
      </c>
      <c r="G79" s="20"/>
      <c r="H79" s="28"/>
    </row>
    <row r="80" spans="1:8" ht="12.75" customHeight="1">
      <c r="A80" s="30">
        <v>43958</v>
      </c>
      <c r="B80" s="31"/>
      <c r="C80" s="22">
        <f>ROUND(9.115,5)</f>
        <v>9.115</v>
      </c>
      <c r="D80" s="22">
        <f>F80</f>
        <v>9.24422</v>
      </c>
      <c r="E80" s="22">
        <f>F80</f>
        <v>9.24422</v>
      </c>
      <c r="F80" s="22">
        <f>ROUND(9.24422,5)</f>
        <v>9.24422</v>
      </c>
      <c r="G80" s="20"/>
      <c r="H80" s="28"/>
    </row>
    <row r="81" spans="1:8" ht="12.75" customHeight="1">
      <c r="A81" s="30">
        <v>44049</v>
      </c>
      <c r="B81" s="31"/>
      <c r="C81" s="22">
        <f>ROUND(9.115,5)</f>
        <v>9.115</v>
      </c>
      <c r="D81" s="22">
        <f>F81</f>
        <v>9.31487</v>
      </c>
      <c r="E81" s="22">
        <f>F81</f>
        <v>9.31487</v>
      </c>
      <c r="F81" s="22">
        <f>ROUND(9.31487,5)</f>
        <v>9.31487</v>
      </c>
      <c r="G81" s="20"/>
      <c r="H81" s="28"/>
    </row>
    <row r="82" spans="1:8" ht="12.75" customHeight="1">
      <c r="A82" s="30">
        <v>44140</v>
      </c>
      <c r="B82" s="31"/>
      <c r="C82" s="22">
        <f>ROUND(9.115,5)</f>
        <v>9.115</v>
      </c>
      <c r="D82" s="22">
        <f>F82</f>
        <v>9.37846</v>
      </c>
      <c r="E82" s="22">
        <f>F82</f>
        <v>9.37846</v>
      </c>
      <c r="F82" s="22">
        <f>ROUND(9.37846,5)</f>
        <v>9.37846</v>
      </c>
      <c r="G82" s="20"/>
      <c r="H82" s="28"/>
    </row>
    <row r="83" spans="1:8" ht="12.75" customHeight="1">
      <c r="A83" s="30">
        <v>44231</v>
      </c>
      <c r="B83" s="31"/>
      <c r="C83" s="22">
        <f>ROUND(9.115,5)</f>
        <v>9.115</v>
      </c>
      <c r="D83" s="22">
        <f>F83</f>
        <v>9.46901</v>
      </c>
      <c r="E83" s="22">
        <f>F83</f>
        <v>9.46901</v>
      </c>
      <c r="F83" s="22">
        <f>ROUND(9.46901,5)</f>
        <v>9.46901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ROUND(9.475,5)</f>
        <v>9.475</v>
      </c>
      <c r="D85" s="22">
        <f>F85</f>
        <v>9.5404</v>
      </c>
      <c r="E85" s="22">
        <f>F85</f>
        <v>9.5404</v>
      </c>
      <c r="F85" s="22">
        <f>ROUND(9.5404,5)</f>
        <v>9.5404</v>
      </c>
      <c r="G85" s="20"/>
      <c r="H85" s="28"/>
    </row>
    <row r="86" spans="1:8" ht="12.75" customHeight="1">
      <c r="A86" s="30">
        <v>43958</v>
      </c>
      <c r="B86" s="31"/>
      <c r="C86" s="22">
        <f>ROUND(9.475,5)</f>
        <v>9.475</v>
      </c>
      <c r="D86" s="22">
        <f>F86</f>
        <v>9.61462</v>
      </c>
      <c r="E86" s="22">
        <f>F86</f>
        <v>9.61462</v>
      </c>
      <c r="F86" s="22">
        <f>ROUND(9.61462,5)</f>
        <v>9.61462</v>
      </c>
      <c r="G86" s="20"/>
      <c r="H86" s="28"/>
    </row>
    <row r="87" spans="1:8" ht="12.75" customHeight="1">
      <c r="A87" s="30">
        <v>44049</v>
      </c>
      <c r="B87" s="31"/>
      <c r="C87" s="22">
        <f>ROUND(9.475,5)</f>
        <v>9.475</v>
      </c>
      <c r="D87" s="22">
        <f>F87</f>
        <v>9.68905</v>
      </c>
      <c r="E87" s="22">
        <f>F87</f>
        <v>9.68905</v>
      </c>
      <c r="F87" s="22">
        <f>ROUND(9.68905,5)</f>
        <v>9.68905</v>
      </c>
      <c r="G87" s="20"/>
      <c r="H87" s="28"/>
    </row>
    <row r="88" spans="1:8" ht="12.75" customHeight="1">
      <c r="A88" s="30">
        <v>44140</v>
      </c>
      <c r="B88" s="31"/>
      <c r="C88" s="22">
        <f>ROUND(9.475,5)</f>
        <v>9.475</v>
      </c>
      <c r="D88" s="22">
        <f>F88</f>
        <v>9.76206</v>
      </c>
      <c r="E88" s="22">
        <f>F88</f>
        <v>9.76206</v>
      </c>
      <c r="F88" s="22">
        <f>ROUND(9.76206,5)</f>
        <v>9.76206</v>
      </c>
      <c r="G88" s="20"/>
      <c r="H88" s="28"/>
    </row>
    <row r="89" spans="1:8" ht="12.75" customHeight="1">
      <c r="A89" s="30">
        <v>44231</v>
      </c>
      <c r="B89" s="31"/>
      <c r="C89" s="22">
        <f>ROUND(9.475,5)</f>
        <v>9.475</v>
      </c>
      <c r="D89" s="22">
        <f>F89</f>
        <v>9.85896</v>
      </c>
      <c r="E89" s="22">
        <f>F89</f>
        <v>9.85896</v>
      </c>
      <c r="F89" s="22">
        <f>ROUND(9.85896,5)</f>
        <v>9.85896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ROUND(100.35006,5)</f>
        <v>100.35006</v>
      </c>
      <c r="D91" s="22">
        <f>F91</f>
        <v>102.00182</v>
      </c>
      <c r="E91" s="22">
        <f>F91</f>
        <v>102.00182</v>
      </c>
      <c r="F91" s="22">
        <f>ROUND(102.00182,5)</f>
        <v>102.00182</v>
      </c>
      <c r="G91" s="20"/>
      <c r="H91" s="28"/>
    </row>
    <row r="92" spans="1:8" ht="12.75" customHeight="1">
      <c r="A92" s="30">
        <v>43958</v>
      </c>
      <c r="B92" s="31"/>
      <c r="C92" s="22">
        <f>ROUND(100.35006,5)</f>
        <v>100.35006</v>
      </c>
      <c r="D92" s="22">
        <f>F92</f>
        <v>102.68288</v>
      </c>
      <c r="E92" s="22">
        <f>F92</f>
        <v>102.68288</v>
      </c>
      <c r="F92" s="22">
        <f>ROUND(102.68288,5)</f>
        <v>102.68288</v>
      </c>
      <c r="G92" s="20"/>
      <c r="H92" s="28"/>
    </row>
    <row r="93" spans="1:8" ht="12.75" customHeight="1">
      <c r="A93" s="30">
        <v>44049</v>
      </c>
      <c r="B93" s="31"/>
      <c r="C93" s="22">
        <f>ROUND(100.35006,5)</f>
        <v>100.35006</v>
      </c>
      <c r="D93" s="22">
        <f>F93</f>
        <v>104.62134</v>
      </c>
      <c r="E93" s="22">
        <f>F93</f>
        <v>104.62134</v>
      </c>
      <c r="F93" s="22">
        <f>ROUND(104.62134,5)</f>
        <v>104.62134</v>
      </c>
      <c r="G93" s="20"/>
      <c r="H93" s="28"/>
    </row>
    <row r="94" spans="1:8" ht="12.75" customHeight="1">
      <c r="A94" s="30">
        <v>44140</v>
      </c>
      <c r="B94" s="31"/>
      <c r="C94" s="22">
        <f>ROUND(100.35006,5)</f>
        <v>100.35006</v>
      </c>
      <c r="D94" s="22">
        <f>F94</f>
        <v>105.36278</v>
      </c>
      <c r="E94" s="22">
        <f>F94</f>
        <v>105.36278</v>
      </c>
      <c r="F94" s="22">
        <f>ROUND(105.36278,5)</f>
        <v>105.36278</v>
      </c>
      <c r="G94" s="20"/>
      <c r="H94" s="28"/>
    </row>
    <row r="95" spans="1:8" ht="12.75" customHeight="1">
      <c r="A95" s="30">
        <v>44231</v>
      </c>
      <c r="B95" s="31"/>
      <c r="C95" s="22">
        <f>ROUND(100.35006,5)</f>
        <v>100.35006</v>
      </c>
      <c r="D95" s="22">
        <f>F95</f>
        <v>107.23355</v>
      </c>
      <c r="E95" s="22">
        <f>F95</f>
        <v>107.23355</v>
      </c>
      <c r="F95" s="22">
        <f>ROUND(107.23355,5)</f>
        <v>107.23355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ROUND(9.925,5)</f>
        <v>9.925</v>
      </c>
      <c r="D97" s="22">
        <f>F97</f>
        <v>9.99379</v>
      </c>
      <c r="E97" s="22">
        <f>F97</f>
        <v>9.99379</v>
      </c>
      <c r="F97" s="22">
        <f>ROUND(9.99379,5)</f>
        <v>9.99379</v>
      </c>
      <c r="G97" s="20"/>
      <c r="H97" s="28"/>
    </row>
    <row r="98" spans="1:8" ht="12.75" customHeight="1">
      <c r="A98" s="30">
        <v>43958</v>
      </c>
      <c r="B98" s="31"/>
      <c r="C98" s="22">
        <f>ROUND(9.925,5)</f>
        <v>9.925</v>
      </c>
      <c r="D98" s="22">
        <f>F98</f>
        <v>10.07287</v>
      </c>
      <c r="E98" s="22">
        <f>F98</f>
        <v>10.07287</v>
      </c>
      <c r="F98" s="22">
        <f>ROUND(10.07287,5)</f>
        <v>10.07287</v>
      </c>
      <c r="G98" s="20"/>
      <c r="H98" s="28"/>
    </row>
    <row r="99" spans="1:8" ht="12.75" customHeight="1">
      <c r="A99" s="30">
        <v>44049</v>
      </c>
      <c r="B99" s="31"/>
      <c r="C99" s="22">
        <f>ROUND(9.925,5)</f>
        <v>9.925</v>
      </c>
      <c r="D99" s="22">
        <f>F99</f>
        <v>10.15346</v>
      </c>
      <c r="E99" s="22">
        <f>F99</f>
        <v>10.15346</v>
      </c>
      <c r="F99" s="22">
        <f>ROUND(10.15346,5)</f>
        <v>10.15346</v>
      </c>
      <c r="G99" s="20"/>
      <c r="H99" s="28"/>
    </row>
    <row r="100" spans="1:8" ht="12.75" customHeight="1">
      <c r="A100" s="30">
        <v>44140</v>
      </c>
      <c r="B100" s="31"/>
      <c r="C100" s="22">
        <f>ROUND(9.925,5)</f>
        <v>9.925</v>
      </c>
      <c r="D100" s="22">
        <f>F100</f>
        <v>10.22725</v>
      </c>
      <c r="E100" s="22">
        <f>F100</f>
        <v>10.22725</v>
      </c>
      <c r="F100" s="22">
        <f>ROUND(10.22725,5)</f>
        <v>10.22725</v>
      </c>
      <c r="G100" s="20"/>
      <c r="H100" s="28"/>
    </row>
    <row r="101" spans="1:8" ht="12.75" customHeight="1">
      <c r="A101" s="30">
        <v>44231</v>
      </c>
      <c r="B101" s="31"/>
      <c r="C101" s="22">
        <f>ROUND(9.925,5)</f>
        <v>9.925</v>
      </c>
      <c r="D101" s="22">
        <f>F101</f>
        <v>10.32277</v>
      </c>
      <c r="E101" s="22">
        <f>F101</f>
        <v>10.32277</v>
      </c>
      <c r="F101" s="22">
        <f>ROUND(10.32277,5)</f>
        <v>10.32277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ROUND(3.82,5)</f>
        <v>3.82</v>
      </c>
      <c r="D103" s="22">
        <f>F103</f>
        <v>117.06045</v>
      </c>
      <c r="E103" s="22">
        <f>F103</f>
        <v>117.06045</v>
      </c>
      <c r="F103" s="22">
        <f>ROUND(117.06045,5)</f>
        <v>117.06045</v>
      </c>
      <c r="G103" s="20"/>
      <c r="H103" s="28"/>
    </row>
    <row r="104" spans="1:8" ht="12.75" customHeight="1">
      <c r="A104" s="30">
        <v>43958</v>
      </c>
      <c r="B104" s="31"/>
      <c r="C104" s="22">
        <f>ROUND(3.82,5)</f>
        <v>3.82</v>
      </c>
      <c r="D104" s="22">
        <f>F104</f>
        <v>119.21389</v>
      </c>
      <c r="E104" s="22">
        <f>F104</f>
        <v>119.21389</v>
      </c>
      <c r="F104" s="22">
        <f>ROUND(119.21389,5)</f>
        <v>119.21389</v>
      </c>
      <c r="G104" s="20"/>
      <c r="H104" s="28"/>
    </row>
    <row r="105" spans="1:8" ht="12.75" customHeight="1">
      <c r="A105" s="30">
        <v>44049</v>
      </c>
      <c r="B105" s="31"/>
      <c r="C105" s="22">
        <f>ROUND(3.82,5)</f>
        <v>3.82</v>
      </c>
      <c r="D105" s="22">
        <f>F105</f>
        <v>119.77093</v>
      </c>
      <c r="E105" s="22">
        <f>F105</f>
        <v>119.77093</v>
      </c>
      <c r="F105" s="22">
        <f>ROUND(119.77093,5)</f>
        <v>119.77093</v>
      </c>
      <c r="G105" s="20"/>
      <c r="H105" s="28"/>
    </row>
    <row r="106" spans="1:8" ht="12.75" customHeight="1">
      <c r="A106" s="30">
        <v>44140</v>
      </c>
      <c r="B106" s="31"/>
      <c r="C106" s="22">
        <f>ROUND(3.82,5)</f>
        <v>3.82</v>
      </c>
      <c r="D106" s="22">
        <f>F106</f>
        <v>122.01785</v>
      </c>
      <c r="E106" s="22">
        <f>F106</f>
        <v>122.01785</v>
      </c>
      <c r="F106" s="22">
        <f>ROUND(122.01785,5)</f>
        <v>122.01785</v>
      </c>
      <c r="G106" s="20"/>
      <c r="H106" s="28"/>
    </row>
    <row r="107" spans="1:8" ht="12.75" customHeight="1">
      <c r="A107" s="30">
        <v>44231</v>
      </c>
      <c r="B107" s="31"/>
      <c r="C107" s="22">
        <f>ROUND(3.82,5)</f>
        <v>3.82</v>
      </c>
      <c r="D107" s="22">
        <f>F107</f>
        <v>122.45368</v>
      </c>
      <c r="E107" s="22">
        <f>F107</f>
        <v>122.45368</v>
      </c>
      <c r="F107" s="22">
        <f>ROUND(122.45368,5)</f>
        <v>122.45368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ROUND(10.08,5)</f>
        <v>10.08</v>
      </c>
      <c r="D109" s="22">
        <f>F109</f>
        <v>10.15033</v>
      </c>
      <c r="E109" s="22">
        <f>F109</f>
        <v>10.15033</v>
      </c>
      <c r="F109" s="22">
        <f>ROUND(10.15033,5)</f>
        <v>10.15033</v>
      </c>
      <c r="G109" s="20"/>
      <c r="H109" s="28"/>
    </row>
    <row r="110" spans="1:8" ht="12.75" customHeight="1">
      <c r="A110" s="30">
        <v>43958</v>
      </c>
      <c r="B110" s="31"/>
      <c r="C110" s="22">
        <f>ROUND(10.08,5)</f>
        <v>10.08</v>
      </c>
      <c r="D110" s="22">
        <f>F110</f>
        <v>10.23094</v>
      </c>
      <c r="E110" s="22">
        <f>F110</f>
        <v>10.23094</v>
      </c>
      <c r="F110" s="22">
        <f>ROUND(10.23094,5)</f>
        <v>10.23094</v>
      </c>
      <c r="G110" s="20"/>
      <c r="H110" s="28"/>
    </row>
    <row r="111" spans="1:8" ht="12.75" customHeight="1">
      <c r="A111" s="30">
        <v>44049</v>
      </c>
      <c r="B111" s="31"/>
      <c r="C111" s="22">
        <f>ROUND(10.08,5)</f>
        <v>10.08</v>
      </c>
      <c r="D111" s="22">
        <f>F111</f>
        <v>10.31316</v>
      </c>
      <c r="E111" s="22">
        <f>F111</f>
        <v>10.31316</v>
      </c>
      <c r="F111" s="22">
        <f>ROUND(10.31316,5)</f>
        <v>10.31316</v>
      </c>
      <c r="G111" s="20"/>
      <c r="H111" s="28"/>
    </row>
    <row r="112" spans="1:8" ht="12.75" customHeight="1">
      <c r="A112" s="30">
        <v>44140</v>
      </c>
      <c r="B112" s="31"/>
      <c r="C112" s="22">
        <f>ROUND(10.08,5)</f>
        <v>10.08</v>
      </c>
      <c r="D112" s="22">
        <f>F112</f>
        <v>10.38857</v>
      </c>
      <c r="E112" s="22">
        <f>F112</f>
        <v>10.38857</v>
      </c>
      <c r="F112" s="22">
        <f>ROUND(10.38857,5)</f>
        <v>10.38857</v>
      </c>
      <c r="G112" s="20"/>
      <c r="H112" s="28"/>
    </row>
    <row r="113" spans="1:8" ht="12.75" customHeight="1">
      <c r="A113" s="30">
        <v>44231</v>
      </c>
      <c r="B113" s="31"/>
      <c r="C113" s="22">
        <f>ROUND(10.08,5)</f>
        <v>10.08</v>
      </c>
      <c r="D113" s="22">
        <f>F113</f>
        <v>10.48508</v>
      </c>
      <c r="E113" s="22">
        <f>F113</f>
        <v>10.48508</v>
      </c>
      <c r="F113" s="22">
        <f>ROUND(10.48508,5)</f>
        <v>10.48508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ROUND(10.14,5)</f>
        <v>10.14</v>
      </c>
      <c r="D115" s="22">
        <f>F115</f>
        <v>10.20844</v>
      </c>
      <c r="E115" s="22">
        <f>F115</f>
        <v>10.20844</v>
      </c>
      <c r="F115" s="22">
        <f>ROUND(10.20844,5)</f>
        <v>10.20844</v>
      </c>
      <c r="G115" s="20"/>
      <c r="H115" s="28"/>
    </row>
    <row r="116" spans="1:8" ht="12.75" customHeight="1">
      <c r="A116" s="30">
        <v>43958</v>
      </c>
      <c r="B116" s="31"/>
      <c r="C116" s="22">
        <f>ROUND(10.14,5)</f>
        <v>10.14</v>
      </c>
      <c r="D116" s="22">
        <f>F116</f>
        <v>10.2867</v>
      </c>
      <c r="E116" s="22">
        <f>F116</f>
        <v>10.2867</v>
      </c>
      <c r="F116" s="22">
        <f>ROUND(10.2867,5)</f>
        <v>10.2867</v>
      </c>
      <c r="G116" s="20"/>
      <c r="H116" s="28"/>
    </row>
    <row r="117" spans="1:8" ht="12.75" customHeight="1">
      <c r="A117" s="30">
        <v>44049</v>
      </c>
      <c r="B117" s="31"/>
      <c r="C117" s="22">
        <f>ROUND(10.14,5)</f>
        <v>10.14</v>
      </c>
      <c r="D117" s="22">
        <f>F117</f>
        <v>10.36642</v>
      </c>
      <c r="E117" s="22">
        <f>F117</f>
        <v>10.36642</v>
      </c>
      <c r="F117" s="22">
        <f>ROUND(10.36642,5)</f>
        <v>10.36642</v>
      </c>
      <c r="G117" s="20"/>
      <c r="H117" s="28"/>
    </row>
    <row r="118" spans="1:8" ht="12.75" customHeight="1">
      <c r="A118" s="30">
        <v>44140</v>
      </c>
      <c r="B118" s="31"/>
      <c r="C118" s="22">
        <f>ROUND(10.14,5)</f>
        <v>10.14</v>
      </c>
      <c r="D118" s="22">
        <f>F118</f>
        <v>10.43946</v>
      </c>
      <c r="E118" s="22">
        <f>F118</f>
        <v>10.43946</v>
      </c>
      <c r="F118" s="22">
        <f>ROUND(10.43946,5)</f>
        <v>10.43946</v>
      </c>
      <c r="G118" s="20"/>
      <c r="H118" s="28"/>
    </row>
    <row r="119" spans="1:8" ht="12.75" customHeight="1">
      <c r="A119" s="30">
        <v>44231</v>
      </c>
      <c r="B119" s="31"/>
      <c r="C119" s="22">
        <f>ROUND(10.14,5)</f>
        <v>10.14</v>
      </c>
      <c r="D119" s="22">
        <f>F119</f>
        <v>10.53245</v>
      </c>
      <c r="E119" s="22">
        <f>F119</f>
        <v>10.53245</v>
      </c>
      <c r="F119" s="22">
        <f>ROUND(10.53245,5)</f>
        <v>10.53245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ROUND(105.84593,5)</f>
        <v>105.84593</v>
      </c>
      <c r="D121" s="22">
        <f>F121</f>
        <v>107.58809</v>
      </c>
      <c r="E121" s="22">
        <f>F121</f>
        <v>107.58809</v>
      </c>
      <c r="F121" s="22">
        <f>ROUND(107.58809,5)</f>
        <v>107.58809</v>
      </c>
      <c r="G121" s="20"/>
      <c r="H121" s="28"/>
    </row>
    <row r="122" spans="1:8" ht="12.75" customHeight="1">
      <c r="A122" s="30">
        <v>43958</v>
      </c>
      <c r="B122" s="31"/>
      <c r="C122" s="22">
        <f>ROUND(105.84593,5)</f>
        <v>105.84593</v>
      </c>
      <c r="D122" s="22">
        <f>F122</f>
        <v>107.81927</v>
      </c>
      <c r="E122" s="22">
        <f>F122</f>
        <v>107.81927</v>
      </c>
      <c r="F122" s="22">
        <f>ROUND(107.81927,5)</f>
        <v>107.81927</v>
      </c>
      <c r="G122" s="20"/>
      <c r="H122" s="28"/>
    </row>
    <row r="123" spans="1:8" ht="12.75" customHeight="1">
      <c r="A123" s="30">
        <v>44049</v>
      </c>
      <c r="B123" s="31"/>
      <c r="C123" s="22">
        <f>ROUND(105.84593,5)</f>
        <v>105.84593</v>
      </c>
      <c r="D123" s="22">
        <f>F123</f>
        <v>109.8548</v>
      </c>
      <c r="E123" s="22">
        <f>F123</f>
        <v>109.8548</v>
      </c>
      <c r="F123" s="22">
        <f>ROUND(109.8548,5)</f>
        <v>109.8548</v>
      </c>
      <c r="G123" s="20"/>
      <c r="H123" s="28"/>
    </row>
    <row r="124" spans="1:8" ht="12.75" customHeight="1">
      <c r="A124" s="30">
        <v>44140</v>
      </c>
      <c r="B124" s="31"/>
      <c r="C124" s="22">
        <f>ROUND(105.84593,5)</f>
        <v>105.84593</v>
      </c>
      <c r="D124" s="22">
        <f>F124</f>
        <v>110.11999</v>
      </c>
      <c r="E124" s="22">
        <f>F124</f>
        <v>110.11999</v>
      </c>
      <c r="F124" s="22">
        <f>ROUND(110.11999,5)</f>
        <v>110.11999</v>
      </c>
      <c r="G124" s="20"/>
      <c r="H124" s="28"/>
    </row>
    <row r="125" spans="1:8" ht="12.75" customHeight="1">
      <c r="A125" s="30">
        <v>44231</v>
      </c>
      <c r="B125" s="31"/>
      <c r="C125" s="22">
        <f>ROUND(105.84593,5)</f>
        <v>105.84593</v>
      </c>
      <c r="D125" s="22">
        <f>F125</f>
        <v>112.07396</v>
      </c>
      <c r="E125" s="22">
        <f>F125</f>
        <v>112.07396</v>
      </c>
      <c r="F125" s="22">
        <f>ROUND(112.07396,5)</f>
        <v>112.07396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ROUND(3.93,5)</f>
        <v>3.93</v>
      </c>
      <c r="D127" s="22">
        <f>F127</f>
        <v>109.66845</v>
      </c>
      <c r="E127" s="22">
        <f>F127</f>
        <v>109.66845</v>
      </c>
      <c r="F127" s="22">
        <f>ROUND(109.66845,5)</f>
        <v>109.66845</v>
      </c>
      <c r="G127" s="20"/>
      <c r="H127" s="28"/>
    </row>
    <row r="128" spans="1:8" ht="12.75" customHeight="1">
      <c r="A128" s="30">
        <v>43958</v>
      </c>
      <c r="B128" s="31"/>
      <c r="C128" s="22">
        <f>ROUND(3.93,5)</f>
        <v>3.93</v>
      </c>
      <c r="D128" s="22">
        <f>F128</f>
        <v>111.68614</v>
      </c>
      <c r="E128" s="22">
        <f>F128</f>
        <v>111.68614</v>
      </c>
      <c r="F128" s="22">
        <f>ROUND(111.68614,5)</f>
        <v>111.68614</v>
      </c>
      <c r="G128" s="20"/>
      <c r="H128" s="28"/>
    </row>
    <row r="129" spans="1:8" ht="12.75" customHeight="1">
      <c r="A129" s="30">
        <v>44049</v>
      </c>
      <c r="B129" s="31"/>
      <c r="C129" s="22">
        <f>ROUND(3.93,5)</f>
        <v>3.93</v>
      </c>
      <c r="D129" s="22">
        <f>F129</f>
        <v>111.91444</v>
      </c>
      <c r="E129" s="22">
        <f>F129</f>
        <v>111.91444</v>
      </c>
      <c r="F129" s="22">
        <f>ROUND(111.91444,5)</f>
        <v>111.91444</v>
      </c>
      <c r="G129" s="20"/>
      <c r="H129" s="28"/>
    </row>
    <row r="130" spans="1:8" ht="12.75" customHeight="1">
      <c r="A130" s="30">
        <v>44140</v>
      </c>
      <c r="B130" s="31"/>
      <c r="C130" s="22">
        <f>ROUND(3.93,5)</f>
        <v>3.93</v>
      </c>
      <c r="D130" s="22">
        <f>F130</f>
        <v>114.01397</v>
      </c>
      <c r="E130" s="22">
        <f>F130</f>
        <v>114.01397</v>
      </c>
      <c r="F130" s="22">
        <f>ROUND(114.01397,5)</f>
        <v>114.01397</v>
      </c>
      <c r="G130" s="20"/>
      <c r="H130" s="28"/>
    </row>
    <row r="131" spans="1:8" ht="12.75" customHeight="1">
      <c r="A131" s="30">
        <v>44231</v>
      </c>
      <c r="B131" s="31"/>
      <c r="C131" s="22">
        <f>ROUND(3.93,5)</f>
        <v>3.93</v>
      </c>
      <c r="D131" s="22">
        <f>F131</f>
        <v>114.11816</v>
      </c>
      <c r="E131" s="22">
        <f>F131</f>
        <v>114.11816</v>
      </c>
      <c r="F131" s="22">
        <f>ROUND(114.11816,5)</f>
        <v>114.11816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ROUND(4.54,5)</f>
        <v>4.54</v>
      </c>
      <c r="D133" s="22">
        <f>F133</f>
        <v>129.83158</v>
      </c>
      <c r="E133" s="22">
        <f>F133</f>
        <v>129.83158</v>
      </c>
      <c r="F133" s="22">
        <f>ROUND(129.83158,5)</f>
        <v>129.83158</v>
      </c>
      <c r="G133" s="20"/>
      <c r="H133" s="28"/>
    </row>
    <row r="134" spans="1:8" ht="12.75" customHeight="1">
      <c r="A134" s="30">
        <v>43958</v>
      </c>
      <c r="B134" s="31"/>
      <c r="C134" s="22">
        <f>ROUND(4.54,5)</f>
        <v>4.54</v>
      </c>
      <c r="D134" s="22">
        <f>F134</f>
        <v>130.31203</v>
      </c>
      <c r="E134" s="22">
        <f>F134</f>
        <v>130.31203</v>
      </c>
      <c r="F134" s="22">
        <f>ROUND(130.31203,5)</f>
        <v>130.31203</v>
      </c>
      <c r="G134" s="20"/>
      <c r="H134" s="28"/>
    </row>
    <row r="135" spans="1:8" ht="12.75" customHeight="1">
      <c r="A135" s="30">
        <v>44049</v>
      </c>
      <c r="B135" s="31"/>
      <c r="C135" s="22">
        <f>ROUND(4.54,5)</f>
        <v>4.54</v>
      </c>
      <c r="D135" s="22">
        <f>F135</f>
        <v>132.77206</v>
      </c>
      <c r="E135" s="22">
        <f>F135</f>
        <v>132.77206</v>
      </c>
      <c r="F135" s="22">
        <f>ROUND(132.77206,5)</f>
        <v>132.77206</v>
      </c>
      <c r="G135" s="20"/>
      <c r="H135" s="28"/>
    </row>
    <row r="136" spans="1:8" ht="12.75" customHeight="1">
      <c r="A136" s="30">
        <v>44140</v>
      </c>
      <c r="B136" s="31"/>
      <c r="C136" s="22">
        <f>ROUND(4.54,5)</f>
        <v>4.54</v>
      </c>
      <c r="D136" s="22">
        <f>F136</f>
        <v>133.29312</v>
      </c>
      <c r="E136" s="22">
        <f>F136</f>
        <v>133.29312</v>
      </c>
      <c r="F136" s="22">
        <f>ROUND(133.29312,5)</f>
        <v>133.29312</v>
      </c>
      <c r="G136" s="20"/>
      <c r="H136" s="28"/>
    </row>
    <row r="137" spans="1:8" ht="12.75" customHeight="1">
      <c r="A137" s="30">
        <v>44231</v>
      </c>
      <c r="B137" s="31"/>
      <c r="C137" s="22">
        <f>ROUND(4.54,5)</f>
        <v>4.54</v>
      </c>
      <c r="D137" s="22">
        <f>F137</f>
        <v>135.65825</v>
      </c>
      <c r="E137" s="22">
        <f>F137</f>
        <v>135.65825</v>
      </c>
      <c r="F137" s="22">
        <f>ROUND(135.65825,5)</f>
        <v>135.65825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ROUND(10.945,5)</f>
        <v>10.945</v>
      </c>
      <c r="D139" s="22">
        <f>F139</f>
        <v>11.05384</v>
      </c>
      <c r="E139" s="22">
        <f>F139</f>
        <v>11.05384</v>
      </c>
      <c r="F139" s="22">
        <f>ROUND(11.05384,5)</f>
        <v>11.05384</v>
      </c>
      <c r="G139" s="20"/>
      <c r="H139" s="28"/>
    </row>
    <row r="140" spans="1:8" ht="12.75" customHeight="1">
      <c r="A140" s="30">
        <v>43958</v>
      </c>
      <c r="B140" s="31"/>
      <c r="C140" s="22">
        <f>ROUND(10.945,5)</f>
        <v>10.945</v>
      </c>
      <c r="D140" s="22">
        <f>F140</f>
        <v>11.1747</v>
      </c>
      <c r="E140" s="22">
        <f>F140</f>
        <v>11.1747</v>
      </c>
      <c r="F140" s="22">
        <f>ROUND(11.1747,5)</f>
        <v>11.1747</v>
      </c>
      <c r="G140" s="20"/>
      <c r="H140" s="28"/>
    </row>
    <row r="141" spans="1:8" ht="12.75" customHeight="1">
      <c r="A141" s="30">
        <v>44049</v>
      </c>
      <c r="B141" s="31"/>
      <c r="C141" s="22">
        <f>ROUND(10.945,5)</f>
        <v>10.945</v>
      </c>
      <c r="D141" s="22">
        <f>F141</f>
        <v>11.2977</v>
      </c>
      <c r="E141" s="22">
        <f>F141</f>
        <v>11.2977</v>
      </c>
      <c r="F141" s="22">
        <f>ROUND(11.2977,5)</f>
        <v>11.2977</v>
      </c>
      <c r="G141" s="20"/>
      <c r="H141" s="28"/>
    </row>
    <row r="142" spans="1:8" ht="12.75" customHeight="1">
      <c r="A142" s="30">
        <v>44140</v>
      </c>
      <c r="B142" s="31"/>
      <c r="C142" s="22">
        <f>ROUND(10.945,5)</f>
        <v>10.945</v>
      </c>
      <c r="D142" s="22">
        <f>F142</f>
        <v>11.42251</v>
      </c>
      <c r="E142" s="22">
        <f>F142</f>
        <v>11.42251</v>
      </c>
      <c r="F142" s="22">
        <f>ROUND(11.42251,5)</f>
        <v>11.42251</v>
      </c>
      <c r="G142" s="20"/>
      <c r="H142" s="28"/>
    </row>
    <row r="143" spans="1:8" ht="12.75" customHeight="1">
      <c r="A143" s="30">
        <v>44231</v>
      </c>
      <c r="B143" s="31"/>
      <c r="C143" s="22">
        <f>ROUND(10.945,5)</f>
        <v>10.945</v>
      </c>
      <c r="D143" s="22">
        <f>F143</f>
        <v>11.57598</v>
      </c>
      <c r="E143" s="22">
        <f>F143</f>
        <v>11.57598</v>
      </c>
      <c r="F143" s="22">
        <f>ROUND(11.57598,5)</f>
        <v>11.57598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ROUND(11.29,5)</f>
        <v>11.29</v>
      </c>
      <c r="D145" s="22">
        <f>F145</f>
        <v>11.39422</v>
      </c>
      <c r="E145" s="22">
        <f>F145</f>
        <v>11.39422</v>
      </c>
      <c r="F145" s="22">
        <f>ROUND(11.39422,5)</f>
        <v>11.39422</v>
      </c>
      <c r="G145" s="20"/>
      <c r="H145" s="28"/>
    </row>
    <row r="146" spans="1:8" ht="12.75" customHeight="1">
      <c r="A146" s="30">
        <v>43958</v>
      </c>
      <c r="B146" s="31"/>
      <c r="C146" s="22">
        <f>ROUND(11.29,5)</f>
        <v>11.29</v>
      </c>
      <c r="D146" s="22">
        <f>F146</f>
        <v>11.51452</v>
      </c>
      <c r="E146" s="22">
        <f>F146</f>
        <v>11.51452</v>
      </c>
      <c r="F146" s="22">
        <f>ROUND(11.51452,5)</f>
        <v>11.51452</v>
      </c>
      <c r="G146" s="20"/>
      <c r="H146" s="28"/>
    </row>
    <row r="147" spans="1:8" ht="12.75" customHeight="1">
      <c r="A147" s="30">
        <v>44049</v>
      </c>
      <c r="B147" s="31"/>
      <c r="C147" s="22">
        <f>ROUND(11.29,5)</f>
        <v>11.29</v>
      </c>
      <c r="D147" s="22">
        <f>F147</f>
        <v>11.63525</v>
      </c>
      <c r="E147" s="22">
        <f>F147</f>
        <v>11.63525</v>
      </c>
      <c r="F147" s="22">
        <f>ROUND(11.63525,5)</f>
        <v>11.63525</v>
      </c>
      <c r="G147" s="20"/>
      <c r="H147" s="28"/>
    </row>
    <row r="148" spans="1:8" ht="12.75" customHeight="1">
      <c r="A148" s="30">
        <v>44140</v>
      </c>
      <c r="B148" s="31"/>
      <c r="C148" s="22">
        <f>ROUND(11.29,5)</f>
        <v>11.29</v>
      </c>
      <c r="D148" s="22">
        <f>F148</f>
        <v>11.75667</v>
      </c>
      <c r="E148" s="22">
        <f>F148</f>
        <v>11.75667</v>
      </c>
      <c r="F148" s="22">
        <f>ROUND(11.75667,5)</f>
        <v>11.75667</v>
      </c>
      <c r="G148" s="20"/>
      <c r="H148" s="28"/>
    </row>
    <row r="149" spans="1:8" ht="12.75" customHeight="1">
      <c r="A149" s="30">
        <v>44231</v>
      </c>
      <c r="B149" s="31"/>
      <c r="C149" s="22">
        <f>ROUND(11.29,5)</f>
        <v>11.29</v>
      </c>
      <c r="D149" s="22">
        <f>F149</f>
        <v>11.89981</v>
      </c>
      <c r="E149" s="22">
        <f>F149</f>
        <v>11.89981</v>
      </c>
      <c r="F149" s="22">
        <f>ROUND(11.89981,5)</f>
        <v>11.89981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ROUND(7.375,5)</f>
        <v>7.375</v>
      </c>
      <c r="D151" s="22">
        <f>F151</f>
        <v>7.38663</v>
      </c>
      <c r="E151" s="22">
        <f>F151</f>
        <v>7.38663</v>
      </c>
      <c r="F151" s="22">
        <f>ROUND(7.38663,5)</f>
        <v>7.38663</v>
      </c>
      <c r="G151" s="20"/>
      <c r="H151" s="28"/>
    </row>
    <row r="152" spans="1:8" ht="12.75" customHeight="1">
      <c r="A152" s="30">
        <v>43958</v>
      </c>
      <c r="B152" s="31"/>
      <c r="C152" s="22">
        <f>ROUND(7.375,5)</f>
        <v>7.375</v>
      </c>
      <c r="D152" s="22">
        <f>F152</f>
        <v>7.38357</v>
      </c>
      <c r="E152" s="22">
        <f>F152</f>
        <v>7.38357</v>
      </c>
      <c r="F152" s="22">
        <f>ROUND(7.38357,5)</f>
        <v>7.38357</v>
      </c>
      <c r="G152" s="20"/>
      <c r="H152" s="28"/>
    </row>
    <row r="153" spans="1:8" ht="12.75" customHeight="1">
      <c r="A153" s="30">
        <v>44049</v>
      </c>
      <c r="B153" s="31"/>
      <c r="C153" s="22">
        <f>ROUND(7.375,5)</f>
        <v>7.375</v>
      </c>
      <c r="D153" s="22">
        <f>F153</f>
        <v>7.36349</v>
      </c>
      <c r="E153" s="22">
        <f>F153</f>
        <v>7.36349</v>
      </c>
      <c r="F153" s="22">
        <f>ROUND(7.36349,5)</f>
        <v>7.36349</v>
      </c>
      <c r="G153" s="20"/>
      <c r="H153" s="28"/>
    </row>
    <row r="154" spans="1:8" ht="12.75" customHeight="1">
      <c r="A154" s="30">
        <v>44140</v>
      </c>
      <c r="B154" s="31"/>
      <c r="C154" s="22">
        <f>ROUND(7.375,5)</f>
        <v>7.375</v>
      </c>
      <c r="D154" s="22">
        <f>F154</f>
        <v>7.3402</v>
      </c>
      <c r="E154" s="22">
        <f>F154</f>
        <v>7.3402</v>
      </c>
      <c r="F154" s="22">
        <f>ROUND(7.3402,5)</f>
        <v>7.3402</v>
      </c>
      <c r="G154" s="20"/>
      <c r="H154" s="28"/>
    </row>
    <row r="155" spans="1:8" ht="12.75" customHeight="1">
      <c r="A155" s="30">
        <v>44231</v>
      </c>
      <c r="B155" s="31"/>
      <c r="C155" s="22">
        <f>ROUND(7.375,5)</f>
        <v>7.375</v>
      </c>
      <c r="D155" s="22">
        <f>F155</f>
        <v>7.38281</v>
      </c>
      <c r="E155" s="22">
        <f>F155</f>
        <v>7.38281</v>
      </c>
      <c r="F155" s="22">
        <f>ROUND(7.38281,5)</f>
        <v>7.38281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ROUND(9.78,5)</f>
        <v>9.78</v>
      </c>
      <c r="D157" s="22">
        <f>F157</f>
        <v>9.85259</v>
      </c>
      <c r="E157" s="22">
        <f>F157</f>
        <v>9.85259</v>
      </c>
      <c r="F157" s="22">
        <f>ROUND(9.85259,5)</f>
        <v>9.85259</v>
      </c>
      <c r="G157" s="20"/>
      <c r="H157" s="28"/>
    </row>
    <row r="158" spans="1:8" ht="12.75" customHeight="1">
      <c r="A158" s="30">
        <v>43958</v>
      </c>
      <c r="B158" s="31"/>
      <c r="C158" s="22">
        <f>ROUND(9.78,5)</f>
        <v>9.78</v>
      </c>
      <c r="D158" s="22">
        <f>F158</f>
        <v>9.928</v>
      </c>
      <c r="E158" s="22">
        <f>F158</f>
        <v>9.928</v>
      </c>
      <c r="F158" s="22">
        <f>ROUND(9.928,5)</f>
        <v>9.928</v>
      </c>
      <c r="G158" s="20"/>
      <c r="H158" s="28"/>
    </row>
    <row r="159" spans="1:8" ht="12.75" customHeight="1">
      <c r="A159" s="30">
        <v>44049</v>
      </c>
      <c r="B159" s="31"/>
      <c r="C159" s="22">
        <f>ROUND(9.78,5)</f>
        <v>9.78</v>
      </c>
      <c r="D159" s="22">
        <f>F159</f>
        <v>10.0034</v>
      </c>
      <c r="E159" s="22">
        <f>F159</f>
        <v>10.0034</v>
      </c>
      <c r="F159" s="22">
        <f>ROUND(10.0034,5)</f>
        <v>10.0034</v>
      </c>
      <c r="G159" s="20"/>
      <c r="H159" s="28"/>
    </row>
    <row r="160" spans="1:8" ht="12.75" customHeight="1">
      <c r="A160" s="30">
        <v>44140</v>
      </c>
      <c r="B160" s="31"/>
      <c r="C160" s="22">
        <f>ROUND(9.78,5)</f>
        <v>9.78</v>
      </c>
      <c r="D160" s="22">
        <f>F160</f>
        <v>10.08075</v>
      </c>
      <c r="E160" s="22">
        <f>F160</f>
        <v>10.08075</v>
      </c>
      <c r="F160" s="22">
        <f>ROUND(10.08075,5)</f>
        <v>10.08075</v>
      </c>
      <c r="G160" s="20"/>
      <c r="H160" s="28"/>
    </row>
    <row r="161" spans="1:8" ht="12.75" customHeight="1">
      <c r="A161" s="30">
        <v>44231</v>
      </c>
      <c r="B161" s="31"/>
      <c r="C161" s="22">
        <f>ROUND(9.78,5)</f>
        <v>9.78</v>
      </c>
      <c r="D161" s="22">
        <f>F161</f>
        <v>10.18199</v>
      </c>
      <c r="E161" s="22">
        <f>F161</f>
        <v>10.18199</v>
      </c>
      <c r="F161" s="22">
        <f>ROUND(10.18199,5)</f>
        <v>10.18199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ROUND(8.4,5)</f>
        <v>8.4</v>
      </c>
      <c r="D163" s="22">
        <f>F163</f>
        <v>8.44858</v>
      </c>
      <c r="E163" s="22">
        <f>F163</f>
        <v>8.44858</v>
      </c>
      <c r="F163" s="22">
        <f>ROUND(8.44858,5)</f>
        <v>8.44858</v>
      </c>
      <c r="G163" s="20"/>
      <c r="H163" s="28"/>
    </row>
    <row r="164" spans="1:8" ht="12.75" customHeight="1">
      <c r="A164" s="30">
        <v>43958</v>
      </c>
      <c r="B164" s="31"/>
      <c r="C164" s="22">
        <f>ROUND(8.4,5)</f>
        <v>8.4</v>
      </c>
      <c r="D164" s="22">
        <f>F164</f>
        <v>8.50422</v>
      </c>
      <c r="E164" s="22">
        <f>F164</f>
        <v>8.50422</v>
      </c>
      <c r="F164" s="22">
        <f>ROUND(8.50422,5)</f>
        <v>8.50422</v>
      </c>
      <c r="G164" s="20"/>
      <c r="H164" s="28"/>
    </row>
    <row r="165" spans="1:8" ht="12.75" customHeight="1">
      <c r="A165" s="30">
        <v>44049</v>
      </c>
      <c r="B165" s="31"/>
      <c r="C165" s="22">
        <f>ROUND(8.4,5)</f>
        <v>8.4</v>
      </c>
      <c r="D165" s="22">
        <f>F165</f>
        <v>8.5588</v>
      </c>
      <c r="E165" s="22">
        <f>F165</f>
        <v>8.5588</v>
      </c>
      <c r="F165" s="22">
        <f>ROUND(8.5588,5)</f>
        <v>8.5588</v>
      </c>
      <c r="G165" s="20"/>
      <c r="H165" s="28"/>
    </row>
    <row r="166" spans="1:8" ht="12.75" customHeight="1">
      <c r="A166" s="30">
        <v>44140</v>
      </c>
      <c r="B166" s="31"/>
      <c r="C166" s="22">
        <f>ROUND(8.4,5)</f>
        <v>8.4</v>
      </c>
      <c r="D166" s="22">
        <f>F166</f>
        <v>8.61001</v>
      </c>
      <c r="E166" s="22">
        <f>F166</f>
        <v>8.61001</v>
      </c>
      <c r="F166" s="22">
        <f>ROUND(8.61001,5)</f>
        <v>8.61001</v>
      </c>
      <c r="G166" s="20"/>
      <c r="H166" s="28"/>
    </row>
    <row r="167" spans="1:8" ht="12.75" customHeight="1">
      <c r="A167" s="30">
        <v>44231</v>
      </c>
      <c r="B167" s="31"/>
      <c r="C167" s="22">
        <f>ROUND(8.4,5)</f>
        <v>8.4</v>
      </c>
      <c r="D167" s="22">
        <f>F167</f>
        <v>8.69704</v>
      </c>
      <c r="E167" s="22">
        <f>F167</f>
        <v>8.69704</v>
      </c>
      <c r="F167" s="22">
        <f>ROUND(8.69704,5)</f>
        <v>8.69704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ROUND(3.115,5)</f>
        <v>3.115</v>
      </c>
      <c r="D169" s="22">
        <f>F169</f>
        <v>303.40712</v>
      </c>
      <c r="E169" s="22">
        <f>F169</f>
        <v>303.40712</v>
      </c>
      <c r="F169" s="22">
        <f>ROUND(303.40712,5)</f>
        <v>303.40712</v>
      </c>
      <c r="G169" s="20"/>
      <c r="H169" s="28"/>
    </row>
    <row r="170" spans="1:8" ht="12.75" customHeight="1">
      <c r="A170" s="30">
        <v>43958</v>
      </c>
      <c r="B170" s="31"/>
      <c r="C170" s="22">
        <f>ROUND(3.115,5)</f>
        <v>3.115</v>
      </c>
      <c r="D170" s="22">
        <f>F170</f>
        <v>308.98888</v>
      </c>
      <c r="E170" s="22">
        <f>F170</f>
        <v>308.98888</v>
      </c>
      <c r="F170" s="22">
        <f>ROUND(308.98888,5)</f>
        <v>308.98888</v>
      </c>
      <c r="G170" s="20"/>
      <c r="H170" s="28"/>
    </row>
    <row r="171" spans="1:8" ht="12.75" customHeight="1">
      <c r="A171" s="30">
        <v>44049</v>
      </c>
      <c r="B171" s="31"/>
      <c r="C171" s="22">
        <f>ROUND(3.115,5)</f>
        <v>3.115</v>
      </c>
      <c r="D171" s="22">
        <f>F171</f>
        <v>307.02829</v>
      </c>
      <c r="E171" s="22">
        <f>F171</f>
        <v>307.02829</v>
      </c>
      <c r="F171" s="22">
        <f>ROUND(307.02829,5)</f>
        <v>307.02829</v>
      </c>
      <c r="G171" s="20"/>
      <c r="H171" s="28"/>
    </row>
    <row r="172" spans="1:8" ht="12.75" customHeight="1">
      <c r="A172" s="30">
        <v>44140</v>
      </c>
      <c r="B172" s="31"/>
      <c r="C172" s="22">
        <f>ROUND(3.115,5)</f>
        <v>3.115</v>
      </c>
      <c r="D172" s="22">
        <f>F172</f>
        <v>312.7884</v>
      </c>
      <c r="E172" s="22">
        <f>F172</f>
        <v>312.7884</v>
      </c>
      <c r="F172" s="22">
        <f>ROUND(312.7884,5)</f>
        <v>312.7884</v>
      </c>
      <c r="G172" s="20"/>
      <c r="H172" s="28"/>
    </row>
    <row r="173" spans="1:8" ht="12.75" customHeight="1">
      <c r="A173" s="30">
        <v>44231</v>
      </c>
      <c r="B173" s="31"/>
      <c r="C173" s="22">
        <f>ROUND(3.115,5)</f>
        <v>3.115</v>
      </c>
      <c r="D173" s="22">
        <f>F173</f>
        <v>310.34497</v>
      </c>
      <c r="E173" s="22">
        <f>F173</f>
        <v>310.34497</v>
      </c>
      <c r="F173" s="22">
        <f>ROUND(310.34497,5)</f>
        <v>310.34497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ROUND(3.7,5)</f>
        <v>3.7</v>
      </c>
      <c r="D175" s="22">
        <f>F175</f>
        <v>229.44806</v>
      </c>
      <c r="E175" s="22">
        <f>F175</f>
        <v>229.44806</v>
      </c>
      <c r="F175" s="22">
        <f>ROUND(229.44806,5)</f>
        <v>229.44806</v>
      </c>
      <c r="G175" s="20"/>
      <c r="H175" s="28"/>
    </row>
    <row r="176" spans="1:8" ht="12.75" customHeight="1">
      <c r="A176" s="30">
        <v>43958</v>
      </c>
      <c r="B176" s="31"/>
      <c r="C176" s="22">
        <f>ROUND(3.7,5)</f>
        <v>3.7</v>
      </c>
      <c r="D176" s="22">
        <f>F176</f>
        <v>233.6694</v>
      </c>
      <c r="E176" s="22">
        <f>F176</f>
        <v>233.6694</v>
      </c>
      <c r="F176" s="22">
        <f>ROUND(233.6694,5)</f>
        <v>233.6694</v>
      </c>
      <c r="G176" s="20"/>
      <c r="H176" s="28"/>
    </row>
    <row r="177" spans="1:8" ht="12.75" customHeight="1">
      <c r="A177" s="30">
        <v>44049</v>
      </c>
      <c r="B177" s="31"/>
      <c r="C177" s="22">
        <f>ROUND(3.7,5)</f>
        <v>3.7</v>
      </c>
      <c r="D177" s="22">
        <f>F177</f>
        <v>233.9411</v>
      </c>
      <c r="E177" s="22">
        <f>F177</f>
        <v>233.9411</v>
      </c>
      <c r="F177" s="22">
        <f>ROUND(233.9411,5)</f>
        <v>233.9411</v>
      </c>
      <c r="G177" s="20"/>
      <c r="H177" s="28"/>
    </row>
    <row r="178" spans="1:8" ht="12.75" customHeight="1">
      <c r="A178" s="30">
        <v>44140</v>
      </c>
      <c r="B178" s="31"/>
      <c r="C178" s="22">
        <f>ROUND(3.7,5)</f>
        <v>3.7</v>
      </c>
      <c r="D178" s="22">
        <f>F178</f>
        <v>238.33024</v>
      </c>
      <c r="E178" s="22">
        <f>F178</f>
        <v>238.33024</v>
      </c>
      <c r="F178" s="22">
        <f>ROUND(238.33024,5)</f>
        <v>238.33024</v>
      </c>
      <c r="G178" s="20"/>
      <c r="H178" s="28"/>
    </row>
    <row r="179" spans="1:8" ht="12.75" customHeight="1">
      <c r="A179" s="30">
        <v>44231</v>
      </c>
      <c r="B179" s="31"/>
      <c r="C179" s="22">
        <f>ROUND(3.7,5)</f>
        <v>3.7</v>
      </c>
      <c r="D179" s="22">
        <f>F179</f>
        <v>238.31532</v>
      </c>
      <c r="E179" s="22">
        <f>F179</f>
        <v>238.31532</v>
      </c>
      <c r="F179" s="22">
        <f>ROUND(238.31532,5)</f>
        <v>238.31532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ROUND(6.65,5)</f>
        <v>6.65</v>
      </c>
      <c r="D195" s="22">
        <f>F195</f>
        <v>6.51223</v>
      </c>
      <c r="E195" s="22">
        <f>F195</f>
        <v>6.51223</v>
      </c>
      <c r="F195" s="22">
        <f>ROUND(6.51223,5)</f>
        <v>6.51223</v>
      </c>
      <c r="G195" s="20"/>
      <c r="H195" s="28"/>
    </row>
    <row r="196" spans="1:8" ht="12.75" customHeight="1">
      <c r="A196" s="30">
        <v>43958</v>
      </c>
      <c r="B196" s="31"/>
      <c r="C196" s="22">
        <f>ROUND(6.65,5)</f>
        <v>6.65</v>
      </c>
      <c r="D196" s="22">
        <f>F196</f>
        <v>6.2635</v>
      </c>
      <c r="E196" s="22">
        <f>F196</f>
        <v>6.2635</v>
      </c>
      <c r="F196" s="22">
        <f>ROUND(6.2635,5)</f>
        <v>6.2635</v>
      </c>
      <c r="G196" s="20"/>
      <c r="H196" s="28"/>
    </row>
    <row r="197" spans="1:8" ht="12.75" customHeight="1">
      <c r="A197" s="30">
        <v>44049</v>
      </c>
      <c r="B197" s="31"/>
      <c r="C197" s="22">
        <f>ROUND(6.65,5)</f>
        <v>6.65</v>
      </c>
      <c r="D197" s="22">
        <f>F197</f>
        <v>5.76847</v>
      </c>
      <c r="E197" s="22">
        <f>F197</f>
        <v>5.76847</v>
      </c>
      <c r="F197" s="22">
        <f>ROUND(5.76847,5)</f>
        <v>5.76847</v>
      </c>
      <c r="G197" s="20"/>
      <c r="H197" s="28"/>
    </row>
    <row r="198" spans="1:8" ht="12.75" customHeight="1">
      <c r="A198" s="30">
        <v>44140</v>
      </c>
      <c r="B198" s="31"/>
      <c r="C198" s="22">
        <f>ROUND(6.65,5)</f>
        <v>6.65</v>
      </c>
      <c r="D198" s="22">
        <f>F198</f>
        <v>4.59631</v>
      </c>
      <c r="E198" s="22">
        <f>F198</f>
        <v>4.59631</v>
      </c>
      <c r="F198" s="22">
        <f>ROUND(4.59631,5)</f>
        <v>4.59631</v>
      </c>
      <c r="G198" s="20"/>
      <c r="H198" s="28"/>
    </row>
    <row r="199" spans="1:8" ht="12.75" customHeight="1">
      <c r="A199" s="30">
        <v>44231</v>
      </c>
      <c r="B199" s="31"/>
      <c r="C199" s="22">
        <f>ROUND(6.65,5)</f>
        <v>6.65</v>
      </c>
      <c r="D199" s="22">
        <f>F199</f>
        <v>0.18223</v>
      </c>
      <c r="E199" s="22">
        <f>F199</f>
        <v>0.18223</v>
      </c>
      <c r="F199" s="22">
        <f>ROUND(0.18223,5)</f>
        <v>0.18223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ROUND(9.795,5)</f>
        <v>9.795</v>
      </c>
      <c r="D201" s="22">
        <f>F201</f>
        <v>9.85729</v>
      </c>
      <c r="E201" s="22">
        <f>F201</f>
        <v>9.85729</v>
      </c>
      <c r="F201" s="22">
        <f>ROUND(9.85729,5)</f>
        <v>9.85729</v>
      </c>
      <c r="G201" s="20"/>
      <c r="H201" s="28"/>
    </row>
    <row r="202" spans="1:8" ht="12.75" customHeight="1">
      <c r="A202" s="30">
        <v>43958</v>
      </c>
      <c r="B202" s="31"/>
      <c r="C202" s="22">
        <f>ROUND(9.795,5)</f>
        <v>9.795</v>
      </c>
      <c r="D202" s="22">
        <f>F202</f>
        <v>9.92751</v>
      </c>
      <c r="E202" s="22">
        <f>F202</f>
        <v>9.92751</v>
      </c>
      <c r="F202" s="22">
        <f>ROUND(9.92751,5)</f>
        <v>9.92751</v>
      </c>
      <c r="G202" s="20"/>
      <c r="H202" s="28"/>
    </row>
    <row r="203" spans="1:8" ht="12.75" customHeight="1">
      <c r="A203" s="30">
        <v>44049</v>
      </c>
      <c r="B203" s="31"/>
      <c r="C203" s="22">
        <f>ROUND(9.795,5)</f>
        <v>9.795</v>
      </c>
      <c r="D203" s="22">
        <f>F203</f>
        <v>9.99769</v>
      </c>
      <c r="E203" s="22">
        <f>F203</f>
        <v>9.99769</v>
      </c>
      <c r="F203" s="22">
        <f>ROUND(9.99769,5)</f>
        <v>9.99769</v>
      </c>
      <c r="G203" s="20"/>
      <c r="H203" s="28"/>
    </row>
    <row r="204" spans="1:8" ht="12.75" customHeight="1">
      <c r="A204" s="30">
        <v>44140</v>
      </c>
      <c r="B204" s="31"/>
      <c r="C204" s="22">
        <f>ROUND(9.795,5)</f>
        <v>9.795</v>
      </c>
      <c r="D204" s="22">
        <f>F204</f>
        <v>10.0662</v>
      </c>
      <c r="E204" s="22">
        <f>F204</f>
        <v>10.0662</v>
      </c>
      <c r="F204" s="22">
        <f>ROUND(10.0662,5)</f>
        <v>10.0662</v>
      </c>
      <c r="G204" s="20"/>
      <c r="H204" s="28"/>
    </row>
    <row r="205" spans="1:8" ht="12.75" customHeight="1">
      <c r="A205" s="30">
        <v>44231</v>
      </c>
      <c r="B205" s="31"/>
      <c r="C205" s="22">
        <f>ROUND(9.795,5)</f>
        <v>9.795</v>
      </c>
      <c r="D205" s="22">
        <f>F205</f>
        <v>10.15394</v>
      </c>
      <c r="E205" s="22">
        <f>F205</f>
        <v>10.15394</v>
      </c>
      <c r="F205" s="22">
        <f>ROUND(10.15394,5)</f>
        <v>10.15394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ROUND(3.62,5)</f>
        <v>3.62</v>
      </c>
      <c r="D207" s="22">
        <f>F207</f>
        <v>189.18148</v>
      </c>
      <c r="E207" s="22">
        <f>F207</f>
        <v>189.18148</v>
      </c>
      <c r="F207" s="22">
        <f>ROUND(189.18148,5)</f>
        <v>189.18148</v>
      </c>
      <c r="G207" s="20"/>
      <c r="H207" s="28"/>
    </row>
    <row r="208" spans="1:8" ht="12.75" customHeight="1">
      <c r="A208" s="30">
        <v>43958</v>
      </c>
      <c r="B208" s="31"/>
      <c r="C208" s="22">
        <f>ROUND(3.62,5)</f>
        <v>3.62</v>
      </c>
      <c r="D208" s="22">
        <f>F208</f>
        <v>190.01179</v>
      </c>
      <c r="E208" s="22">
        <f>F208</f>
        <v>190.01179</v>
      </c>
      <c r="F208" s="22">
        <f>ROUND(190.01179,5)</f>
        <v>190.01179</v>
      </c>
      <c r="G208" s="20"/>
      <c r="H208" s="28"/>
    </row>
    <row r="209" spans="1:8" ht="12.75" customHeight="1">
      <c r="A209" s="30">
        <v>44049</v>
      </c>
      <c r="B209" s="31"/>
      <c r="C209" s="22">
        <f>ROUND(3.62,5)</f>
        <v>3.62</v>
      </c>
      <c r="D209" s="22">
        <f>F209</f>
        <v>193.59893</v>
      </c>
      <c r="E209" s="22">
        <f>F209</f>
        <v>193.59893</v>
      </c>
      <c r="F209" s="22">
        <f>ROUND(193.59893,5)</f>
        <v>193.59893</v>
      </c>
      <c r="G209" s="20"/>
      <c r="H209" s="28"/>
    </row>
    <row r="210" spans="1:8" ht="12.75" customHeight="1">
      <c r="A210" s="30">
        <v>44140</v>
      </c>
      <c r="B210" s="31"/>
      <c r="C210" s="22">
        <f>ROUND(3.62,5)</f>
        <v>3.62</v>
      </c>
      <c r="D210" s="22">
        <f>F210</f>
        <v>194.50892</v>
      </c>
      <c r="E210" s="22">
        <f>F210</f>
        <v>194.50892</v>
      </c>
      <c r="F210" s="22">
        <f>ROUND(194.50892,5)</f>
        <v>194.50892</v>
      </c>
      <c r="G210" s="20"/>
      <c r="H210" s="28"/>
    </row>
    <row r="211" spans="1:8" ht="12.75" customHeight="1">
      <c r="A211" s="30">
        <v>44231</v>
      </c>
      <c r="B211" s="31"/>
      <c r="C211" s="22">
        <f>ROUND(3.62,5)</f>
        <v>3.62</v>
      </c>
      <c r="D211" s="22">
        <f>F211</f>
        <v>197.96118</v>
      </c>
      <c r="E211" s="22">
        <f>F211</f>
        <v>197.96118</v>
      </c>
      <c r="F211" s="22">
        <f>ROUND(197.96118,5)</f>
        <v>197.96118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ROUND(3.07,5)</f>
        <v>3.07</v>
      </c>
      <c r="D213" s="22">
        <f>F213</f>
        <v>161.99158</v>
      </c>
      <c r="E213" s="22">
        <f>F213</f>
        <v>161.99158</v>
      </c>
      <c r="F213" s="22">
        <f>ROUND(161.99158,5)</f>
        <v>161.99158</v>
      </c>
      <c r="G213" s="20"/>
      <c r="H213" s="28"/>
    </row>
    <row r="214" spans="1:8" ht="12.75" customHeight="1">
      <c r="A214" s="30">
        <v>43958</v>
      </c>
      <c r="B214" s="31"/>
      <c r="C214" s="22">
        <f>ROUND(3.07,5)</f>
        <v>3.07</v>
      </c>
      <c r="D214" s="22">
        <f>F214</f>
        <v>164.97166</v>
      </c>
      <c r="E214" s="22">
        <f>F214</f>
        <v>164.97166</v>
      </c>
      <c r="F214" s="22">
        <f>ROUND(164.97166,5)</f>
        <v>164.97166</v>
      </c>
      <c r="G214" s="20"/>
      <c r="H214" s="28"/>
    </row>
    <row r="215" spans="1:8" ht="12.75" customHeight="1">
      <c r="A215" s="30">
        <v>44049</v>
      </c>
      <c r="B215" s="31"/>
      <c r="C215" s="22">
        <f>ROUND(3.07,5)</f>
        <v>3.07</v>
      </c>
      <c r="D215" s="22">
        <f>F215</f>
        <v>165.79222</v>
      </c>
      <c r="E215" s="22">
        <f>F215</f>
        <v>165.79222</v>
      </c>
      <c r="F215" s="22">
        <f>ROUND(165.79222,5)</f>
        <v>165.79222</v>
      </c>
      <c r="G215" s="20"/>
      <c r="H215" s="28"/>
    </row>
    <row r="216" spans="1:8" ht="12.75" customHeight="1">
      <c r="A216" s="30">
        <v>44140</v>
      </c>
      <c r="B216" s="31"/>
      <c r="C216" s="22">
        <f>ROUND(3.07,5)</f>
        <v>3.07</v>
      </c>
      <c r="D216" s="22">
        <f>F216</f>
        <v>168.90266</v>
      </c>
      <c r="E216" s="22">
        <f>F216</f>
        <v>168.90266</v>
      </c>
      <c r="F216" s="22">
        <f>ROUND(168.90266,5)</f>
        <v>168.90266</v>
      </c>
      <c r="G216" s="20"/>
      <c r="H216" s="28"/>
    </row>
    <row r="217" spans="1:8" ht="12.75" customHeight="1">
      <c r="A217" s="30">
        <v>44231</v>
      </c>
      <c r="B217" s="31"/>
      <c r="C217" s="22">
        <f>ROUND(3.07,5)</f>
        <v>3.07</v>
      </c>
      <c r="D217" s="22">
        <f>F217</f>
        <v>169.55761</v>
      </c>
      <c r="E217" s="22">
        <f>F217</f>
        <v>169.55761</v>
      </c>
      <c r="F217" s="22">
        <f>ROUND(169.55761,5)</f>
        <v>169.55761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ROUND(9.33,5)</f>
        <v>9.33</v>
      </c>
      <c r="D219" s="22">
        <f>F219</f>
        <v>9.39555</v>
      </c>
      <c r="E219" s="22">
        <f>F219</f>
        <v>9.39555</v>
      </c>
      <c r="F219" s="22">
        <f>ROUND(9.39555,5)</f>
        <v>9.39555</v>
      </c>
      <c r="G219" s="20"/>
      <c r="H219" s="28"/>
    </row>
    <row r="220" spans="1:8" ht="12.75" customHeight="1">
      <c r="A220" s="30">
        <v>43958</v>
      </c>
      <c r="B220" s="31"/>
      <c r="C220" s="22">
        <f>ROUND(9.33,5)</f>
        <v>9.33</v>
      </c>
      <c r="D220" s="22">
        <f>F220</f>
        <v>9.4632</v>
      </c>
      <c r="E220" s="22">
        <f>F220</f>
        <v>9.4632</v>
      </c>
      <c r="F220" s="22">
        <f>ROUND(9.4632,5)</f>
        <v>9.4632</v>
      </c>
      <c r="G220" s="20"/>
      <c r="H220" s="28"/>
    </row>
    <row r="221" spans="1:8" ht="12.75" customHeight="1">
      <c r="A221" s="30">
        <v>44049</v>
      </c>
      <c r="B221" s="31"/>
      <c r="C221" s="22">
        <f>ROUND(9.33,5)</f>
        <v>9.33</v>
      </c>
      <c r="D221" s="22">
        <f>F221</f>
        <v>9.53029</v>
      </c>
      <c r="E221" s="22">
        <f>F221</f>
        <v>9.53029</v>
      </c>
      <c r="F221" s="22">
        <f>ROUND(9.53029,5)</f>
        <v>9.53029</v>
      </c>
      <c r="G221" s="20"/>
      <c r="H221" s="28"/>
    </row>
    <row r="222" spans="1:8" ht="12.75" customHeight="1">
      <c r="A222" s="30">
        <v>44140</v>
      </c>
      <c r="B222" s="31"/>
      <c r="C222" s="22">
        <f>ROUND(9.33,5)</f>
        <v>9.33</v>
      </c>
      <c r="D222" s="22">
        <f>F222</f>
        <v>9.59992</v>
      </c>
      <c r="E222" s="22">
        <f>F222</f>
        <v>9.59992</v>
      </c>
      <c r="F222" s="22">
        <f>ROUND(9.59992,5)</f>
        <v>9.59992</v>
      </c>
      <c r="G222" s="20"/>
      <c r="H222" s="28"/>
    </row>
    <row r="223" spans="1:8" ht="12.75" customHeight="1">
      <c r="A223" s="30">
        <v>44231</v>
      </c>
      <c r="B223" s="31"/>
      <c r="C223" s="22">
        <f>ROUND(9.33,5)</f>
        <v>9.33</v>
      </c>
      <c r="D223" s="22">
        <f>F223</f>
        <v>9.69544</v>
      </c>
      <c r="E223" s="22">
        <f>F223</f>
        <v>9.69544</v>
      </c>
      <c r="F223" s="22">
        <f>ROUND(9.69544,5)</f>
        <v>9.69544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ROUND(10.05,5)</f>
        <v>10.05</v>
      </c>
      <c r="D225" s="22">
        <f>F225</f>
        <v>10.11769</v>
      </c>
      <c r="E225" s="22">
        <f>F225</f>
        <v>10.11769</v>
      </c>
      <c r="F225" s="22">
        <f>ROUND(10.11769,5)</f>
        <v>10.11769</v>
      </c>
      <c r="G225" s="20"/>
      <c r="H225" s="28"/>
    </row>
    <row r="226" spans="1:8" ht="12.75" customHeight="1">
      <c r="A226" s="30">
        <v>43958</v>
      </c>
      <c r="B226" s="31"/>
      <c r="C226" s="22">
        <f>ROUND(10.05,5)</f>
        <v>10.05</v>
      </c>
      <c r="D226" s="22">
        <f>F226</f>
        <v>10.18796</v>
      </c>
      <c r="E226" s="22">
        <f>F226</f>
        <v>10.18796</v>
      </c>
      <c r="F226" s="22">
        <f>ROUND(10.18796,5)</f>
        <v>10.18796</v>
      </c>
      <c r="G226" s="20"/>
      <c r="H226" s="28"/>
    </row>
    <row r="227" spans="1:8" ht="12.75" customHeight="1">
      <c r="A227" s="30">
        <v>44049</v>
      </c>
      <c r="B227" s="31"/>
      <c r="C227" s="22">
        <f>ROUND(10.05,5)</f>
        <v>10.05</v>
      </c>
      <c r="D227" s="22">
        <f>F227</f>
        <v>10.25804</v>
      </c>
      <c r="E227" s="22">
        <f>F227</f>
        <v>10.25804</v>
      </c>
      <c r="F227" s="22">
        <f>ROUND(10.25804,5)</f>
        <v>10.25804</v>
      </c>
      <c r="G227" s="20"/>
      <c r="H227" s="28"/>
    </row>
    <row r="228" spans="1:8" ht="12.75" customHeight="1">
      <c r="A228" s="30">
        <v>44140</v>
      </c>
      <c r="B228" s="31"/>
      <c r="C228" s="22">
        <f>ROUND(10.05,5)</f>
        <v>10.05</v>
      </c>
      <c r="D228" s="22">
        <f>F228</f>
        <v>10.32931</v>
      </c>
      <c r="E228" s="22">
        <f>F228</f>
        <v>10.32931</v>
      </c>
      <c r="F228" s="22">
        <f>ROUND(10.32931,5)</f>
        <v>10.32931</v>
      </c>
      <c r="G228" s="20"/>
      <c r="H228" s="28"/>
    </row>
    <row r="229" spans="1:8" ht="12.75" customHeight="1">
      <c r="A229" s="30">
        <v>44231</v>
      </c>
      <c r="B229" s="31"/>
      <c r="C229" s="22">
        <f>ROUND(10.05,5)</f>
        <v>10.05</v>
      </c>
      <c r="D229" s="22">
        <f>F229</f>
        <v>10.42026</v>
      </c>
      <c r="E229" s="22">
        <f>F229</f>
        <v>10.42026</v>
      </c>
      <c r="F229" s="22">
        <f>ROUND(10.42026,5)</f>
        <v>10.42026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ROUND(10.12,5)</f>
        <v>10.12</v>
      </c>
      <c r="D231" s="22">
        <f>F231</f>
        <v>10.18954</v>
      </c>
      <c r="E231" s="22">
        <f>F231</f>
        <v>10.18954</v>
      </c>
      <c r="F231" s="22">
        <f>ROUND(10.18954,5)</f>
        <v>10.18954</v>
      </c>
      <c r="G231" s="20"/>
      <c r="H231" s="28"/>
    </row>
    <row r="232" spans="1:8" ht="12.75" customHeight="1">
      <c r="A232" s="30">
        <v>43958</v>
      </c>
      <c r="B232" s="31"/>
      <c r="C232" s="22">
        <f>ROUND(10.12,5)</f>
        <v>10.12</v>
      </c>
      <c r="D232" s="22">
        <f>F232</f>
        <v>10.26176</v>
      </c>
      <c r="E232" s="22">
        <f>F232</f>
        <v>10.26176</v>
      </c>
      <c r="F232" s="22">
        <f>ROUND(10.26176,5)</f>
        <v>10.26176</v>
      </c>
      <c r="G232" s="20"/>
      <c r="H232" s="28"/>
    </row>
    <row r="233" spans="1:8" ht="12.75" customHeight="1">
      <c r="A233" s="30">
        <v>44049</v>
      </c>
      <c r="B233" s="31"/>
      <c r="C233" s="22">
        <f>ROUND(10.12,5)</f>
        <v>10.12</v>
      </c>
      <c r="D233" s="22">
        <f>F233</f>
        <v>10.33393</v>
      </c>
      <c r="E233" s="22">
        <f>F233</f>
        <v>10.33393</v>
      </c>
      <c r="F233" s="22">
        <f>ROUND(10.33393,5)</f>
        <v>10.33393</v>
      </c>
      <c r="G233" s="20"/>
      <c r="H233" s="28"/>
    </row>
    <row r="234" spans="1:8" ht="12.75" customHeight="1">
      <c r="A234" s="30">
        <v>44140</v>
      </c>
      <c r="B234" s="31"/>
      <c r="C234" s="22">
        <f>ROUND(10.12,5)</f>
        <v>10.12</v>
      </c>
      <c r="D234" s="22">
        <f>F234</f>
        <v>10.40724</v>
      </c>
      <c r="E234" s="22">
        <f>F234</f>
        <v>10.40724</v>
      </c>
      <c r="F234" s="22">
        <f>ROUND(10.40724,5)</f>
        <v>10.40724</v>
      </c>
      <c r="G234" s="20"/>
      <c r="H234" s="28"/>
    </row>
    <row r="235" spans="1:8" ht="12.75" customHeight="1">
      <c r="A235" s="30">
        <v>44231</v>
      </c>
      <c r="B235" s="31"/>
      <c r="C235" s="22">
        <f>ROUND(10.12,5)</f>
        <v>10.12</v>
      </c>
      <c r="D235" s="22">
        <f>F235</f>
        <v>10.5005</v>
      </c>
      <c r="E235" s="22">
        <f>F235</f>
        <v>10.5005</v>
      </c>
      <c r="F235" s="22">
        <f>ROUND(10.5005,5)</f>
        <v>10.5005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ROUND(740.637,3)</f>
        <v>740.637</v>
      </c>
      <c r="D237" s="23">
        <f>F237</f>
        <v>752.368</v>
      </c>
      <c r="E237" s="23">
        <f>F237</f>
        <v>752.368</v>
      </c>
      <c r="F237" s="23">
        <f>ROUND(752.368,3)</f>
        <v>752.368</v>
      </c>
      <c r="G237" s="20"/>
      <c r="H237" s="28"/>
    </row>
    <row r="238" spans="1:8" ht="12.75" customHeight="1">
      <c r="A238" s="30">
        <v>43958</v>
      </c>
      <c r="B238" s="31"/>
      <c r="C238" s="23">
        <f>ROUND(740.637,3)</f>
        <v>740.637</v>
      </c>
      <c r="D238" s="23">
        <f>F238</f>
        <v>766.03</v>
      </c>
      <c r="E238" s="23">
        <f>F238</f>
        <v>766.03</v>
      </c>
      <c r="F238" s="23">
        <f>ROUND(766.03,3)</f>
        <v>766.03</v>
      </c>
      <c r="G238" s="20"/>
      <c r="H238" s="28"/>
    </row>
    <row r="239" spans="1:8" ht="12.75" customHeight="1">
      <c r="A239" s="30">
        <v>44049</v>
      </c>
      <c r="B239" s="31"/>
      <c r="C239" s="23">
        <f>ROUND(740.637,3)</f>
        <v>740.637</v>
      </c>
      <c r="D239" s="23">
        <f>F239</f>
        <v>780.162</v>
      </c>
      <c r="E239" s="23">
        <f>F239</f>
        <v>780.162</v>
      </c>
      <c r="F239" s="23">
        <f>ROUND(780.162,3)</f>
        <v>780.162</v>
      </c>
      <c r="G239" s="20"/>
      <c r="H239" s="28"/>
    </row>
    <row r="240" spans="1:8" ht="12.75" customHeight="1">
      <c r="A240" s="30">
        <v>44140</v>
      </c>
      <c r="B240" s="31"/>
      <c r="C240" s="23">
        <f>ROUND(740.637,3)</f>
        <v>740.637</v>
      </c>
      <c r="D240" s="23">
        <f>F240</f>
        <v>794.782</v>
      </c>
      <c r="E240" s="23">
        <f>F240</f>
        <v>794.782</v>
      </c>
      <c r="F240" s="23">
        <f>ROUND(794.782,3)</f>
        <v>794.782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ROUND(668.043,3)</f>
        <v>668.043</v>
      </c>
      <c r="D242" s="23">
        <f>F242</f>
        <v>678.624</v>
      </c>
      <c r="E242" s="23">
        <f>F242</f>
        <v>678.624</v>
      </c>
      <c r="F242" s="23">
        <f>ROUND(678.624,3)</f>
        <v>678.624</v>
      </c>
      <c r="G242" s="20"/>
      <c r="H242" s="28"/>
    </row>
    <row r="243" spans="1:8" ht="12.75" customHeight="1">
      <c r="A243" s="30">
        <v>43958</v>
      </c>
      <c r="B243" s="31"/>
      <c r="C243" s="23">
        <f>ROUND(668.043,3)</f>
        <v>668.043</v>
      </c>
      <c r="D243" s="23">
        <f>F243</f>
        <v>690.947</v>
      </c>
      <c r="E243" s="23">
        <f>F243</f>
        <v>690.947</v>
      </c>
      <c r="F243" s="23">
        <f>ROUND(690.947,3)</f>
        <v>690.947</v>
      </c>
      <c r="G243" s="20"/>
      <c r="H243" s="28"/>
    </row>
    <row r="244" spans="1:8" ht="12.75" customHeight="1">
      <c r="A244" s="30">
        <v>44049</v>
      </c>
      <c r="B244" s="31"/>
      <c r="C244" s="23">
        <f>ROUND(668.043,3)</f>
        <v>668.043</v>
      </c>
      <c r="D244" s="23">
        <f>F244</f>
        <v>703.694</v>
      </c>
      <c r="E244" s="23">
        <f>F244</f>
        <v>703.694</v>
      </c>
      <c r="F244" s="23">
        <f>ROUND(703.694,3)</f>
        <v>703.694</v>
      </c>
      <c r="G244" s="20"/>
      <c r="H244" s="28"/>
    </row>
    <row r="245" spans="1:8" ht="12.75" customHeight="1">
      <c r="A245" s="30">
        <v>44140</v>
      </c>
      <c r="B245" s="31"/>
      <c r="C245" s="23">
        <f>ROUND(668.043,3)</f>
        <v>668.043</v>
      </c>
      <c r="D245" s="23">
        <f>F245</f>
        <v>716.881</v>
      </c>
      <c r="E245" s="23">
        <f>F245</f>
        <v>716.881</v>
      </c>
      <c r="F245" s="23">
        <f>ROUND(716.881,3)</f>
        <v>716.881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ROUND(770.855,3)</f>
        <v>770.855</v>
      </c>
      <c r="D247" s="23">
        <f>F247</f>
        <v>783.064</v>
      </c>
      <c r="E247" s="23">
        <f>F247</f>
        <v>783.064</v>
      </c>
      <c r="F247" s="23">
        <f>ROUND(783.064,3)</f>
        <v>783.064</v>
      </c>
      <c r="G247" s="20"/>
      <c r="H247" s="28"/>
    </row>
    <row r="248" spans="1:8" ht="12.75" customHeight="1">
      <c r="A248" s="30">
        <v>43958</v>
      </c>
      <c r="B248" s="31"/>
      <c r="C248" s="23">
        <f>ROUND(770.855,3)</f>
        <v>770.855</v>
      </c>
      <c r="D248" s="23">
        <f>F248</f>
        <v>797.284</v>
      </c>
      <c r="E248" s="23">
        <f>F248</f>
        <v>797.284</v>
      </c>
      <c r="F248" s="23">
        <f>ROUND(797.284,3)</f>
        <v>797.284</v>
      </c>
      <c r="G248" s="20"/>
      <c r="H248" s="28"/>
    </row>
    <row r="249" spans="1:8" ht="12.75" customHeight="1">
      <c r="A249" s="30">
        <v>44049</v>
      </c>
      <c r="B249" s="31"/>
      <c r="C249" s="23">
        <f>ROUND(770.855,3)</f>
        <v>770.855</v>
      </c>
      <c r="D249" s="23">
        <f>F249</f>
        <v>811.993</v>
      </c>
      <c r="E249" s="23">
        <f>F249</f>
        <v>811.993</v>
      </c>
      <c r="F249" s="23">
        <f>ROUND(811.993,3)</f>
        <v>811.993</v>
      </c>
      <c r="G249" s="20"/>
      <c r="H249" s="28"/>
    </row>
    <row r="250" spans="1:8" ht="12.75" customHeight="1">
      <c r="A250" s="30">
        <v>44140</v>
      </c>
      <c r="B250" s="31"/>
      <c r="C250" s="23">
        <f>ROUND(770.855,3)</f>
        <v>770.855</v>
      </c>
      <c r="D250" s="23">
        <f>F250</f>
        <v>827.209</v>
      </c>
      <c r="E250" s="23">
        <f>F250</f>
        <v>827.209</v>
      </c>
      <c r="F250" s="23">
        <f>ROUND(827.209,3)</f>
        <v>827.209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ROUND(687.858,3)</f>
        <v>687.858</v>
      </c>
      <c r="D252" s="23">
        <f>F252</f>
        <v>698.753</v>
      </c>
      <c r="E252" s="23">
        <f>F252</f>
        <v>698.753</v>
      </c>
      <c r="F252" s="23">
        <f>ROUND(698.753,3)</f>
        <v>698.753</v>
      </c>
      <c r="G252" s="20"/>
      <c r="H252" s="28"/>
    </row>
    <row r="253" spans="1:8" ht="12.75" customHeight="1">
      <c r="A253" s="30">
        <v>43958</v>
      </c>
      <c r="B253" s="31"/>
      <c r="C253" s="23">
        <f>ROUND(687.858,3)</f>
        <v>687.858</v>
      </c>
      <c r="D253" s="23">
        <f>F253</f>
        <v>711.441</v>
      </c>
      <c r="E253" s="23">
        <f>F253</f>
        <v>711.441</v>
      </c>
      <c r="F253" s="23">
        <f>ROUND(711.441,3)</f>
        <v>711.441</v>
      </c>
      <c r="G253" s="20"/>
      <c r="H253" s="28"/>
    </row>
    <row r="254" spans="1:8" ht="12.75" customHeight="1">
      <c r="A254" s="30">
        <v>44049</v>
      </c>
      <c r="B254" s="31"/>
      <c r="C254" s="23">
        <f>ROUND(687.858,3)</f>
        <v>687.858</v>
      </c>
      <c r="D254" s="23">
        <f>F254</f>
        <v>724.567</v>
      </c>
      <c r="E254" s="23">
        <f>F254</f>
        <v>724.567</v>
      </c>
      <c r="F254" s="23">
        <f>ROUND(724.567,3)</f>
        <v>724.567</v>
      </c>
      <c r="G254" s="20"/>
      <c r="H254" s="28"/>
    </row>
    <row r="255" spans="1:8" ht="12.75" customHeight="1">
      <c r="A255" s="30">
        <v>44140</v>
      </c>
      <c r="B255" s="31"/>
      <c r="C255" s="23">
        <f>ROUND(687.858,3)</f>
        <v>687.858</v>
      </c>
      <c r="D255" s="23">
        <f>F255</f>
        <v>738.145</v>
      </c>
      <c r="E255" s="23">
        <f>F255</f>
        <v>738.145</v>
      </c>
      <c r="F255" s="23">
        <f>ROUND(738.145,3)</f>
        <v>738.145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ROUND(256.635007859624,3)</f>
        <v>256.635</v>
      </c>
      <c r="D257" s="23">
        <f>F257</f>
        <v>260.756</v>
      </c>
      <c r="E257" s="23">
        <f>F257</f>
        <v>260.756</v>
      </c>
      <c r="F257" s="23">
        <f>ROUND(260.756,3)</f>
        <v>260.756</v>
      </c>
      <c r="G257" s="20"/>
      <c r="H257" s="28"/>
    </row>
    <row r="258" spans="1:8" ht="12.75" customHeight="1">
      <c r="A258" s="30">
        <v>43958</v>
      </c>
      <c r="B258" s="31"/>
      <c r="C258" s="23">
        <f>ROUND(256.635007859624,3)</f>
        <v>256.635</v>
      </c>
      <c r="D258" s="23">
        <f>F258</f>
        <v>265.554</v>
      </c>
      <c r="E258" s="23">
        <f>F258</f>
        <v>265.554</v>
      </c>
      <c r="F258" s="23">
        <f>ROUND(265.554,3)</f>
        <v>265.554</v>
      </c>
      <c r="G258" s="20"/>
      <c r="H258" s="28"/>
    </row>
    <row r="259" spans="1:8" ht="12.75" customHeight="1">
      <c r="A259" s="30">
        <v>44049</v>
      </c>
      <c r="B259" s="31"/>
      <c r="C259" s="23">
        <f>ROUND(256.635007859624,3)</f>
        <v>256.635</v>
      </c>
      <c r="D259" s="23">
        <f>F259</f>
        <v>270.515</v>
      </c>
      <c r="E259" s="23">
        <f>F259</f>
        <v>270.515</v>
      </c>
      <c r="F259" s="23">
        <f>ROUND(270.515,3)</f>
        <v>270.515</v>
      </c>
      <c r="G259" s="20"/>
      <c r="H259" s="28"/>
    </row>
    <row r="260" spans="1:8" ht="12.75" customHeight="1">
      <c r="A260" s="30">
        <v>44140</v>
      </c>
      <c r="B260" s="31"/>
      <c r="C260" s="23">
        <f>ROUND(256.635007859624,3)</f>
        <v>256.635</v>
      </c>
      <c r="D260" s="23">
        <f>F260</f>
        <v>275.645</v>
      </c>
      <c r="E260" s="23">
        <f>F260</f>
        <v>275.645</v>
      </c>
      <c r="F260" s="23">
        <f>ROUND(275.645,3)</f>
        <v>275.645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ROUND(680.196,3)</f>
        <v>680.196</v>
      </c>
      <c r="D264" s="23">
        <f>F264</f>
        <v>690.97</v>
      </c>
      <c r="E264" s="23">
        <f>F264</f>
        <v>690.97</v>
      </c>
      <c r="F264" s="23">
        <f>ROUND(690.97,3)</f>
        <v>690.97</v>
      </c>
      <c r="G264" s="20"/>
      <c r="H264" s="28"/>
    </row>
    <row r="265" spans="1:8" ht="12.75" customHeight="1">
      <c r="A265" s="30">
        <v>43958</v>
      </c>
      <c r="B265" s="31"/>
      <c r="C265" s="23">
        <f>ROUND(680.196,3)</f>
        <v>680.196</v>
      </c>
      <c r="D265" s="23">
        <f>F265</f>
        <v>703.516</v>
      </c>
      <c r="E265" s="23">
        <f>F265</f>
        <v>703.516</v>
      </c>
      <c r="F265" s="23">
        <f>ROUND(703.516,3)</f>
        <v>703.516</v>
      </c>
      <c r="G265" s="20"/>
      <c r="H265" s="28"/>
    </row>
    <row r="266" spans="1:8" ht="12.75" customHeight="1">
      <c r="A266" s="30">
        <v>44049</v>
      </c>
      <c r="B266" s="31"/>
      <c r="C266" s="23">
        <f>ROUND(680.196,3)</f>
        <v>680.196</v>
      </c>
      <c r="D266" s="23">
        <f>F266</f>
        <v>716.496</v>
      </c>
      <c r="E266" s="23">
        <f>F266</f>
        <v>716.496</v>
      </c>
      <c r="F266" s="23">
        <f>ROUND(716.496,3)</f>
        <v>716.496</v>
      </c>
      <c r="G266" s="20"/>
      <c r="H266" s="28"/>
    </row>
    <row r="267" spans="1:8" ht="12.75" customHeight="1">
      <c r="A267" s="30">
        <v>44140</v>
      </c>
      <c r="B267" s="31"/>
      <c r="C267" s="23">
        <f>ROUND(680.196,3)</f>
        <v>680.196</v>
      </c>
      <c r="D267" s="23">
        <f>F267</f>
        <v>729.923</v>
      </c>
      <c r="E267" s="23">
        <f>F267</f>
        <v>729.923</v>
      </c>
      <c r="F267" s="23">
        <f>ROUND(729.923,3)</f>
        <v>729.923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ROUND(102.028175541782,2)</f>
        <v>102.03</v>
      </c>
      <c r="D269" s="20">
        <f>F269</f>
        <v>98.58</v>
      </c>
      <c r="E269" s="20">
        <f>F269</f>
        <v>98.58</v>
      </c>
      <c r="F269" s="20">
        <f>ROUND(98.5824235140066,2)</f>
        <v>98.58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ROUND(100.129551457792,2)</f>
        <v>100.13</v>
      </c>
      <c r="D271" s="20">
        <f>F271</f>
        <v>94.21</v>
      </c>
      <c r="E271" s="20">
        <f>F271</f>
        <v>94.21</v>
      </c>
      <c r="F271" s="20">
        <f>ROUND(94.2056870443037,2)</f>
        <v>94.21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ROUND(99.662079125756,2)</f>
        <v>99.66</v>
      </c>
      <c r="D273" s="20">
        <f>F273</f>
        <v>92.27</v>
      </c>
      <c r="E273" s="20">
        <f>F273</f>
        <v>92.27</v>
      </c>
      <c r="F273" s="20">
        <f>ROUND(92.2693916473429,2)</f>
        <v>92.27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ROUND(102.028175541782,2)</f>
        <v>102.03</v>
      </c>
      <c r="D275" s="20">
        <f>F275</f>
        <v>102.03</v>
      </c>
      <c r="E275" s="20">
        <f>F275</f>
        <v>102.03</v>
      </c>
      <c r="F275" s="20">
        <f>ROUND(102.028175541782,2)</f>
        <v>102.03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ROUND(102.028175541782,2)</f>
        <v>102.03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ROUND(100.129551457792,5)</f>
        <v>100.12955</v>
      </c>
      <c r="D279" s="22">
        <f>F279</f>
        <v>95.51606</v>
      </c>
      <c r="E279" s="22">
        <f>F279</f>
        <v>95.51606</v>
      </c>
      <c r="F279" s="22">
        <f>ROUND(95.5160642039126,5)</f>
        <v>95.51606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ROUND(100.129551457792,5)</f>
        <v>100.12955</v>
      </c>
      <c r="D281" s="22">
        <f>F281</f>
        <v>94.5135</v>
      </c>
      <c r="E281" s="22">
        <f>F281</f>
        <v>94.5135</v>
      </c>
      <c r="F281" s="22">
        <f>ROUND(94.5134959060302,5)</f>
        <v>94.5135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ROUND(100.129551457792,5)</f>
        <v>100.12955</v>
      </c>
      <c r="D283" s="22">
        <f>F283</f>
        <v>93.46819</v>
      </c>
      <c r="E283" s="22">
        <f>F283</f>
        <v>93.46819</v>
      </c>
      <c r="F283" s="22">
        <f>ROUND(93.4681917912371,5)</f>
        <v>93.46819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ROUND(100.129551457792,5)</f>
        <v>100.12955</v>
      </c>
      <c r="D285" s="22">
        <f>F285</f>
        <v>93.38312</v>
      </c>
      <c r="E285" s="22">
        <f>F285</f>
        <v>93.38312</v>
      </c>
      <c r="F285" s="22">
        <f>ROUND(93.3831155276388,5)</f>
        <v>93.38312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ROUND(100.129551457792,5)</f>
        <v>100.12955</v>
      </c>
      <c r="D287" s="22">
        <f>F287</f>
        <v>95.36413</v>
      </c>
      <c r="E287" s="22">
        <f>F287</f>
        <v>95.36413</v>
      </c>
      <c r="F287" s="22">
        <f>ROUND(95.3641264054948,5)</f>
        <v>95.36413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ROUND(100.129551457792,5)</f>
        <v>100.12955</v>
      </c>
      <c r="D289" s="22">
        <f>F289</f>
        <v>95.30294</v>
      </c>
      <c r="E289" s="22">
        <f>F289</f>
        <v>95.30294</v>
      </c>
      <c r="F289" s="22">
        <f>ROUND(95.3029373854183,5)</f>
        <v>95.30294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ROUND(100.129551457792,5)</f>
        <v>100.12955</v>
      </c>
      <c r="D291" s="22">
        <f>F291</f>
        <v>96.27749</v>
      </c>
      <c r="E291" s="22">
        <f>F291</f>
        <v>96.27749</v>
      </c>
      <c r="F291" s="22">
        <f>ROUND(96.2774861314946,5)</f>
        <v>96.27749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ROUND(100.129551457792,5)</f>
        <v>100.12955</v>
      </c>
      <c r="D293" s="22">
        <f>F293</f>
        <v>100.02805</v>
      </c>
      <c r="E293" s="22">
        <f>F293</f>
        <v>100.02805</v>
      </c>
      <c r="F293" s="22">
        <f>ROUND(100.028047780577,5)</f>
        <v>100.02805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ROUND(100.129551457792,2)</f>
        <v>100.13</v>
      </c>
      <c r="D295" s="20">
        <f>F295</f>
        <v>100.13</v>
      </c>
      <c r="E295" s="20">
        <f>F295</f>
        <v>100.13</v>
      </c>
      <c r="F295" s="20">
        <f>ROUND(100.129551457792,2)</f>
        <v>100.13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ROUND(100.129551457792,2)</f>
        <v>100.13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ROUND(99.662079125756,5)</f>
        <v>99.66208</v>
      </c>
      <c r="D299" s="22">
        <f>F299</f>
        <v>90.99495</v>
      </c>
      <c r="E299" s="22">
        <f>F299</f>
        <v>90.99495</v>
      </c>
      <c r="F299" s="22">
        <f>ROUND(90.994947392054,5)</f>
        <v>90.99495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ROUND(99.662079125756,5)</f>
        <v>99.66208</v>
      </c>
      <c r="D301" s="22">
        <f>F301</f>
        <v>87.8518</v>
      </c>
      <c r="E301" s="22">
        <f>F301</f>
        <v>87.8518</v>
      </c>
      <c r="F301" s="22">
        <f>ROUND(87.8518036140668,5)</f>
        <v>87.8518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ROUND(99.662079125756,5)</f>
        <v>99.66208</v>
      </c>
      <c r="D303" s="22">
        <f>F303</f>
        <v>86.49459</v>
      </c>
      <c r="E303" s="22">
        <f>F303</f>
        <v>86.49459</v>
      </c>
      <c r="F303" s="22">
        <f>ROUND(86.4945850912964,5)</f>
        <v>86.49459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ROUND(99.662079125756,5)</f>
        <v>99.66208</v>
      </c>
      <c r="D305" s="22">
        <f>F305</f>
        <v>88.64053</v>
      </c>
      <c r="E305" s="22">
        <f>F305</f>
        <v>88.64053</v>
      </c>
      <c r="F305" s="22">
        <f>ROUND(88.6405333210646,5)</f>
        <v>88.64053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ROUND(99.662079125756,5)</f>
        <v>99.66208</v>
      </c>
      <c r="D307" s="22">
        <f>F307</f>
        <v>92.47146</v>
      </c>
      <c r="E307" s="22">
        <f>F307</f>
        <v>92.47146</v>
      </c>
      <c r="F307" s="22">
        <f>ROUND(92.4714644771307,5)</f>
        <v>92.47146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ROUND(99.662079125756,5)</f>
        <v>99.66208</v>
      </c>
      <c r="D309" s="22">
        <f>F309</f>
        <v>90.94914</v>
      </c>
      <c r="E309" s="22">
        <f>F309</f>
        <v>90.94914</v>
      </c>
      <c r="F309" s="22">
        <f>ROUND(90.9491416653875,5)</f>
        <v>90.94914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ROUND(99.662079125756,5)</f>
        <v>99.66208</v>
      </c>
      <c r="D311" s="22">
        <f>F311</f>
        <v>93.01322</v>
      </c>
      <c r="E311" s="22">
        <f>F311</f>
        <v>93.01322</v>
      </c>
      <c r="F311" s="22">
        <f>ROUND(93.0132151887839,5)</f>
        <v>93.01322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ROUND(99.662079125756,5)</f>
        <v>99.66208</v>
      </c>
      <c r="D313" s="22">
        <f>F313</f>
        <v>98.53703</v>
      </c>
      <c r="E313" s="22">
        <f>F313</f>
        <v>98.53703</v>
      </c>
      <c r="F313" s="22">
        <f>ROUND(98.5370261018231,5)</f>
        <v>98.53703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ROUND(99.662079125756,2)</f>
        <v>99.66</v>
      </c>
      <c r="D315" s="20">
        <f>F315</f>
        <v>99.66</v>
      </c>
      <c r="E315" s="20">
        <f>F315</f>
        <v>99.66</v>
      </c>
      <c r="F315" s="20">
        <f>ROUND(99.662079125756,2)</f>
        <v>99.66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ROUND(99.662079125756,2)</f>
        <v>99.66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2019-11-18T16:02:11Z</dcterms:modified>
  <cp:category/>
  <cp:version/>
  <cp:contentType/>
  <cp:contentStatus/>
</cp:coreProperties>
</file>