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<sst xmlns="http://schemas.openxmlformats.org/spreadsheetml/2006/main" count="89" uniqueCount="86">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</sst>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43858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ROUND(102.004882690413,2)</f>
        <v>102</v>
      </c>
      <c r="D6" s="20">
        <f>F6</f>
        <v>98.6</v>
      </c>
      <c r="E6" s="20">
        <f>F6</f>
        <v>98.6</v>
      </c>
      <c r="F6" s="20">
        <f>ROUND(98.6029122779049,2)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ROUND(102.004882690413,2)</f>
        <v>102</v>
      </c>
      <c r="D7" s="20">
        <f>F7</f>
        <v>102</v>
      </c>
      <c r="E7" s="20">
        <f>F7</f>
        <v>102</v>
      </c>
      <c r="F7" s="20">
        <f>ROUND(102.004882690413,2)</f>
        <v>102</v>
      </c>
      <c r="G7" s="20"/>
      <c r="H7" s="28"/>
    </row>
    <row r="8" spans="1:8" ht="12.75" customHeight="1">
      <c r="A8" s="38">
        <v>44095</v>
      </c>
      <c r="B8" s="39"/>
      <c r="C8" s="20">
        <f>ROUND(102.004882690413,2)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ROUND(99.0226179087493,2)</f>
        <v>99.02</v>
      </c>
      <c r="D10" s="20">
        <f aca="true" t="shared" si="1" ref="D10:D21">F10</f>
        <v>95.32</v>
      </c>
      <c r="E10" s="20">
        <f aca="true" t="shared" si="2" ref="E10:E21">F10</f>
        <v>95.32</v>
      </c>
      <c r="F10" s="20">
        <f>ROUND(95.321512158097,2)</f>
        <v>95.32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99.02</v>
      </c>
      <c r="D11" s="20">
        <f t="shared" si="1"/>
        <v>94.24</v>
      </c>
      <c r="E11" s="20">
        <f t="shared" si="2"/>
        <v>94.24</v>
      </c>
      <c r="F11" s="20">
        <f>ROUND(94.240652630734,2)</f>
        <v>94.24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99.02</v>
      </c>
      <c r="D12" s="20">
        <f t="shared" si="1"/>
        <v>93.08</v>
      </c>
      <c r="E12" s="20">
        <f t="shared" si="2"/>
        <v>93.08</v>
      </c>
      <c r="F12" s="20">
        <f>ROUND(93.0832034804102,2)</f>
        <v>93.08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99.02</v>
      </c>
      <c r="D13" s="20">
        <f t="shared" si="1"/>
        <v>92.88</v>
      </c>
      <c r="E13" s="20">
        <f t="shared" si="2"/>
        <v>92.88</v>
      </c>
      <c r="F13" s="20">
        <f>ROUND(92.8843577545352,2)</f>
        <v>92.88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99.02</v>
      </c>
      <c r="D14" s="20">
        <f t="shared" si="1"/>
        <v>94.77</v>
      </c>
      <c r="E14" s="20">
        <f t="shared" si="2"/>
        <v>94.77</v>
      </c>
      <c r="F14" s="20">
        <f>ROUND(94.7681255815444,2)</f>
        <v>94.77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99.02</v>
      </c>
      <c r="D15" s="20">
        <f t="shared" si="1"/>
        <v>94.61</v>
      </c>
      <c r="E15" s="20">
        <f t="shared" si="2"/>
        <v>94.61</v>
      </c>
      <c r="F15" s="20">
        <f>ROUND(94.6139979453474,2)</f>
        <v>94.61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99.02</v>
      </c>
      <c r="D16" s="20">
        <f t="shared" si="1"/>
        <v>95.48</v>
      </c>
      <c r="E16" s="20">
        <f t="shared" si="2"/>
        <v>95.48</v>
      </c>
      <c r="F16" s="20">
        <f>ROUND(95.481624811988,2)</f>
        <v>95.48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99.02</v>
      </c>
      <c r="D17" s="20">
        <f t="shared" si="1"/>
        <v>99.14</v>
      </c>
      <c r="E17" s="20">
        <f t="shared" si="2"/>
        <v>99.14</v>
      </c>
      <c r="F17" s="20">
        <f>ROUND(99.1394388351791,2)</f>
        <v>99.14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99.02</v>
      </c>
      <c r="D18" s="20">
        <f t="shared" si="1"/>
        <v>100.13</v>
      </c>
      <c r="E18" s="20">
        <f t="shared" si="2"/>
        <v>100.13</v>
      </c>
      <c r="F18" s="20">
        <f>ROUND(100.127880638544,2)</f>
        <v>100.13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99.02</v>
      </c>
      <c r="D19" s="20">
        <f t="shared" si="1"/>
        <v>93.14</v>
      </c>
      <c r="E19" s="20">
        <f t="shared" si="2"/>
        <v>93.14</v>
      </c>
      <c r="F19" s="20">
        <f>ROUND(93.1405705792051,2)</f>
        <v>93.14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99.02</v>
      </c>
      <c r="D20" s="20">
        <f t="shared" si="1"/>
        <v>99.02</v>
      </c>
      <c r="E20" s="20">
        <f t="shared" si="2"/>
        <v>99.02</v>
      </c>
      <c r="F20" s="20">
        <f>ROUND(99.0226179087493,2)</f>
        <v>99.02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99.02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ROUND(97.7176766345476,2)</f>
        <v>97.72</v>
      </c>
      <c r="D23" s="20">
        <f aca="true" t="shared" si="4" ref="D23:D34">F23</f>
        <v>89.19</v>
      </c>
      <c r="E23" s="20">
        <f aca="true" t="shared" si="5" ref="E23:E34">F23</f>
        <v>89.19</v>
      </c>
      <c r="F23" s="20">
        <f>ROUND(89.1935393560603,2)</f>
        <v>89.19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97.72</v>
      </c>
      <c r="D24" s="20">
        <f t="shared" si="4"/>
        <v>85.98</v>
      </c>
      <c r="E24" s="20">
        <f t="shared" si="5"/>
        <v>85.98</v>
      </c>
      <c r="F24" s="20">
        <f>ROUND(85.9786612177108,2)</f>
        <v>85.98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97.72</v>
      </c>
      <c r="D25" s="20">
        <f t="shared" si="4"/>
        <v>84.56</v>
      </c>
      <c r="E25" s="20">
        <f t="shared" si="5"/>
        <v>84.56</v>
      </c>
      <c r="F25" s="20">
        <f>ROUND(84.5646577945882,2)</f>
        <v>84.56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97.72</v>
      </c>
      <c r="D26" s="20">
        <f t="shared" si="4"/>
        <v>86.69</v>
      </c>
      <c r="E26" s="20">
        <f t="shared" si="5"/>
        <v>86.69</v>
      </c>
      <c r="F26" s="20">
        <f>ROUND(86.6920230328645,2)</f>
        <v>86.69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97.72</v>
      </c>
      <c r="D27" s="20">
        <f t="shared" si="4"/>
        <v>90.54</v>
      </c>
      <c r="E27" s="20">
        <f t="shared" si="5"/>
        <v>90.54</v>
      </c>
      <c r="F27" s="20">
        <f>ROUND(90.5385138682881,2)</f>
        <v>90.54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97.72</v>
      </c>
      <c r="D28" s="20">
        <f t="shared" si="4"/>
        <v>88.99</v>
      </c>
      <c r="E28" s="20">
        <f t="shared" si="5"/>
        <v>88.99</v>
      </c>
      <c r="F28" s="20">
        <f>ROUND(88.9944096623925,2)</f>
        <v>88.99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97.72</v>
      </c>
      <c r="D29" s="20">
        <f t="shared" si="4"/>
        <v>91.08</v>
      </c>
      <c r="E29" s="20">
        <f t="shared" si="5"/>
        <v>91.08</v>
      </c>
      <c r="F29" s="20">
        <f>ROUND(91.077625476263,2)</f>
        <v>91.08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97.72</v>
      </c>
      <c r="D30" s="20">
        <f t="shared" si="4"/>
        <v>96.64</v>
      </c>
      <c r="E30" s="20">
        <f t="shared" si="5"/>
        <v>96.64</v>
      </c>
      <c r="F30" s="20">
        <f>ROUND(96.6368131012737,2)</f>
        <v>96.64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97.72</v>
      </c>
      <c r="D31" s="20">
        <f t="shared" si="4"/>
        <v>96.98</v>
      </c>
      <c r="E31" s="20">
        <f t="shared" si="5"/>
        <v>96.98</v>
      </c>
      <c r="F31" s="20">
        <f>ROUND(96.9784919869208,2)</f>
        <v>96.98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97.72</v>
      </c>
      <c r="D32" s="20">
        <f t="shared" si="4"/>
        <v>90.27</v>
      </c>
      <c r="E32" s="20">
        <f t="shared" si="5"/>
        <v>90.27</v>
      </c>
      <c r="F32" s="20">
        <f>ROUND(90.271888891771,2)</f>
        <v>90.27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97.72</v>
      </c>
      <c r="D33" s="20">
        <f t="shared" si="4"/>
        <v>97.72</v>
      </c>
      <c r="E33" s="20">
        <f t="shared" si="5"/>
        <v>97.72</v>
      </c>
      <c r="F33" s="20">
        <f>ROUND(97.7176766345476,2)</f>
        <v>97.72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97.72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ROUND(3.63,5)</f>
        <v>3.63</v>
      </c>
      <c r="D36" s="22">
        <f>F36</f>
        <v>3.63</v>
      </c>
      <c r="E36" s="22">
        <f>F36</f>
        <v>3.63</v>
      </c>
      <c r="F36" s="22">
        <f>ROUND(3.63,5)</f>
        <v>3.63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ROUND(3.88,5)</f>
        <v>3.88</v>
      </c>
      <c r="D38" s="22">
        <f>F38</f>
        <v>3.88</v>
      </c>
      <c r="E38" s="22">
        <f>F38</f>
        <v>3.88</v>
      </c>
      <c r="F38" s="22">
        <f>ROUND(3.88,5)</f>
        <v>3.88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ROUND(4.62,5)</f>
        <v>4.62</v>
      </c>
      <c r="D42" s="22">
        <f>F42</f>
        <v>4.62</v>
      </c>
      <c r="E42" s="22">
        <f>F42</f>
        <v>4.62</v>
      </c>
      <c r="F42" s="22">
        <f>ROUND(4.62,5)</f>
        <v>4.62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ROUND(11.035,5)</f>
        <v>11.035</v>
      </c>
      <c r="D44" s="22">
        <f>F44</f>
        <v>11.035</v>
      </c>
      <c r="E44" s="22">
        <f>F44</f>
        <v>11.035</v>
      </c>
      <c r="F44" s="22">
        <f>ROUND(11.035,5)</f>
        <v>11.035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ROUND(6.795,5)</f>
        <v>6.795</v>
      </c>
      <c r="D46" s="22">
        <f>F46</f>
        <v>6.795</v>
      </c>
      <c r="E46" s="22">
        <f>F46</f>
        <v>6.795</v>
      </c>
      <c r="F46" s="22">
        <f>ROUND(6.795,5)</f>
        <v>6.795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ROUND(8.08,3)</f>
        <v>8.08</v>
      </c>
      <c r="D48" s="23">
        <f>F48</f>
        <v>8.08</v>
      </c>
      <c r="E48" s="23">
        <f>F48</f>
        <v>8.08</v>
      </c>
      <c r="F48" s="23">
        <f>ROUND(8.08,3)</f>
        <v>8.08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ROUND(3.85,3)</f>
        <v>3.85</v>
      </c>
      <c r="D52" s="23">
        <f>F52</f>
        <v>3.85</v>
      </c>
      <c r="E52" s="23">
        <f>F52</f>
        <v>3.85</v>
      </c>
      <c r="F52" s="23">
        <f>ROUND(3.85,3)</f>
        <v>3.85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44286</v>
      </c>
      <c r="B54" s="39"/>
      <c r="C54" s="23">
        <f>ROUND(6.58,3)</f>
        <v>6.58</v>
      </c>
      <c r="D54" s="23">
        <f>F54</f>
        <v>6.58</v>
      </c>
      <c r="E54" s="23">
        <f>F54</f>
        <v>6.58</v>
      </c>
      <c r="F54" s="23">
        <f>ROUND(6.58,3)</f>
        <v>6.58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49765</v>
      </c>
      <c r="B56" s="39"/>
      <c r="C56" s="23">
        <f>ROUND(9.885,3)</f>
        <v>9.885</v>
      </c>
      <c r="D56" s="23">
        <f>F56</f>
        <v>9.885</v>
      </c>
      <c r="E56" s="23">
        <f>F56</f>
        <v>9.885</v>
      </c>
      <c r="F56" s="23">
        <f>ROUND(9.885,3)</f>
        <v>9.885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46843</v>
      </c>
      <c r="B58" s="39"/>
      <c r="C58" s="23">
        <f>ROUND(3.7,3)</f>
        <v>3.7</v>
      </c>
      <c r="D58" s="23">
        <f>F58</f>
        <v>3.7</v>
      </c>
      <c r="E58" s="23">
        <f>F58</f>
        <v>3.7</v>
      </c>
      <c r="F58" s="23">
        <f>ROUND(3.7,3)</f>
        <v>3.7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44592</v>
      </c>
      <c r="B60" s="39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47907</v>
      </c>
      <c r="B62" s="39"/>
      <c r="C62" s="23">
        <f>ROUND(9.275,3)</f>
        <v>9.275</v>
      </c>
      <c r="D62" s="23">
        <f>F62</f>
        <v>9.275</v>
      </c>
      <c r="E62" s="23">
        <f>F62</f>
        <v>9.275</v>
      </c>
      <c r="F62" s="23">
        <f>ROUND(9.275,3)</f>
        <v>9.275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43867</v>
      </c>
      <c r="B64" s="39"/>
      <c r="C64" s="22">
        <f>ROUND(3.63,5)</f>
        <v>3.63</v>
      </c>
      <c r="D64" s="22">
        <f>F64</f>
        <v>135.56815</v>
      </c>
      <c r="E64" s="22">
        <f>F64</f>
        <v>135.56815</v>
      </c>
      <c r="F64" s="22">
        <f>ROUND(135.56815,5)</f>
        <v>135.56815</v>
      </c>
      <c r="G64" s="20"/>
      <c r="H64" s="28"/>
    </row>
    <row r="65" spans="1:8" ht="12.75" customHeight="1">
      <c r="A65" s="38">
        <v>43958</v>
      </c>
      <c r="B65" s="39"/>
      <c r="C65" s="22">
        <f>ROUND(3.63,5)</f>
        <v>3.63</v>
      </c>
      <c r="D65" s="22">
        <f>F65</f>
        <v>137.98422</v>
      </c>
      <c r="E65" s="22">
        <f>F65</f>
        <v>137.98422</v>
      </c>
      <c r="F65" s="22">
        <f>ROUND(137.98422,5)</f>
        <v>137.98422</v>
      </c>
      <c r="G65" s="20"/>
      <c r="H65" s="28"/>
    </row>
    <row r="66" spans="1:8" ht="12.75" customHeight="1">
      <c r="A66" s="38">
        <v>44049</v>
      </c>
      <c r="B66" s="39"/>
      <c r="C66" s="22">
        <f>ROUND(3.63,5)</f>
        <v>3.63</v>
      </c>
      <c r="D66" s="22">
        <f>F66</f>
        <v>139.02143</v>
      </c>
      <c r="E66" s="22">
        <f>F66</f>
        <v>139.02143</v>
      </c>
      <c r="F66" s="22">
        <f>ROUND(139.02143,5)</f>
        <v>139.02143</v>
      </c>
      <c r="G66" s="20"/>
      <c r="H66" s="28"/>
    </row>
    <row r="67" spans="1:8" ht="12.75" customHeight="1">
      <c r="A67" s="38">
        <v>44140</v>
      </c>
      <c r="B67" s="39"/>
      <c r="C67" s="22">
        <f>ROUND(3.63,5)</f>
        <v>3.63</v>
      </c>
      <c r="D67" s="22">
        <f>F67</f>
        <v>141.50911</v>
      </c>
      <c r="E67" s="22">
        <f>F67</f>
        <v>141.50911</v>
      </c>
      <c r="F67" s="22">
        <f>ROUND(141.50911,5)</f>
        <v>141.50911</v>
      </c>
      <c r="G67" s="20"/>
      <c r="H67" s="28"/>
    </row>
    <row r="68" spans="1:8" ht="12.75" customHeight="1">
      <c r="A68" s="38">
        <v>44231</v>
      </c>
      <c r="B68" s="39"/>
      <c r="C68" s="22">
        <f>ROUND(3.63,5)</f>
        <v>3.63</v>
      </c>
      <c r="D68" s="22">
        <f>F68</f>
        <v>142.44858</v>
      </c>
      <c r="E68" s="22">
        <f>F68</f>
        <v>142.44858</v>
      </c>
      <c r="F68" s="22">
        <f>ROUND(142.44858,5)</f>
        <v>142.44858</v>
      </c>
      <c r="G68" s="20"/>
      <c r="H68" s="28"/>
    </row>
    <row r="69" spans="1:8" ht="12.75" customHeight="1">
      <c r="A69" s="38" t="s">
        <v>30</v>
      </c>
      <c r="B69" s="39"/>
      <c r="C69" s="21"/>
      <c r="D69" s="21"/>
      <c r="E69" s="21"/>
      <c r="F69" s="21"/>
      <c r="G69" s="20"/>
      <c r="H69" s="28"/>
    </row>
    <row r="70" spans="1:8" ht="12.75" customHeight="1">
      <c r="A70" s="38">
        <v>43867</v>
      </c>
      <c r="B70" s="39"/>
      <c r="C70" s="22">
        <f>ROUND(100.70783,5)</f>
        <v>100.70783</v>
      </c>
      <c r="D70" s="22">
        <f>F70</f>
        <v>100.92037</v>
      </c>
      <c r="E70" s="22">
        <f>F70</f>
        <v>100.92037</v>
      </c>
      <c r="F70" s="22">
        <f>ROUND(100.92037,5)</f>
        <v>100.92037</v>
      </c>
      <c r="G70" s="20"/>
      <c r="H70" s="28"/>
    </row>
    <row r="71" spans="1:8" ht="12.75" customHeight="1">
      <c r="A71" s="38">
        <v>43958</v>
      </c>
      <c r="B71" s="39"/>
      <c r="C71" s="22">
        <f>ROUND(100.70783,5)</f>
        <v>100.70783</v>
      </c>
      <c r="D71" s="22">
        <f>F71</f>
        <v>101.61566</v>
      </c>
      <c r="E71" s="22">
        <f>F71</f>
        <v>101.61566</v>
      </c>
      <c r="F71" s="22">
        <f>ROUND(101.61566,5)</f>
        <v>101.61566</v>
      </c>
      <c r="G71" s="20"/>
      <c r="H71" s="28"/>
    </row>
    <row r="72" spans="1:8" ht="12.75" customHeight="1">
      <c r="A72" s="38">
        <v>44049</v>
      </c>
      <c r="B72" s="39"/>
      <c r="C72" s="22">
        <f>ROUND(100.70783,5)</f>
        <v>100.70783</v>
      </c>
      <c r="D72" s="22">
        <f>F72</f>
        <v>103.47928</v>
      </c>
      <c r="E72" s="22">
        <f>F72</f>
        <v>103.47928</v>
      </c>
      <c r="F72" s="22">
        <f>ROUND(103.47928,5)</f>
        <v>103.47928</v>
      </c>
      <c r="G72" s="20"/>
      <c r="H72" s="28"/>
    </row>
    <row r="73" spans="1:8" ht="12.75" customHeight="1">
      <c r="A73" s="38">
        <v>44140</v>
      </c>
      <c r="B73" s="39"/>
      <c r="C73" s="22">
        <f>ROUND(100.70783,5)</f>
        <v>100.70783</v>
      </c>
      <c r="D73" s="22">
        <f>F73</f>
        <v>104.19774</v>
      </c>
      <c r="E73" s="22">
        <f>F73</f>
        <v>104.19774</v>
      </c>
      <c r="F73" s="22">
        <f>ROUND(104.19774,5)</f>
        <v>104.19774</v>
      </c>
      <c r="G73" s="20"/>
      <c r="H73" s="28"/>
    </row>
    <row r="74" spans="1:8" ht="12.75" customHeight="1">
      <c r="A74" s="38">
        <v>44231</v>
      </c>
      <c r="B74" s="39"/>
      <c r="C74" s="22">
        <f>ROUND(100.70783,5)</f>
        <v>100.70783</v>
      </c>
      <c r="D74" s="22">
        <f>F74</f>
        <v>106.00495</v>
      </c>
      <c r="E74" s="22">
        <f>F74</f>
        <v>106.00495</v>
      </c>
      <c r="F74" s="22">
        <f>ROUND(106.00495,5)</f>
        <v>106.00495</v>
      </c>
      <c r="G74" s="20"/>
      <c r="H74" s="28"/>
    </row>
    <row r="75" spans="1:8" ht="12.75" customHeight="1">
      <c r="A75" s="38" t="s">
        <v>31</v>
      </c>
      <c r="B75" s="39"/>
      <c r="C75" s="21"/>
      <c r="D75" s="21"/>
      <c r="E75" s="21"/>
      <c r="F75" s="21"/>
      <c r="G75" s="20"/>
      <c r="H75" s="28"/>
    </row>
    <row r="76" spans="1:8" ht="12.75" customHeight="1">
      <c r="A76" s="38">
        <v>43867</v>
      </c>
      <c r="B76" s="39"/>
      <c r="C76" s="22">
        <f>ROUND(9.075,5)</f>
        <v>9.075</v>
      </c>
      <c r="D76" s="22">
        <f>F76</f>
        <v>9.08413</v>
      </c>
      <c r="E76" s="22">
        <f>F76</f>
        <v>9.08413</v>
      </c>
      <c r="F76" s="22">
        <f>ROUND(9.08413,5)</f>
        <v>9.08413</v>
      </c>
      <c r="G76" s="20"/>
      <c r="H76" s="28"/>
    </row>
    <row r="77" spans="1:8" ht="12.75" customHeight="1">
      <c r="A77" s="38">
        <v>43958</v>
      </c>
      <c r="B77" s="39"/>
      <c r="C77" s="22">
        <f>ROUND(9.075,5)</f>
        <v>9.075</v>
      </c>
      <c r="D77" s="22">
        <f>F77</f>
        <v>9.1593</v>
      </c>
      <c r="E77" s="22">
        <f>F77</f>
        <v>9.1593</v>
      </c>
      <c r="F77" s="22">
        <f>ROUND(9.1593,5)</f>
        <v>9.1593</v>
      </c>
      <c r="G77" s="20"/>
      <c r="H77" s="28"/>
    </row>
    <row r="78" spans="1:8" ht="12.75" customHeight="1">
      <c r="A78" s="38">
        <v>44049</v>
      </c>
      <c r="B78" s="39"/>
      <c r="C78" s="22">
        <f>ROUND(9.075,5)</f>
        <v>9.075</v>
      </c>
      <c r="D78" s="22">
        <f>F78</f>
        <v>9.23519</v>
      </c>
      <c r="E78" s="22">
        <f>F78</f>
        <v>9.23519</v>
      </c>
      <c r="F78" s="22">
        <f>ROUND(9.23519,5)</f>
        <v>9.23519</v>
      </c>
      <c r="G78" s="20"/>
      <c r="H78" s="28"/>
    </row>
    <row r="79" spans="1:8" ht="12.75" customHeight="1">
      <c r="A79" s="38">
        <v>44140</v>
      </c>
      <c r="B79" s="39"/>
      <c r="C79" s="22">
        <f>ROUND(9.075,5)</f>
        <v>9.075</v>
      </c>
      <c r="D79" s="22">
        <f>F79</f>
        <v>9.3097</v>
      </c>
      <c r="E79" s="22">
        <f>F79</f>
        <v>9.3097</v>
      </c>
      <c r="F79" s="22">
        <f>ROUND(9.3097,5)</f>
        <v>9.3097</v>
      </c>
      <c r="G79" s="20"/>
      <c r="H79" s="28"/>
    </row>
    <row r="80" spans="1:8" ht="12.75" customHeight="1">
      <c r="A80" s="38">
        <v>44231</v>
      </c>
      <c r="B80" s="39"/>
      <c r="C80" s="22">
        <f>ROUND(9.075,5)</f>
        <v>9.075</v>
      </c>
      <c r="D80" s="22">
        <f>F80</f>
        <v>9.40398</v>
      </c>
      <c r="E80" s="22">
        <f>F80</f>
        <v>9.40398</v>
      </c>
      <c r="F80" s="22">
        <f>ROUND(9.40398,5)</f>
        <v>9.40398</v>
      </c>
      <c r="G80" s="20"/>
      <c r="H80" s="28"/>
    </row>
    <row r="81" spans="1:8" ht="12.75" customHeight="1">
      <c r="A81" s="38" t="s">
        <v>32</v>
      </c>
      <c r="B81" s="39"/>
      <c r="C81" s="21"/>
      <c r="D81" s="21"/>
      <c r="E81" s="21"/>
      <c r="F81" s="21"/>
      <c r="G81" s="20"/>
      <c r="H81" s="28"/>
    </row>
    <row r="82" spans="1:8" ht="12.75" customHeight="1">
      <c r="A82" s="38">
        <v>43867</v>
      </c>
      <c r="B82" s="39"/>
      <c r="C82" s="22">
        <f>ROUND(9.485,5)</f>
        <v>9.485</v>
      </c>
      <c r="D82" s="22">
        <f>F82</f>
        <v>9.49496</v>
      </c>
      <c r="E82" s="22">
        <f>F82</f>
        <v>9.49496</v>
      </c>
      <c r="F82" s="22">
        <f>ROUND(9.49496,5)</f>
        <v>9.49496</v>
      </c>
      <c r="G82" s="20"/>
      <c r="H82" s="28"/>
    </row>
    <row r="83" spans="1:8" ht="12.75" customHeight="1">
      <c r="A83" s="38">
        <v>43958</v>
      </c>
      <c r="B83" s="39"/>
      <c r="C83" s="22">
        <f>ROUND(9.485,5)</f>
        <v>9.485</v>
      </c>
      <c r="D83" s="22">
        <f>F83</f>
        <v>9.57571</v>
      </c>
      <c r="E83" s="22">
        <f>F83</f>
        <v>9.57571</v>
      </c>
      <c r="F83" s="22">
        <f>ROUND(9.57571,5)</f>
        <v>9.57571</v>
      </c>
      <c r="G83" s="20"/>
      <c r="H83" s="28"/>
    </row>
    <row r="84" spans="1:8" ht="12.75" customHeight="1">
      <c r="A84" s="38">
        <v>44049</v>
      </c>
      <c r="B84" s="39"/>
      <c r="C84" s="22">
        <f>ROUND(9.485,5)</f>
        <v>9.485</v>
      </c>
      <c r="D84" s="22">
        <f>F84</f>
        <v>9.65645</v>
      </c>
      <c r="E84" s="22">
        <f>F84</f>
        <v>9.65645</v>
      </c>
      <c r="F84" s="22">
        <f>ROUND(9.65645,5)</f>
        <v>9.65645</v>
      </c>
      <c r="G84" s="20"/>
      <c r="H84" s="28"/>
    </row>
    <row r="85" spans="1:8" ht="12.75" customHeight="1">
      <c r="A85" s="38">
        <v>44140</v>
      </c>
      <c r="B85" s="39"/>
      <c r="C85" s="22">
        <f>ROUND(9.485,5)</f>
        <v>9.485</v>
      </c>
      <c r="D85" s="22">
        <f>F85</f>
        <v>9.74096</v>
      </c>
      <c r="E85" s="22">
        <f>F85</f>
        <v>9.74096</v>
      </c>
      <c r="F85" s="22">
        <f>ROUND(9.74096,5)</f>
        <v>9.74096</v>
      </c>
      <c r="G85" s="20"/>
      <c r="H85" s="28"/>
    </row>
    <row r="86" spans="1:8" ht="12.75" customHeight="1">
      <c r="A86" s="38">
        <v>44231</v>
      </c>
      <c r="B86" s="39"/>
      <c r="C86" s="22">
        <f>ROUND(9.485,5)</f>
        <v>9.485</v>
      </c>
      <c r="D86" s="22">
        <f>F86</f>
        <v>9.84287</v>
      </c>
      <c r="E86" s="22">
        <f>F86</f>
        <v>9.84287</v>
      </c>
      <c r="F86" s="22">
        <f>ROUND(9.84287,5)</f>
        <v>9.84287</v>
      </c>
      <c r="G86" s="20"/>
      <c r="H86" s="28"/>
    </row>
    <row r="87" spans="1:8" ht="12.75" customHeight="1">
      <c r="A87" s="38" t="s">
        <v>33</v>
      </c>
      <c r="B87" s="39"/>
      <c r="C87" s="21"/>
      <c r="D87" s="21"/>
      <c r="E87" s="21"/>
      <c r="F87" s="21"/>
      <c r="G87" s="20"/>
      <c r="H87" s="28"/>
    </row>
    <row r="88" spans="1:8" ht="12.75" customHeight="1">
      <c r="A88" s="38">
        <v>43867</v>
      </c>
      <c r="B88" s="39"/>
      <c r="C88" s="22">
        <f>ROUND(100.32161,5)</f>
        <v>100.32161</v>
      </c>
      <c r="D88" s="22">
        <f>F88</f>
        <v>100.53338</v>
      </c>
      <c r="E88" s="22">
        <f>F88</f>
        <v>100.53338</v>
      </c>
      <c r="F88" s="22">
        <f>ROUND(100.53338,5)</f>
        <v>100.53338</v>
      </c>
      <c r="G88" s="20"/>
      <c r="H88" s="28"/>
    </row>
    <row r="89" spans="1:8" ht="12.75" customHeight="1">
      <c r="A89" s="38">
        <v>43958</v>
      </c>
      <c r="B89" s="39"/>
      <c r="C89" s="22">
        <f>ROUND(100.32161,5)</f>
        <v>100.32161</v>
      </c>
      <c r="D89" s="22">
        <f>F89</f>
        <v>101.13964</v>
      </c>
      <c r="E89" s="22">
        <f>F89</f>
        <v>101.13964</v>
      </c>
      <c r="F89" s="22">
        <f>ROUND(101.13964,5)</f>
        <v>101.13964</v>
      </c>
      <c r="G89" s="20"/>
      <c r="H89" s="28"/>
    </row>
    <row r="90" spans="1:8" ht="12.75" customHeight="1">
      <c r="A90" s="38">
        <v>44049</v>
      </c>
      <c r="B90" s="39"/>
      <c r="C90" s="22">
        <f>ROUND(100.32161,5)</f>
        <v>100.32161</v>
      </c>
      <c r="D90" s="22">
        <f>F90</f>
        <v>102.99458</v>
      </c>
      <c r="E90" s="22">
        <f>F90</f>
        <v>102.99458</v>
      </c>
      <c r="F90" s="22">
        <f>ROUND(102.99458,5)</f>
        <v>102.99458</v>
      </c>
      <c r="G90" s="20"/>
      <c r="H90" s="28"/>
    </row>
    <row r="91" spans="1:8" ht="12.75" customHeight="1">
      <c r="A91" s="38">
        <v>44140</v>
      </c>
      <c r="B91" s="39"/>
      <c r="C91" s="22">
        <f>ROUND(100.32161,5)</f>
        <v>100.32161</v>
      </c>
      <c r="D91" s="22">
        <f>F91</f>
        <v>103.62666</v>
      </c>
      <c r="E91" s="22">
        <f>F91</f>
        <v>103.62666</v>
      </c>
      <c r="F91" s="22">
        <f>ROUND(103.62666,5)</f>
        <v>103.62666</v>
      </c>
      <c r="G91" s="20"/>
      <c r="H91" s="28"/>
    </row>
    <row r="92" spans="1:8" ht="12.75" customHeight="1">
      <c r="A92" s="38">
        <v>44231</v>
      </c>
      <c r="B92" s="39"/>
      <c r="C92" s="22">
        <f>ROUND(100.32161,5)</f>
        <v>100.32161</v>
      </c>
      <c r="D92" s="22">
        <f>F92</f>
        <v>105.42414</v>
      </c>
      <c r="E92" s="22">
        <f>F92</f>
        <v>105.42414</v>
      </c>
      <c r="F92" s="22">
        <f>ROUND(105.42414,5)</f>
        <v>105.42414</v>
      </c>
      <c r="G92" s="20"/>
      <c r="H92" s="28"/>
    </row>
    <row r="93" spans="1:8" ht="12.75" customHeight="1">
      <c r="A93" s="38" t="s">
        <v>34</v>
      </c>
      <c r="B93" s="39"/>
      <c r="C93" s="21"/>
      <c r="D93" s="21"/>
      <c r="E93" s="21"/>
      <c r="F93" s="21"/>
      <c r="G93" s="20"/>
      <c r="H93" s="28"/>
    </row>
    <row r="94" spans="1:8" ht="12.75" customHeight="1">
      <c r="A94" s="38">
        <v>43867</v>
      </c>
      <c r="B94" s="39"/>
      <c r="C94" s="22">
        <f>ROUND(10.035,5)</f>
        <v>10.035</v>
      </c>
      <c r="D94" s="22">
        <f>F94</f>
        <v>10.04559</v>
      </c>
      <c r="E94" s="22">
        <f>F94</f>
        <v>10.04559</v>
      </c>
      <c r="F94" s="22">
        <f>ROUND(10.04559,5)</f>
        <v>10.04559</v>
      </c>
      <c r="G94" s="20"/>
      <c r="H94" s="28"/>
    </row>
    <row r="95" spans="1:8" ht="12.75" customHeight="1">
      <c r="A95" s="38">
        <v>43958</v>
      </c>
      <c r="B95" s="39"/>
      <c r="C95" s="22">
        <f>ROUND(10.035,5)</f>
        <v>10.035</v>
      </c>
      <c r="D95" s="22">
        <f>F95</f>
        <v>10.13345</v>
      </c>
      <c r="E95" s="22">
        <f>F95</f>
        <v>10.13345</v>
      </c>
      <c r="F95" s="22">
        <f>ROUND(10.13345,5)</f>
        <v>10.13345</v>
      </c>
      <c r="G95" s="20"/>
      <c r="H95" s="28"/>
    </row>
    <row r="96" spans="1:8" ht="12.75" customHeight="1">
      <c r="A96" s="38">
        <v>44049</v>
      </c>
      <c r="B96" s="39"/>
      <c r="C96" s="22">
        <f>ROUND(10.035,5)</f>
        <v>10.035</v>
      </c>
      <c r="D96" s="22">
        <f>F96</f>
        <v>10.22296</v>
      </c>
      <c r="E96" s="22">
        <f>F96</f>
        <v>10.22296</v>
      </c>
      <c r="F96" s="22">
        <f>ROUND(10.22296,5)</f>
        <v>10.22296</v>
      </c>
      <c r="G96" s="20"/>
      <c r="H96" s="28"/>
    </row>
    <row r="97" spans="1:8" ht="12.75" customHeight="1">
      <c r="A97" s="38">
        <v>44140</v>
      </c>
      <c r="B97" s="39"/>
      <c r="C97" s="22">
        <f>ROUND(10.035,5)</f>
        <v>10.035</v>
      </c>
      <c r="D97" s="22">
        <f>F97</f>
        <v>10.30994</v>
      </c>
      <c r="E97" s="22">
        <f>F97</f>
        <v>10.30994</v>
      </c>
      <c r="F97" s="22">
        <f>ROUND(10.30994,5)</f>
        <v>10.30994</v>
      </c>
      <c r="G97" s="20"/>
      <c r="H97" s="28"/>
    </row>
    <row r="98" spans="1:8" ht="12.75" customHeight="1">
      <c r="A98" s="38">
        <v>44231</v>
      </c>
      <c r="B98" s="39"/>
      <c r="C98" s="22">
        <f>ROUND(10.035,5)</f>
        <v>10.035</v>
      </c>
      <c r="D98" s="22">
        <f>F98</f>
        <v>10.41343</v>
      </c>
      <c r="E98" s="22">
        <f>F98</f>
        <v>10.41343</v>
      </c>
      <c r="F98" s="22">
        <f>ROUND(10.41343,5)</f>
        <v>10.41343</v>
      </c>
      <c r="G98" s="20"/>
      <c r="H98" s="28"/>
    </row>
    <row r="99" spans="1:8" ht="12.75" customHeight="1">
      <c r="A99" s="38" t="s">
        <v>35</v>
      </c>
      <c r="B99" s="39"/>
      <c r="C99" s="21"/>
      <c r="D99" s="21"/>
      <c r="E99" s="21"/>
      <c r="F99" s="21"/>
      <c r="G99" s="20"/>
      <c r="H99" s="28"/>
    </row>
    <row r="100" spans="1:8" ht="12.75" customHeight="1">
      <c r="A100" s="38">
        <v>43867</v>
      </c>
      <c r="B100" s="39"/>
      <c r="C100" s="22">
        <f>ROUND(3.88,5)</f>
        <v>3.88</v>
      </c>
      <c r="D100" s="22">
        <f>F100</f>
        <v>115.6844</v>
      </c>
      <c r="E100" s="22">
        <f>F100</f>
        <v>115.6844</v>
      </c>
      <c r="F100" s="22">
        <f>ROUND(115.6844,5)</f>
        <v>115.6844</v>
      </c>
      <c r="G100" s="20"/>
      <c r="H100" s="28"/>
    </row>
    <row r="101" spans="1:8" ht="12.75" customHeight="1">
      <c r="A101" s="38">
        <v>43958</v>
      </c>
      <c r="B101" s="39"/>
      <c r="C101" s="22">
        <f>ROUND(3.88,5)</f>
        <v>3.88</v>
      </c>
      <c r="D101" s="22">
        <f>F101</f>
        <v>117.74604</v>
      </c>
      <c r="E101" s="22">
        <f>F101</f>
        <v>117.74604</v>
      </c>
      <c r="F101" s="22">
        <f>ROUND(117.74604,5)</f>
        <v>117.74604</v>
      </c>
      <c r="G101" s="20"/>
      <c r="H101" s="28"/>
    </row>
    <row r="102" spans="1:8" ht="12.75" customHeight="1">
      <c r="A102" s="38">
        <v>44049</v>
      </c>
      <c r="B102" s="39"/>
      <c r="C102" s="22">
        <f>ROUND(3.88,5)</f>
        <v>3.88</v>
      </c>
      <c r="D102" s="22">
        <f>F102</f>
        <v>118.22545</v>
      </c>
      <c r="E102" s="22">
        <f>F102</f>
        <v>118.22545</v>
      </c>
      <c r="F102" s="22">
        <f>ROUND(118.22545,5)</f>
        <v>118.22545</v>
      </c>
      <c r="G102" s="20"/>
      <c r="H102" s="28"/>
    </row>
    <row r="103" spans="1:8" ht="12.75" customHeight="1">
      <c r="A103" s="38">
        <v>44140</v>
      </c>
      <c r="B103" s="39"/>
      <c r="C103" s="22">
        <f>ROUND(3.88,5)</f>
        <v>3.88</v>
      </c>
      <c r="D103" s="22">
        <f>F103</f>
        <v>120.34097</v>
      </c>
      <c r="E103" s="22">
        <f>F103</f>
        <v>120.34097</v>
      </c>
      <c r="F103" s="22">
        <f>ROUND(120.34097,5)</f>
        <v>120.34097</v>
      </c>
      <c r="G103" s="20"/>
      <c r="H103" s="28"/>
    </row>
    <row r="104" spans="1:8" ht="12.75" customHeight="1">
      <c r="A104" s="38">
        <v>44231</v>
      </c>
      <c r="B104" s="39"/>
      <c r="C104" s="22">
        <f>ROUND(3.88,5)</f>
        <v>3.88</v>
      </c>
      <c r="D104" s="22">
        <f>F104</f>
        <v>120.7234</v>
      </c>
      <c r="E104" s="22">
        <f>F104</f>
        <v>120.7234</v>
      </c>
      <c r="F104" s="22">
        <f>ROUND(120.7234,5)</f>
        <v>120.7234</v>
      </c>
      <c r="G104" s="20"/>
      <c r="H104" s="28"/>
    </row>
    <row r="105" spans="1:8" ht="12.75" customHeight="1">
      <c r="A105" s="38" t="s">
        <v>36</v>
      </c>
      <c r="B105" s="39"/>
      <c r="C105" s="21"/>
      <c r="D105" s="21"/>
      <c r="E105" s="21"/>
      <c r="F105" s="21"/>
      <c r="G105" s="20"/>
      <c r="H105" s="28"/>
    </row>
    <row r="106" spans="1:8" ht="12.75" customHeight="1">
      <c r="A106" s="38">
        <v>43867</v>
      </c>
      <c r="B106" s="39"/>
      <c r="C106" s="22">
        <f>ROUND(10.14,5)</f>
        <v>10.14</v>
      </c>
      <c r="D106" s="22">
        <f>F106</f>
        <v>10.15053</v>
      </c>
      <c r="E106" s="22">
        <f>F106</f>
        <v>10.15053</v>
      </c>
      <c r="F106" s="22">
        <f>ROUND(10.15053,5)</f>
        <v>10.15053</v>
      </c>
      <c r="G106" s="20"/>
      <c r="H106" s="28"/>
    </row>
    <row r="107" spans="1:8" ht="12.75" customHeight="1">
      <c r="A107" s="38">
        <v>43958</v>
      </c>
      <c r="B107" s="39"/>
      <c r="C107" s="22">
        <f>ROUND(10.14,5)</f>
        <v>10.14</v>
      </c>
      <c r="D107" s="22">
        <f>F107</f>
        <v>10.23794</v>
      </c>
      <c r="E107" s="22">
        <f>F107</f>
        <v>10.23794</v>
      </c>
      <c r="F107" s="22">
        <f>ROUND(10.23794,5)</f>
        <v>10.23794</v>
      </c>
      <c r="G107" s="20"/>
      <c r="H107" s="28"/>
    </row>
    <row r="108" spans="1:8" ht="12.75" customHeight="1">
      <c r="A108" s="38">
        <v>44049</v>
      </c>
      <c r="B108" s="39"/>
      <c r="C108" s="22">
        <f>ROUND(10.14,5)</f>
        <v>10.14</v>
      </c>
      <c r="D108" s="22">
        <f>F108</f>
        <v>10.32697</v>
      </c>
      <c r="E108" s="22">
        <f>F108</f>
        <v>10.32697</v>
      </c>
      <c r="F108" s="22">
        <f>ROUND(10.32697,5)</f>
        <v>10.32697</v>
      </c>
      <c r="G108" s="20"/>
      <c r="H108" s="28"/>
    </row>
    <row r="109" spans="1:8" ht="12.75" customHeight="1">
      <c r="A109" s="38">
        <v>44140</v>
      </c>
      <c r="B109" s="39"/>
      <c r="C109" s="22">
        <f>ROUND(10.14,5)</f>
        <v>10.14</v>
      </c>
      <c r="D109" s="22">
        <f>F109</f>
        <v>10.41331</v>
      </c>
      <c r="E109" s="22">
        <f>F109</f>
        <v>10.41331</v>
      </c>
      <c r="F109" s="22">
        <f>ROUND(10.41331,5)</f>
        <v>10.41331</v>
      </c>
      <c r="G109" s="20"/>
      <c r="H109" s="28"/>
    </row>
    <row r="110" spans="1:8" ht="12.75" customHeight="1">
      <c r="A110" s="38">
        <v>44231</v>
      </c>
      <c r="B110" s="39"/>
      <c r="C110" s="22">
        <f>ROUND(10.14,5)</f>
        <v>10.14</v>
      </c>
      <c r="D110" s="22">
        <f>F110</f>
        <v>10.51551</v>
      </c>
      <c r="E110" s="22">
        <f>F110</f>
        <v>10.51551</v>
      </c>
      <c r="F110" s="22">
        <f>ROUND(10.51551,5)</f>
        <v>10.51551</v>
      </c>
      <c r="G110" s="20"/>
      <c r="H110" s="28"/>
    </row>
    <row r="111" spans="1:8" ht="12.75" customHeight="1">
      <c r="A111" s="38" t="s">
        <v>37</v>
      </c>
      <c r="B111" s="39"/>
      <c r="C111" s="21"/>
      <c r="D111" s="21"/>
      <c r="E111" s="21"/>
      <c r="F111" s="21"/>
      <c r="G111" s="20"/>
      <c r="H111" s="28"/>
    </row>
    <row r="112" spans="1:8" ht="12.75" customHeight="1">
      <c r="A112" s="38">
        <v>43867</v>
      </c>
      <c r="B112" s="39"/>
      <c r="C112" s="22">
        <f>ROUND(10.23,5)</f>
        <v>10.23</v>
      </c>
      <c r="D112" s="22">
        <f>F112</f>
        <v>10.24034</v>
      </c>
      <c r="E112" s="22">
        <f>F112</f>
        <v>10.24034</v>
      </c>
      <c r="F112" s="22">
        <f>ROUND(10.24034,5)</f>
        <v>10.24034</v>
      </c>
      <c r="G112" s="20"/>
      <c r="H112" s="28"/>
    </row>
    <row r="113" spans="1:8" ht="12.75" customHeight="1">
      <c r="A113" s="38">
        <v>43958</v>
      </c>
      <c r="B113" s="39"/>
      <c r="C113" s="22">
        <f>ROUND(10.23,5)</f>
        <v>10.23</v>
      </c>
      <c r="D113" s="22">
        <f>F113</f>
        <v>10.32609</v>
      </c>
      <c r="E113" s="22">
        <f>F113</f>
        <v>10.32609</v>
      </c>
      <c r="F113" s="22">
        <f>ROUND(10.32609,5)</f>
        <v>10.32609</v>
      </c>
      <c r="G113" s="20"/>
      <c r="H113" s="28"/>
    </row>
    <row r="114" spans="1:8" ht="12.75" customHeight="1">
      <c r="A114" s="38">
        <v>44049</v>
      </c>
      <c r="B114" s="39"/>
      <c r="C114" s="22">
        <f>ROUND(10.23,5)</f>
        <v>10.23</v>
      </c>
      <c r="D114" s="22">
        <f>F114</f>
        <v>10.41339</v>
      </c>
      <c r="E114" s="22">
        <f>F114</f>
        <v>10.41339</v>
      </c>
      <c r="F114" s="22">
        <f>ROUND(10.41339,5)</f>
        <v>10.41339</v>
      </c>
      <c r="G114" s="20"/>
      <c r="H114" s="28"/>
    </row>
    <row r="115" spans="1:8" ht="12.75" customHeight="1">
      <c r="A115" s="38">
        <v>44140</v>
      </c>
      <c r="B115" s="39"/>
      <c r="C115" s="22">
        <f>ROUND(10.23,5)</f>
        <v>10.23</v>
      </c>
      <c r="D115" s="22">
        <f>F115</f>
        <v>10.49788</v>
      </c>
      <c r="E115" s="22">
        <f>F115</f>
        <v>10.49788</v>
      </c>
      <c r="F115" s="22">
        <f>ROUND(10.49788,5)</f>
        <v>10.49788</v>
      </c>
      <c r="G115" s="20"/>
      <c r="H115" s="28"/>
    </row>
    <row r="116" spans="1:8" ht="12.75" customHeight="1">
      <c r="A116" s="38">
        <v>44231</v>
      </c>
      <c r="B116" s="39"/>
      <c r="C116" s="22">
        <f>ROUND(10.23,5)</f>
        <v>10.23</v>
      </c>
      <c r="D116" s="22">
        <f>F116</f>
        <v>10.59747</v>
      </c>
      <c r="E116" s="22">
        <f>F116</f>
        <v>10.59747</v>
      </c>
      <c r="F116" s="22">
        <f>ROUND(10.59747,5)</f>
        <v>10.59747</v>
      </c>
      <c r="G116" s="20"/>
      <c r="H116" s="28"/>
    </row>
    <row r="117" spans="1:8" ht="12.75" customHeight="1">
      <c r="A117" s="38" t="s">
        <v>38</v>
      </c>
      <c r="B117" s="39"/>
      <c r="C117" s="21"/>
      <c r="D117" s="21"/>
      <c r="E117" s="21"/>
      <c r="F117" s="21"/>
      <c r="G117" s="20"/>
      <c r="H117" s="28"/>
    </row>
    <row r="118" spans="1:8" ht="12.75" customHeight="1">
      <c r="A118" s="38">
        <v>43867</v>
      </c>
      <c r="B118" s="39"/>
      <c r="C118" s="22">
        <f>ROUND(106.92899,5)</f>
        <v>106.92899</v>
      </c>
      <c r="D118" s="22">
        <f>F118</f>
        <v>107.15459</v>
      </c>
      <c r="E118" s="22">
        <f>F118</f>
        <v>107.15459</v>
      </c>
      <c r="F118" s="22">
        <f>ROUND(107.15459,5)</f>
        <v>107.15459</v>
      </c>
      <c r="G118" s="20"/>
      <c r="H118" s="28"/>
    </row>
    <row r="119" spans="1:8" ht="12.75" customHeight="1">
      <c r="A119" s="38">
        <v>43958</v>
      </c>
      <c r="B119" s="39"/>
      <c r="C119" s="22">
        <f>ROUND(106.92899,5)</f>
        <v>106.92899</v>
      </c>
      <c r="D119" s="22">
        <f>F119</f>
        <v>107.33074</v>
      </c>
      <c r="E119" s="22">
        <f>F119</f>
        <v>107.33074</v>
      </c>
      <c r="F119" s="22">
        <f>ROUND(107.33074,5)</f>
        <v>107.33074</v>
      </c>
      <c r="G119" s="20"/>
      <c r="H119" s="28"/>
    </row>
    <row r="120" spans="1:8" ht="12.75" customHeight="1">
      <c r="A120" s="38">
        <v>44049</v>
      </c>
      <c r="B120" s="39"/>
      <c r="C120" s="22">
        <f>ROUND(106.92899,5)</f>
        <v>106.92899</v>
      </c>
      <c r="D120" s="22">
        <f>F120</f>
        <v>109.29923</v>
      </c>
      <c r="E120" s="22">
        <f>F120</f>
        <v>109.29923</v>
      </c>
      <c r="F120" s="22">
        <f>ROUND(109.29923,5)</f>
        <v>109.29923</v>
      </c>
      <c r="G120" s="20"/>
      <c r="H120" s="28"/>
    </row>
    <row r="121" spans="1:8" ht="12.75" customHeight="1">
      <c r="A121" s="38">
        <v>44140</v>
      </c>
      <c r="B121" s="39"/>
      <c r="C121" s="22">
        <f>ROUND(106.92899,5)</f>
        <v>106.92899</v>
      </c>
      <c r="D121" s="22">
        <f>F121</f>
        <v>109.47407</v>
      </c>
      <c r="E121" s="22">
        <f>F121</f>
        <v>109.47407</v>
      </c>
      <c r="F121" s="22">
        <f>ROUND(109.47407,5)</f>
        <v>109.47407</v>
      </c>
      <c r="G121" s="20"/>
      <c r="H121" s="28"/>
    </row>
    <row r="122" spans="1:8" ht="12.75" customHeight="1">
      <c r="A122" s="38">
        <v>44231</v>
      </c>
      <c r="B122" s="39"/>
      <c r="C122" s="22">
        <f>ROUND(106.92899,5)</f>
        <v>106.92899</v>
      </c>
      <c r="D122" s="22">
        <f>F122</f>
        <v>111.37228</v>
      </c>
      <c r="E122" s="22">
        <f>F122</f>
        <v>111.37228</v>
      </c>
      <c r="F122" s="22">
        <f>ROUND(111.37228,5)</f>
        <v>111.37228</v>
      </c>
      <c r="G122" s="20"/>
      <c r="H122" s="28"/>
    </row>
    <row r="123" spans="1:8" ht="12.75" customHeight="1">
      <c r="A123" s="38" t="s">
        <v>39</v>
      </c>
      <c r="B123" s="39"/>
      <c r="C123" s="21"/>
      <c r="D123" s="21"/>
      <c r="E123" s="21"/>
      <c r="F123" s="21"/>
      <c r="G123" s="20"/>
      <c r="H123" s="28"/>
    </row>
    <row r="124" spans="1:8" ht="12.75" customHeight="1">
      <c r="A124" s="38">
        <v>43867</v>
      </c>
      <c r="B124" s="39"/>
      <c r="C124" s="22">
        <f>ROUND(3.94,5)</f>
        <v>3.94</v>
      </c>
      <c r="D124" s="22">
        <f>F124</f>
        <v>109.11056</v>
      </c>
      <c r="E124" s="22">
        <f>F124</f>
        <v>109.11056</v>
      </c>
      <c r="F124" s="22">
        <f>ROUND(109.11056,5)</f>
        <v>109.11056</v>
      </c>
      <c r="G124" s="20"/>
      <c r="H124" s="28"/>
    </row>
    <row r="125" spans="1:8" ht="12.75" customHeight="1">
      <c r="A125" s="38">
        <v>43958</v>
      </c>
      <c r="B125" s="39"/>
      <c r="C125" s="22">
        <f>ROUND(3.94,5)</f>
        <v>3.94</v>
      </c>
      <c r="D125" s="22">
        <f>F125</f>
        <v>111.05513</v>
      </c>
      <c r="E125" s="22">
        <f>F125</f>
        <v>111.05513</v>
      </c>
      <c r="F125" s="22">
        <f>ROUND(111.05513,5)</f>
        <v>111.05513</v>
      </c>
      <c r="G125" s="20"/>
      <c r="H125" s="28"/>
    </row>
    <row r="126" spans="1:8" ht="12.75" customHeight="1">
      <c r="A126" s="38">
        <v>44049</v>
      </c>
      <c r="B126" s="39"/>
      <c r="C126" s="22">
        <f>ROUND(3.94,5)</f>
        <v>3.94</v>
      </c>
      <c r="D126" s="22">
        <f>F126</f>
        <v>111.22719</v>
      </c>
      <c r="E126" s="22">
        <f>F126</f>
        <v>111.22719</v>
      </c>
      <c r="F126" s="22">
        <f>ROUND(111.22719,5)</f>
        <v>111.22719</v>
      </c>
      <c r="G126" s="20"/>
      <c r="H126" s="28"/>
    </row>
    <row r="127" spans="1:8" ht="12.75" customHeight="1">
      <c r="A127" s="38">
        <v>44140</v>
      </c>
      <c r="B127" s="39"/>
      <c r="C127" s="22">
        <f>ROUND(3.94,5)</f>
        <v>3.94</v>
      </c>
      <c r="D127" s="22">
        <f>F127</f>
        <v>113.21749</v>
      </c>
      <c r="E127" s="22">
        <f>F127</f>
        <v>113.21749</v>
      </c>
      <c r="F127" s="22">
        <f>ROUND(113.21749,5)</f>
        <v>113.21749</v>
      </c>
      <c r="G127" s="20"/>
      <c r="H127" s="28"/>
    </row>
    <row r="128" spans="1:8" ht="12.75" customHeight="1">
      <c r="A128" s="38">
        <v>44231</v>
      </c>
      <c r="B128" s="39"/>
      <c r="C128" s="22">
        <f>ROUND(3.94,5)</f>
        <v>3.94</v>
      </c>
      <c r="D128" s="22">
        <f>F128</f>
        <v>113.27707</v>
      </c>
      <c r="E128" s="22">
        <f>F128</f>
        <v>113.27707</v>
      </c>
      <c r="F128" s="22">
        <f>ROUND(113.27707,5)</f>
        <v>113.27707</v>
      </c>
      <c r="G128" s="20"/>
      <c r="H128" s="28"/>
    </row>
    <row r="129" spans="1:8" ht="12.75" customHeight="1">
      <c r="A129" s="38" t="s">
        <v>40</v>
      </c>
      <c r="B129" s="39"/>
      <c r="C129" s="21"/>
      <c r="D129" s="21"/>
      <c r="E129" s="21"/>
      <c r="F129" s="21"/>
      <c r="G129" s="20"/>
      <c r="H129" s="28"/>
    </row>
    <row r="130" spans="1:8" ht="12.75" customHeight="1">
      <c r="A130" s="38">
        <v>43867</v>
      </c>
      <c r="B130" s="39"/>
      <c r="C130" s="22">
        <f>ROUND(4.62,5)</f>
        <v>4.62</v>
      </c>
      <c r="D130" s="22">
        <f>F130</f>
        <v>128.83705</v>
      </c>
      <c r="E130" s="22">
        <f>F130</f>
        <v>128.83705</v>
      </c>
      <c r="F130" s="22">
        <f>ROUND(128.83705,5)</f>
        <v>128.83705</v>
      </c>
      <c r="G130" s="20"/>
      <c r="H130" s="28"/>
    </row>
    <row r="131" spans="1:8" ht="12.75" customHeight="1">
      <c r="A131" s="38">
        <v>43958</v>
      </c>
      <c r="B131" s="39"/>
      <c r="C131" s="22">
        <f>ROUND(4.62,5)</f>
        <v>4.62</v>
      </c>
      <c r="D131" s="22">
        <f>F131</f>
        <v>129.24043</v>
      </c>
      <c r="E131" s="22">
        <f>F131</f>
        <v>129.24043</v>
      </c>
      <c r="F131" s="22">
        <f>ROUND(129.24043,5)</f>
        <v>129.24043</v>
      </c>
      <c r="G131" s="20"/>
      <c r="H131" s="28"/>
    </row>
    <row r="132" spans="1:8" ht="12.75" customHeight="1">
      <c r="A132" s="38">
        <v>44049</v>
      </c>
      <c r="B132" s="39"/>
      <c r="C132" s="22">
        <f>ROUND(4.62,5)</f>
        <v>4.62</v>
      </c>
      <c r="D132" s="22">
        <f>F132</f>
        <v>131.61068</v>
      </c>
      <c r="E132" s="22">
        <f>F132</f>
        <v>131.61068</v>
      </c>
      <c r="F132" s="22">
        <f>ROUND(131.61068,5)</f>
        <v>131.61068</v>
      </c>
      <c r="G132" s="20"/>
      <c r="H132" s="28"/>
    </row>
    <row r="133" spans="1:8" ht="12.75" customHeight="1">
      <c r="A133" s="38">
        <v>44140</v>
      </c>
      <c r="B133" s="39"/>
      <c r="C133" s="22">
        <f>ROUND(4.62,5)</f>
        <v>4.62</v>
      </c>
      <c r="D133" s="22">
        <f>F133</f>
        <v>132.0117</v>
      </c>
      <c r="E133" s="22">
        <f>F133</f>
        <v>132.0117</v>
      </c>
      <c r="F133" s="22">
        <f>ROUND(132.0117,5)</f>
        <v>132.0117</v>
      </c>
      <c r="G133" s="20"/>
      <c r="H133" s="28"/>
    </row>
    <row r="134" spans="1:8" ht="12.75" customHeight="1">
      <c r="A134" s="38">
        <v>44231</v>
      </c>
      <c r="B134" s="39"/>
      <c r="C134" s="22">
        <f>ROUND(4.62,5)</f>
        <v>4.62</v>
      </c>
      <c r="D134" s="22">
        <f>F134</f>
        <v>134.30028</v>
      </c>
      <c r="E134" s="22">
        <f>F134</f>
        <v>134.30028</v>
      </c>
      <c r="F134" s="22">
        <f>ROUND(134.30028,5)</f>
        <v>134.30028</v>
      </c>
      <c r="G134" s="20"/>
      <c r="H134" s="28"/>
    </row>
    <row r="135" spans="1:8" ht="12.75" customHeight="1">
      <c r="A135" s="38" t="s">
        <v>41</v>
      </c>
      <c r="B135" s="39"/>
      <c r="C135" s="21"/>
      <c r="D135" s="21"/>
      <c r="E135" s="21"/>
      <c r="F135" s="21"/>
      <c r="G135" s="20"/>
      <c r="H135" s="28"/>
    </row>
    <row r="136" spans="1:8" ht="12.75" customHeight="1">
      <c r="A136" s="38">
        <v>43867</v>
      </c>
      <c r="B136" s="39"/>
      <c r="C136" s="22">
        <f>ROUND(11.035,5)</f>
        <v>11.035</v>
      </c>
      <c r="D136" s="22">
        <f>F136</f>
        <v>11.05111</v>
      </c>
      <c r="E136" s="22">
        <f>F136</f>
        <v>11.05111</v>
      </c>
      <c r="F136" s="22">
        <f>ROUND(11.05111,5)</f>
        <v>11.05111</v>
      </c>
      <c r="G136" s="20"/>
      <c r="H136" s="28"/>
    </row>
    <row r="137" spans="1:8" ht="12.75" customHeight="1">
      <c r="A137" s="38">
        <v>43958</v>
      </c>
      <c r="B137" s="39"/>
      <c r="C137" s="22">
        <f>ROUND(11.035,5)</f>
        <v>11.035</v>
      </c>
      <c r="D137" s="22">
        <f>F137</f>
        <v>11.17976</v>
      </c>
      <c r="E137" s="22">
        <f>F137</f>
        <v>11.17976</v>
      </c>
      <c r="F137" s="22">
        <f>ROUND(11.17976,5)</f>
        <v>11.17976</v>
      </c>
      <c r="G137" s="20"/>
      <c r="H137" s="28"/>
    </row>
    <row r="138" spans="1:8" ht="12.75" customHeight="1">
      <c r="A138" s="38">
        <v>44049</v>
      </c>
      <c r="B138" s="39"/>
      <c r="C138" s="22">
        <f>ROUND(11.035,5)</f>
        <v>11.035</v>
      </c>
      <c r="D138" s="22">
        <f>F138</f>
        <v>11.31052</v>
      </c>
      <c r="E138" s="22">
        <f>F138</f>
        <v>11.31052</v>
      </c>
      <c r="F138" s="22">
        <f>ROUND(11.31052,5)</f>
        <v>11.31052</v>
      </c>
      <c r="G138" s="20"/>
      <c r="H138" s="28"/>
    </row>
    <row r="139" spans="1:8" ht="12.75" customHeight="1">
      <c r="A139" s="38">
        <v>44140</v>
      </c>
      <c r="B139" s="39"/>
      <c r="C139" s="22">
        <f>ROUND(11.035,5)</f>
        <v>11.035</v>
      </c>
      <c r="D139" s="22">
        <f>F139</f>
        <v>11.44809</v>
      </c>
      <c r="E139" s="22">
        <f>F139</f>
        <v>11.44809</v>
      </c>
      <c r="F139" s="22">
        <f>ROUND(11.44809,5)</f>
        <v>11.44809</v>
      </c>
      <c r="G139" s="20"/>
      <c r="H139" s="28"/>
    </row>
    <row r="140" spans="1:8" ht="12.75" customHeight="1">
      <c r="A140" s="38">
        <v>44231</v>
      </c>
      <c r="B140" s="39"/>
      <c r="C140" s="22">
        <f>ROUND(11.035,5)</f>
        <v>11.035</v>
      </c>
      <c r="D140" s="22">
        <f>F140</f>
        <v>11.60822</v>
      </c>
      <c r="E140" s="22">
        <f>F140</f>
        <v>11.60822</v>
      </c>
      <c r="F140" s="22">
        <f>ROUND(11.60822,5)</f>
        <v>11.60822</v>
      </c>
      <c r="G140" s="20"/>
      <c r="H140" s="28"/>
    </row>
    <row r="141" spans="1:8" ht="12.75" customHeight="1">
      <c r="A141" s="38" t="s">
        <v>42</v>
      </c>
      <c r="B141" s="39"/>
      <c r="C141" s="21"/>
      <c r="D141" s="21"/>
      <c r="E141" s="21"/>
      <c r="F141" s="21"/>
      <c r="G141" s="20"/>
      <c r="H141" s="28"/>
    </row>
    <row r="142" spans="1:8" ht="12.75" customHeight="1">
      <c r="A142" s="38">
        <v>43867</v>
      </c>
      <c r="B142" s="39"/>
      <c r="C142" s="22">
        <f>ROUND(11.32,5)</f>
        <v>11.32</v>
      </c>
      <c r="D142" s="22">
        <f>F142</f>
        <v>11.33508</v>
      </c>
      <c r="E142" s="22">
        <f>F142</f>
        <v>11.33508</v>
      </c>
      <c r="F142" s="22">
        <f>ROUND(11.33508,5)</f>
        <v>11.33508</v>
      </c>
      <c r="G142" s="20"/>
      <c r="H142" s="28"/>
    </row>
    <row r="143" spans="1:8" ht="12.75" customHeight="1">
      <c r="A143" s="38">
        <v>43958</v>
      </c>
      <c r="B143" s="39"/>
      <c r="C143" s="22">
        <f>ROUND(11.32,5)</f>
        <v>11.32</v>
      </c>
      <c r="D143" s="22">
        <f>F143</f>
        <v>11.46038</v>
      </c>
      <c r="E143" s="22">
        <f>F143</f>
        <v>11.46038</v>
      </c>
      <c r="F143" s="22">
        <f>ROUND(11.46038,5)</f>
        <v>11.46038</v>
      </c>
      <c r="G143" s="20"/>
      <c r="H143" s="28"/>
    </row>
    <row r="144" spans="1:8" ht="12.75" customHeight="1">
      <c r="A144" s="38">
        <v>44049</v>
      </c>
      <c r="B144" s="39"/>
      <c r="C144" s="22">
        <f>ROUND(11.32,5)</f>
        <v>11.32</v>
      </c>
      <c r="D144" s="22">
        <f>F144</f>
        <v>11.58576</v>
      </c>
      <c r="E144" s="22">
        <f>F144</f>
        <v>11.58576</v>
      </c>
      <c r="F144" s="22">
        <f>ROUND(11.58576,5)</f>
        <v>11.58576</v>
      </c>
      <c r="G144" s="20"/>
      <c r="H144" s="28"/>
    </row>
    <row r="145" spans="1:8" ht="12.75" customHeight="1">
      <c r="A145" s="38">
        <v>44140</v>
      </c>
      <c r="B145" s="39"/>
      <c r="C145" s="22">
        <f>ROUND(11.32,5)</f>
        <v>11.32</v>
      </c>
      <c r="D145" s="22">
        <f>F145</f>
        <v>11.7164</v>
      </c>
      <c r="E145" s="22">
        <f>F145</f>
        <v>11.7164</v>
      </c>
      <c r="F145" s="22">
        <f>ROUND(11.7164,5)</f>
        <v>11.7164</v>
      </c>
      <c r="G145" s="20"/>
      <c r="H145" s="28"/>
    </row>
    <row r="146" spans="1:8" ht="12.75" customHeight="1">
      <c r="A146" s="38">
        <v>44231</v>
      </c>
      <c r="B146" s="39"/>
      <c r="C146" s="22">
        <f>ROUND(11.32,5)</f>
        <v>11.32</v>
      </c>
      <c r="D146" s="22">
        <f>F146</f>
        <v>11.86287</v>
      </c>
      <c r="E146" s="22">
        <f>F146</f>
        <v>11.86287</v>
      </c>
      <c r="F146" s="22">
        <f>ROUND(11.86287,5)</f>
        <v>11.86287</v>
      </c>
      <c r="G146" s="20"/>
      <c r="H146" s="28"/>
    </row>
    <row r="147" spans="1:8" ht="12.75" customHeight="1">
      <c r="A147" s="38" t="s">
        <v>43</v>
      </c>
      <c r="B147" s="39"/>
      <c r="C147" s="21"/>
      <c r="D147" s="21"/>
      <c r="E147" s="21"/>
      <c r="F147" s="21"/>
      <c r="G147" s="20"/>
      <c r="H147" s="28"/>
    </row>
    <row r="148" spans="1:8" ht="12.75" customHeight="1">
      <c r="A148" s="38">
        <v>43867</v>
      </c>
      <c r="B148" s="39"/>
      <c r="C148" s="22">
        <f>ROUND(6.795,5)</f>
        <v>6.795</v>
      </c>
      <c r="D148" s="22">
        <f>F148</f>
        <v>6.79316</v>
      </c>
      <c r="E148" s="22">
        <f>F148</f>
        <v>6.79316</v>
      </c>
      <c r="F148" s="22">
        <f>ROUND(6.79316,5)</f>
        <v>6.79316</v>
      </c>
      <c r="G148" s="20"/>
      <c r="H148" s="28"/>
    </row>
    <row r="149" spans="1:8" ht="12.75" customHeight="1">
      <c r="A149" s="38">
        <v>43958</v>
      </c>
      <c r="B149" s="39"/>
      <c r="C149" s="22">
        <f>ROUND(6.795,5)</f>
        <v>6.795</v>
      </c>
      <c r="D149" s="22">
        <f>F149</f>
        <v>6.75539</v>
      </c>
      <c r="E149" s="22">
        <f>F149</f>
        <v>6.75539</v>
      </c>
      <c r="F149" s="22">
        <f>ROUND(6.75539,5)</f>
        <v>6.75539</v>
      </c>
      <c r="G149" s="20"/>
      <c r="H149" s="28"/>
    </row>
    <row r="150" spans="1:8" ht="12.75" customHeight="1">
      <c r="A150" s="38">
        <v>44049</v>
      </c>
      <c r="B150" s="39"/>
      <c r="C150" s="22">
        <f>ROUND(6.795,5)</f>
        <v>6.795</v>
      </c>
      <c r="D150" s="22">
        <f>F150</f>
        <v>6.69145</v>
      </c>
      <c r="E150" s="22">
        <f>F150</f>
        <v>6.69145</v>
      </c>
      <c r="F150" s="22">
        <f>ROUND(6.69145,5)</f>
        <v>6.69145</v>
      </c>
      <c r="G150" s="20"/>
      <c r="H150" s="28"/>
    </row>
    <row r="151" spans="1:8" ht="12.75" customHeight="1">
      <c r="A151" s="38">
        <v>44140</v>
      </c>
      <c r="B151" s="39"/>
      <c r="C151" s="22">
        <f>ROUND(6.795,5)</f>
        <v>6.795</v>
      </c>
      <c r="D151" s="22">
        <f>F151</f>
        <v>6.6318</v>
      </c>
      <c r="E151" s="22">
        <f>F151</f>
        <v>6.6318</v>
      </c>
      <c r="F151" s="22">
        <f>ROUND(6.6318,5)</f>
        <v>6.6318</v>
      </c>
      <c r="G151" s="20"/>
      <c r="H151" s="28"/>
    </row>
    <row r="152" spans="1:8" ht="12.75" customHeight="1">
      <c r="A152" s="38">
        <v>44231</v>
      </c>
      <c r="B152" s="39"/>
      <c r="C152" s="22">
        <f>ROUND(6.795,5)</f>
        <v>6.795</v>
      </c>
      <c r="D152" s="22">
        <f>F152</f>
        <v>6.60116</v>
      </c>
      <c r="E152" s="22">
        <f>F152</f>
        <v>6.60116</v>
      </c>
      <c r="F152" s="22">
        <f>ROUND(6.60116,5)</f>
        <v>6.60116</v>
      </c>
      <c r="G152" s="20"/>
      <c r="H152" s="28"/>
    </row>
    <row r="153" spans="1:8" ht="12.75" customHeight="1">
      <c r="A153" s="38" t="s">
        <v>44</v>
      </c>
      <c r="B153" s="39"/>
      <c r="C153" s="21"/>
      <c r="D153" s="21"/>
      <c r="E153" s="21"/>
      <c r="F153" s="21"/>
      <c r="G153" s="20"/>
      <c r="H153" s="28"/>
    </row>
    <row r="154" spans="1:8" ht="12.75" customHeight="1">
      <c r="A154" s="38">
        <v>43867</v>
      </c>
      <c r="B154" s="39"/>
      <c r="C154" s="22">
        <f>ROUND(9.83,5)</f>
        <v>9.83</v>
      </c>
      <c r="D154" s="22">
        <f>F154</f>
        <v>9.84102</v>
      </c>
      <c r="E154" s="22">
        <f>F154</f>
        <v>9.84102</v>
      </c>
      <c r="F154" s="22">
        <f>ROUND(9.84102,5)</f>
        <v>9.84102</v>
      </c>
      <c r="G154" s="20"/>
      <c r="H154" s="28"/>
    </row>
    <row r="155" spans="1:8" ht="12.75" customHeight="1">
      <c r="A155" s="38">
        <v>43958</v>
      </c>
      <c r="B155" s="39"/>
      <c r="C155" s="22">
        <f>ROUND(9.83,5)</f>
        <v>9.83</v>
      </c>
      <c r="D155" s="22">
        <f>F155</f>
        <v>9.92348</v>
      </c>
      <c r="E155" s="22">
        <f>F155</f>
        <v>9.92348</v>
      </c>
      <c r="F155" s="22">
        <f>ROUND(9.92348,5)</f>
        <v>9.92348</v>
      </c>
      <c r="G155" s="20"/>
      <c r="H155" s="28"/>
    </row>
    <row r="156" spans="1:8" ht="12.75" customHeight="1">
      <c r="A156" s="38">
        <v>44049</v>
      </c>
      <c r="B156" s="39"/>
      <c r="C156" s="22">
        <f>ROUND(9.83,5)</f>
        <v>9.83</v>
      </c>
      <c r="D156" s="22">
        <f>F156</f>
        <v>10.0059</v>
      </c>
      <c r="E156" s="22">
        <f>F156</f>
        <v>10.0059</v>
      </c>
      <c r="F156" s="22">
        <f>ROUND(10.0059,5)</f>
        <v>10.0059</v>
      </c>
      <c r="G156" s="20"/>
      <c r="H156" s="28"/>
    </row>
    <row r="157" spans="1:8" ht="12.75" customHeight="1">
      <c r="A157" s="38">
        <v>44140</v>
      </c>
      <c r="B157" s="39"/>
      <c r="C157" s="22">
        <f>ROUND(9.83,5)</f>
        <v>9.83</v>
      </c>
      <c r="D157" s="22">
        <f>F157</f>
        <v>10.09489</v>
      </c>
      <c r="E157" s="22">
        <f>F157</f>
        <v>10.09489</v>
      </c>
      <c r="F157" s="22">
        <f>ROUND(10.09489,5)</f>
        <v>10.09489</v>
      </c>
      <c r="G157" s="20"/>
      <c r="H157" s="28"/>
    </row>
    <row r="158" spans="1:8" ht="12.75" customHeight="1">
      <c r="A158" s="38">
        <v>44231</v>
      </c>
      <c r="B158" s="39"/>
      <c r="C158" s="22">
        <f>ROUND(9.83,5)</f>
        <v>9.83</v>
      </c>
      <c r="D158" s="22">
        <f>F158</f>
        <v>10.20201</v>
      </c>
      <c r="E158" s="22">
        <f>F158</f>
        <v>10.20201</v>
      </c>
      <c r="F158" s="22">
        <f>ROUND(10.20201,5)</f>
        <v>10.20201</v>
      </c>
      <c r="G158" s="20"/>
      <c r="H158" s="28"/>
    </row>
    <row r="159" spans="1:8" ht="12.75" customHeight="1">
      <c r="A159" s="38" t="s">
        <v>45</v>
      </c>
      <c r="B159" s="39"/>
      <c r="C159" s="21"/>
      <c r="D159" s="21"/>
      <c r="E159" s="21"/>
      <c r="F159" s="21"/>
      <c r="G159" s="20"/>
      <c r="H159" s="28"/>
    </row>
    <row r="160" spans="1:8" ht="12.75" customHeight="1">
      <c r="A160" s="38">
        <v>43867</v>
      </c>
      <c r="B160" s="39"/>
      <c r="C160" s="22">
        <f>ROUND(8.08,5)</f>
        <v>8.08</v>
      </c>
      <c r="D160" s="22">
        <f>F160</f>
        <v>8.08616</v>
      </c>
      <c r="E160" s="22">
        <f>F160</f>
        <v>8.08616</v>
      </c>
      <c r="F160" s="22">
        <f>ROUND(8.08616,5)</f>
        <v>8.08616</v>
      </c>
      <c r="G160" s="20"/>
      <c r="H160" s="28"/>
    </row>
    <row r="161" spans="1:8" ht="12.75" customHeight="1">
      <c r="A161" s="38">
        <v>43958</v>
      </c>
      <c r="B161" s="39"/>
      <c r="C161" s="22">
        <f>ROUND(8.08,5)</f>
        <v>8.08</v>
      </c>
      <c r="D161" s="22">
        <f>F161</f>
        <v>8.13518</v>
      </c>
      <c r="E161" s="22">
        <f>F161</f>
        <v>8.13518</v>
      </c>
      <c r="F161" s="22">
        <f>ROUND(8.13518,5)</f>
        <v>8.13518</v>
      </c>
      <c r="G161" s="20"/>
      <c r="H161" s="28"/>
    </row>
    <row r="162" spans="1:8" ht="12.75" customHeight="1">
      <c r="A162" s="38">
        <v>44049</v>
      </c>
      <c r="B162" s="39"/>
      <c r="C162" s="22">
        <f>ROUND(8.08,5)</f>
        <v>8.08</v>
      </c>
      <c r="D162" s="22">
        <f>F162</f>
        <v>8.18162</v>
      </c>
      <c r="E162" s="22">
        <f>F162</f>
        <v>8.18162</v>
      </c>
      <c r="F162" s="22">
        <f>ROUND(8.18162,5)</f>
        <v>8.18162</v>
      </c>
      <c r="G162" s="20"/>
      <c r="H162" s="28"/>
    </row>
    <row r="163" spans="1:8" ht="12.75" customHeight="1">
      <c r="A163" s="38">
        <v>44140</v>
      </c>
      <c r="B163" s="39"/>
      <c r="C163" s="22">
        <f>ROUND(8.08,5)</f>
        <v>8.08</v>
      </c>
      <c r="D163" s="22">
        <f>F163</f>
        <v>8.23192</v>
      </c>
      <c r="E163" s="22">
        <f>F163</f>
        <v>8.23192</v>
      </c>
      <c r="F163" s="22">
        <f>ROUND(8.23192,5)</f>
        <v>8.23192</v>
      </c>
      <c r="G163" s="20"/>
      <c r="H163" s="28"/>
    </row>
    <row r="164" spans="1:8" ht="12.75" customHeight="1">
      <c r="A164" s="38">
        <v>44231</v>
      </c>
      <c r="B164" s="39"/>
      <c r="C164" s="22">
        <f>ROUND(8.08,5)</f>
        <v>8.08</v>
      </c>
      <c r="D164" s="22">
        <f>F164</f>
        <v>8.30641</v>
      </c>
      <c r="E164" s="22">
        <f>F164</f>
        <v>8.30641</v>
      </c>
      <c r="F164" s="22">
        <f>ROUND(8.30641,5)</f>
        <v>8.30641</v>
      </c>
      <c r="G164" s="20"/>
      <c r="H164" s="28"/>
    </row>
    <row r="165" spans="1:8" ht="12.75" customHeight="1">
      <c r="A165" s="38" t="s">
        <v>46</v>
      </c>
      <c r="B165" s="39"/>
      <c r="C165" s="21"/>
      <c r="D165" s="21"/>
      <c r="E165" s="21"/>
      <c r="F165" s="21"/>
      <c r="G165" s="20"/>
      <c r="H165" s="28"/>
    </row>
    <row r="166" spans="1:8" ht="12.75" customHeight="1">
      <c r="A166" s="38">
        <v>43867</v>
      </c>
      <c r="B166" s="39"/>
      <c r="C166" s="22">
        <f>ROUND(3.18,5)</f>
        <v>3.18</v>
      </c>
      <c r="D166" s="22">
        <f>F166</f>
        <v>301.30717</v>
      </c>
      <c r="E166" s="22">
        <f>F166</f>
        <v>301.30717</v>
      </c>
      <c r="F166" s="22">
        <f>ROUND(301.30717,5)</f>
        <v>301.30717</v>
      </c>
      <c r="G166" s="20"/>
      <c r="H166" s="28"/>
    </row>
    <row r="167" spans="1:8" ht="12.75" customHeight="1">
      <c r="A167" s="38">
        <v>43958</v>
      </c>
      <c r="B167" s="39"/>
      <c r="C167" s="22">
        <f>ROUND(3.18,5)</f>
        <v>3.18</v>
      </c>
      <c r="D167" s="22">
        <f>F167</f>
        <v>306.67713</v>
      </c>
      <c r="E167" s="22">
        <f>F167</f>
        <v>306.67713</v>
      </c>
      <c r="F167" s="22">
        <f>ROUND(306.67713,5)</f>
        <v>306.67713</v>
      </c>
      <c r="G167" s="20"/>
      <c r="H167" s="28"/>
    </row>
    <row r="168" spans="1:8" ht="12.75" customHeight="1">
      <c r="A168" s="38">
        <v>44049</v>
      </c>
      <c r="B168" s="39"/>
      <c r="C168" s="22">
        <f>ROUND(3.18,5)</f>
        <v>3.18</v>
      </c>
      <c r="D168" s="22">
        <f>F168</f>
        <v>304.57311</v>
      </c>
      <c r="E168" s="22">
        <f>F168</f>
        <v>304.57311</v>
      </c>
      <c r="F168" s="22">
        <f>ROUND(304.57311,5)</f>
        <v>304.57311</v>
      </c>
      <c r="G168" s="20"/>
      <c r="H168" s="28"/>
    </row>
    <row r="169" spans="1:8" ht="12.75" customHeight="1">
      <c r="A169" s="38">
        <v>44140</v>
      </c>
      <c r="B169" s="39"/>
      <c r="C169" s="22">
        <f>ROUND(3.18,5)</f>
        <v>3.18</v>
      </c>
      <c r="D169" s="22">
        <f>F169</f>
        <v>310.02274</v>
      </c>
      <c r="E169" s="22">
        <f>F169</f>
        <v>310.02274</v>
      </c>
      <c r="F169" s="22">
        <f>ROUND(310.02274,5)</f>
        <v>310.02274</v>
      </c>
      <c r="G169" s="20"/>
      <c r="H169" s="28"/>
    </row>
    <row r="170" spans="1:8" ht="12.75" customHeight="1">
      <c r="A170" s="38">
        <v>44231</v>
      </c>
      <c r="B170" s="39"/>
      <c r="C170" s="22">
        <f>ROUND(3.18,5)</f>
        <v>3.18</v>
      </c>
      <c r="D170" s="22">
        <f>F170</f>
        <v>307.47184</v>
      </c>
      <c r="E170" s="22">
        <f>F170</f>
        <v>307.47184</v>
      </c>
      <c r="F170" s="22">
        <f>ROUND(307.47184,5)</f>
        <v>307.47184</v>
      </c>
      <c r="G170" s="20"/>
      <c r="H170" s="28"/>
    </row>
    <row r="171" spans="1:8" ht="12.75" customHeight="1">
      <c r="A171" s="38" t="s">
        <v>47</v>
      </c>
      <c r="B171" s="39"/>
      <c r="C171" s="21"/>
      <c r="D171" s="21"/>
      <c r="E171" s="21"/>
      <c r="F171" s="21"/>
      <c r="G171" s="20"/>
      <c r="H171" s="28"/>
    </row>
    <row r="172" spans="1:8" ht="12.75" customHeight="1">
      <c r="A172" s="38">
        <v>43867</v>
      </c>
      <c r="B172" s="39"/>
      <c r="C172" s="22">
        <f>ROUND(3.85,5)</f>
        <v>3.85</v>
      </c>
      <c r="D172" s="22">
        <f>F172</f>
        <v>224.95372</v>
      </c>
      <c r="E172" s="22">
        <f>F172</f>
        <v>224.95372</v>
      </c>
      <c r="F172" s="22">
        <f>ROUND(224.95372,5)</f>
        <v>224.95372</v>
      </c>
      <c r="G172" s="20"/>
      <c r="H172" s="28"/>
    </row>
    <row r="173" spans="1:8" ht="12.75" customHeight="1">
      <c r="A173" s="38">
        <v>43958</v>
      </c>
      <c r="B173" s="39"/>
      <c r="C173" s="22">
        <f>ROUND(3.85,5)</f>
        <v>3.85</v>
      </c>
      <c r="D173" s="22">
        <f>F173</f>
        <v>228.96278</v>
      </c>
      <c r="E173" s="22">
        <f>F173</f>
        <v>228.96278</v>
      </c>
      <c r="F173" s="22">
        <f>ROUND(228.96278,5)</f>
        <v>228.96278</v>
      </c>
      <c r="G173" s="20"/>
      <c r="H173" s="28"/>
    </row>
    <row r="174" spans="1:8" ht="12.75" customHeight="1">
      <c r="A174" s="38">
        <v>44049</v>
      </c>
      <c r="B174" s="39"/>
      <c r="C174" s="22">
        <f>ROUND(3.85,5)</f>
        <v>3.85</v>
      </c>
      <c r="D174" s="22">
        <f>F174</f>
        <v>229.05709</v>
      </c>
      <c r="E174" s="22">
        <f>F174</f>
        <v>229.05709</v>
      </c>
      <c r="F174" s="22">
        <f>ROUND(229.05709,5)</f>
        <v>229.05709</v>
      </c>
      <c r="G174" s="20"/>
      <c r="H174" s="28"/>
    </row>
    <row r="175" spans="1:8" ht="12.75" customHeight="1">
      <c r="A175" s="38">
        <v>44140</v>
      </c>
      <c r="B175" s="39"/>
      <c r="C175" s="22">
        <f>ROUND(3.85,5)</f>
        <v>3.85</v>
      </c>
      <c r="D175" s="22">
        <f>F175</f>
        <v>233.1558</v>
      </c>
      <c r="E175" s="22">
        <f>F175</f>
        <v>233.1558</v>
      </c>
      <c r="F175" s="22">
        <f>ROUND(233.1558,5)</f>
        <v>233.1558</v>
      </c>
      <c r="G175" s="20"/>
      <c r="H175" s="28"/>
    </row>
    <row r="176" spans="1:8" ht="12.75" customHeight="1">
      <c r="A176" s="38">
        <v>44231</v>
      </c>
      <c r="B176" s="39"/>
      <c r="C176" s="22">
        <f>ROUND(3.85,5)</f>
        <v>3.85</v>
      </c>
      <c r="D176" s="22">
        <f>F176</f>
        <v>232.98951</v>
      </c>
      <c r="E176" s="22">
        <f>F176</f>
        <v>232.98951</v>
      </c>
      <c r="F176" s="22">
        <f>ROUND(232.98951,5)</f>
        <v>232.98951</v>
      </c>
      <c r="G176" s="20"/>
      <c r="H176" s="28"/>
    </row>
    <row r="177" spans="1:8" ht="12.75" customHeight="1">
      <c r="A177" s="38" t="s">
        <v>48</v>
      </c>
      <c r="B177" s="39"/>
      <c r="C177" s="21"/>
      <c r="D177" s="21"/>
      <c r="E177" s="21"/>
      <c r="F177" s="21"/>
      <c r="G177" s="20"/>
      <c r="H177" s="28"/>
    </row>
    <row r="178" spans="1:8" ht="12.75" customHeight="1">
      <c r="A178" s="38">
        <v>43867</v>
      </c>
      <c r="B178" s="39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43867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43958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44049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44140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44231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 t="s">
        <v>50</v>
      </c>
      <c r="B185" s="39"/>
      <c r="C185" s="21"/>
      <c r="D185" s="21"/>
      <c r="E185" s="21"/>
      <c r="F185" s="21"/>
      <c r="G185" s="20"/>
      <c r="H185" s="28"/>
    </row>
    <row r="186" spans="1:8" ht="12.75" customHeight="1">
      <c r="A186" s="38">
        <v>43867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43958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44049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44140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44231</v>
      </c>
      <c r="B190" s="39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 t="s">
        <v>51</v>
      </c>
      <c r="B191" s="39"/>
      <c r="C191" s="21"/>
      <c r="D191" s="21"/>
      <c r="E191" s="21"/>
      <c r="F191" s="21"/>
      <c r="G191" s="20"/>
      <c r="H191" s="28"/>
    </row>
    <row r="192" spans="1:8" ht="12.75" customHeight="1">
      <c r="A192" s="38">
        <v>43867</v>
      </c>
      <c r="B192" s="39"/>
      <c r="C192" s="22">
        <f>ROUND(6.58,5)</f>
        <v>6.58</v>
      </c>
      <c r="D192" s="22">
        <f>F192</f>
        <v>6.56739</v>
      </c>
      <c r="E192" s="22">
        <f>F192</f>
        <v>6.56739</v>
      </c>
      <c r="F192" s="22">
        <f>ROUND(6.56739,5)</f>
        <v>6.56739</v>
      </c>
      <c r="G192" s="20"/>
      <c r="H192" s="28"/>
    </row>
    <row r="193" spans="1:8" ht="12.75" customHeight="1">
      <c r="A193" s="38">
        <v>43958</v>
      </c>
      <c r="B193" s="39"/>
      <c r="C193" s="22">
        <f>ROUND(6.58,5)</f>
        <v>6.58</v>
      </c>
      <c r="D193" s="22">
        <f>F193</f>
        <v>6.40365</v>
      </c>
      <c r="E193" s="22">
        <f>F193</f>
        <v>6.40365</v>
      </c>
      <c r="F193" s="22">
        <f>ROUND(6.40365,5)</f>
        <v>6.40365</v>
      </c>
      <c r="G193" s="20"/>
      <c r="H193" s="28"/>
    </row>
    <row r="194" spans="1:8" ht="12.75" customHeight="1">
      <c r="A194" s="38">
        <v>44049</v>
      </c>
      <c r="B194" s="39"/>
      <c r="C194" s="22">
        <f>ROUND(6.58,5)</f>
        <v>6.58</v>
      </c>
      <c r="D194" s="22">
        <f>F194</f>
        <v>6.05442</v>
      </c>
      <c r="E194" s="22">
        <f>F194</f>
        <v>6.05442</v>
      </c>
      <c r="F194" s="22">
        <f>ROUND(6.05442,5)</f>
        <v>6.05442</v>
      </c>
      <c r="G194" s="20"/>
      <c r="H194" s="28"/>
    </row>
    <row r="195" spans="1:8" ht="12.75" customHeight="1">
      <c r="A195" s="38">
        <v>44140</v>
      </c>
      <c r="B195" s="39"/>
      <c r="C195" s="22">
        <f>ROUND(6.58,5)</f>
        <v>6.58</v>
      </c>
      <c r="D195" s="22">
        <f>F195</f>
        <v>5.29526</v>
      </c>
      <c r="E195" s="22">
        <f>F195</f>
        <v>5.29526</v>
      </c>
      <c r="F195" s="22">
        <f>ROUND(5.29526,5)</f>
        <v>5.29526</v>
      </c>
      <c r="G195" s="20"/>
      <c r="H195" s="28"/>
    </row>
    <row r="196" spans="1:8" ht="12.75" customHeight="1">
      <c r="A196" s="38">
        <v>44231</v>
      </c>
      <c r="B196" s="39"/>
      <c r="C196" s="22">
        <f>ROUND(6.58,5)</f>
        <v>6.58</v>
      </c>
      <c r="D196" s="22">
        <f>F196</f>
        <v>2.41023</v>
      </c>
      <c r="E196" s="22">
        <f>F196</f>
        <v>2.41023</v>
      </c>
      <c r="F196" s="22">
        <f>ROUND(2.41023,5)</f>
        <v>2.41023</v>
      </c>
      <c r="G196" s="20"/>
      <c r="H196" s="28"/>
    </row>
    <row r="197" spans="1:8" ht="12.75" customHeight="1">
      <c r="A197" s="38" t="s">
        <v>52</v>
      </c>
      <c r="B197" s="39"/>
      <c r="C197" s="21"/>
      <c r="D197" s="21"/>
      <c r="E197" s="21"/>
      <c r="F197" s="21"/>
      <c r="G197" s="20"/>
      <c r="H197" s="28"/>
    </row>
    <row r="198" spans="1:8" ht="12.75" customHeight="1">
      <c r="A198" s="38">
        <v>43867</v>
      </c>
      <c r="B198" s="39"/>
      <c r="C198" s="22">
        <f>ROUND(9.885,5)</f>
        <v>9.885</v>
      </c>
      <c r="D198" s="22">
        <f>F198</f>
        <v>9.89464</v>
      </c>
      <c r="E198" s="22">
        <f>F198</f>
        <v>9.89464</v>
      </c>
      <c r="F198" s="22">
        <f>ROUND(9.89464,5)</f>
        <v>9.89464</v>
      </c>
      <c r="G198" s="20"/>
      <c r="H198" s="28"/>
    </row>
    <row r="199" spans="1:8" ht="12.75" customHeight="1">
      <c r="A199" s="38">
        <v>43958</v>
      </c>
      <c r="B199" s="39"/>
      <c r="C199" s="22">
        <f>ROUND(9.885,5)</f>
        <v>9.885</v>
      </c>
      <c r="D199" s="22">
        <f>F199</f>
        <v>9.9728</v>
      </c>
      <c r="E199" s="22">
        <f>F199</f>
        <v>9.9728</v>
      </c>
      <c r="F199" s="22">
        <f>ROUND(9.9728,5)</f>
        <v>9.9728</v>
      </c>
      <c r="G199" s="20"/>
      <c r="H199" s="28"/>
    </row>
    <row r="200" spans="1:8" ht="12.75" customHeight="1">
      <c r="A200" s="38">
        <v>44049</v>
      </c>
      <c r="B200" s="39"/>
      <c r="C200" s="22">
        <f>ROUND(9.885,5)</f>
        <v>9.885</v>
      </c>
      <c r="D200" s="22">
        <f>F200</f>
        <v>10.05079</v>
      </c>
      <c r="E200" s="22">
        <f>F200</f>
        <v>10.05079</v>
      </c>
      <c r="F200" s="22">
        <f>ROUND(10.05079,5)</f>
        <v>10.05079</v>
      </c>
      <c r="G200" s="20"/>
      <c r="H200" s="28"/>
    </row>
    <row r="201" spans="1:8" ht="12.75" customHeight="1">
      <c r="A201" s="38">
        <v>44140</v>
      </c>
      <c r="B201" s="39"/>
      <c r="C201" s="22">
        <f>ROUND(9.885,5)</f>
        <v>9.885</v>
      </c>
      <c r="D201" s="22">
        <f>F201</f>
        <v>10.1314</v>
      </c>
      <c r="E201" s="22">
        <f>F201</f>
        <v>10.1314</v>
      </c>
      <c r="F201" s="22">
        <f>ROUND(10.1314,5)</f>
        <v>10.1314</v>
      </c>
      <c r="G201" s="20"/>
      <c r="H201" s="28"/>
    </row>
    <row r="202" spans="1:8" ht="12.75" customHeight="1">
      <c r="A202" s="38">
        <v>44231</v>
      </c>
      <c r="B202" s="39"/>
      <c r="C202" s="22">
        <f>ROUND(9.885,5)</f>
        <v>9.885</v>
      </c>
      <c r="D202" s="22">
        <f>F202</f>
        <v>10.22602</v>
      </c>
      <c r="E202" s="22">
        <f>F202</f>
        <v>10.22602</v>
      </c>
      <c r="F202" s="22">
        <f>ROUND(10.22602,5)</f>
        <v>10.22602</v>
      </c>
      <c r="G202" s="20"/>
      <c r="H202" s="28"/>
    </row>
    <row r="203" spans="1:8" ht="12.75" customHeight="1">
      <c r="A203" s="38" t="s">
        <v>53</v>
      </c>
      <c r="B203" s="39"/>
      <c r="C203" s="21"/>
      <c r="D203" s="21"/>
      <c r="E203" s="21"/>
      <c r="F203" s="21"/>
      <c r="G203" s="20"/>
      <c r="H203" s="28"/>
    </row>
    <row r="204" spans="1:8" ht="12.75" customHeight="1">
      <c r="A204" s="38">
        <v>43867</v>
      </c>
      <c r="B204" s="39"/>
      <c r="C204" s="22">
        <f>ROUND(3.7,5)</f>
        <v>3.7</v>
      </c>
      <c r="D204" s="22">
        <f>F204</f>
        <v>187.39996</v>
      </c>
      <c r="E204" s="22">
        <f>F204</f>
        <v>187.39996</v>
      </c>
      <c r="F204" s="22">
        <f>ROUND(187.39996,5)</f>
        <v>187.39996</v>
      </c>
      <c r="G204" s="20"/>
      <c r="H204" s="28"/>
    </row>
    <row r="205" spans="1:8" ht="12.75" customHeight="1">
      <c r="A205" s="38">
        <v>43958</v>
      </c>
      <c r="B205" s="39"/>
      <c r="C205" s="22">
        <f>ROUND(3.7,5)</f>
        <v>3.7</v>
      </c>
      <c r="D205" s="22">
        <f>F205</f>
        <v>188.11173</v>
      </c>
      <c r="E205" s="22">
        <f>F205</f>
        <v>188.11173</v>
      </c>
      <c r="F205" s="22">
        <f>ROUND(188.11173,5)</f>
        <v>188.11173</v>
      </c>
      <c r="G205" s="20"/>
      <c r="H205" s="28"/>
    </row>
    <row r="206" spans="1:8" ht="12.75" customHeight="1">
      <c r="A206" s="38">
        <v>44049</v>
      </c>
      <c r="B206" s="39"/>
      <c r="C206" s="22">
        <f>ROUND(3.7,5)</f>
        <v>3.7</v>
      </c>
      <c r="D206" s="22">
        <f>F206</f>
        <v>191.56162</v>
      </c>
      <c r="E206" s="22">
        <f>F206</f>
        <v>191.56162</v>
      </c>
      <c r="F206" s="22">
        <f>ROUND(191.56162,5)</f>
        <v>191.56162</v>
      </c>
      <c r="G206" s="20"/>
      <c r="H206" s="28"/>
    </row>
    <row r="207" spans="1:8" ht="12.75" customHeight="1">
      <c r="A207" s="38">
        <v>44140</v>
      </c>
      <c r="B207" s="39"/>
      <c r="C207" s="22">
        <f>ROUND(3.7,5)</f>
        <v>3.7</v>
      </c>
      <c r="D207" s="22">
        <f>F207</f>
        <v>192.28997</v>
      </c>
      <c r="E207" s="22">
        <f>F207</f>
        <v>192.28997</v>
      </c>
      <c r="F207" s="22">
        <f>ROUND(192.28997,5)</f>
        <v>192.28997</v>
      </c>
      <c r="G207" s="20"/>
      <c r="H207" s="28"/>
    </row>
    <row r="208" spans="1:8" ht="12.75" customHeight="1">
      <c r="A208" s="38">
        <v>44231</v>
      </c>
      <c r="B208" s="39"/>
      <c r="C208" s="22">
        <f>ROUND(3.7,5)</f>
        <v>3.7</v>
      </c>
      <c r="D208" s="22">
        <f>F208</f>
        <v>195.62434</v>
      </c>
      <c r="E208" s="22">
        <f>F208</f>
        <v>195.62434</v>
      </c>
      <c r="F208" s="22">
        <f>ROUND(195.62434,5)</f>
        <v>195.62434</v>
      </c>
      <c r="G208" s="20"/>
      <c r="H208" s="28"/>
    </row>
    <row r="209" spans="1:8" ht="12.75" customHeight="1">
      <c r="A209" s="38" t="s">
        <v>54</v>
      </c>
      <c r="B209" s="39"/>
      <c r="C209" s="21"/>
      <c r="D209" s="21"/>
      <c r="E209" s="21"/>
      <c r="F209" s="21"/>
      <c r="G209" s="20"/>
      <c r="H209" s="28"/>
    </row>
    <row r="210" spans="1:8" ht="12.75" customHeight="1">
      <c r="A210" s="38">
        <v>43867</v>
      </c>
      <c r="B210" s="39"/>
      <c r="C210" s="22">
        <f>ROUND(2.95,5)</f>
        <v>2.95</v>
      </c>
      <c r="D210" s="22">
        <f>F210</f>
        <v>161.59371</v>
      </c>
      <c r="E210" s="22">
        <f>F210</f>
        <v>161.59371</v>
      </c>
      <c r="F210" s="22">
        <f>ROUND(161.59371,5)</f>
        <v>161.59371</v>
      </c>
      <c r="G210" s="20"/>
      <c r="H210" s="28"/>
    </row>
    <row r="211" spans="1:8" ht="12.75" customHeight="1">
      <c r="A211" s="38">
        <v>43958</v>
      </c>
      <c r="B211" s="39"/>
      <c r="C211" s="22">
        <f>ROUND(2.95,5)</f>
        <v>2.95</v>
      </c>
      <c r="D211" s="22">
        <f>F211</f>
        <v>164.47362</v>
      </c>
      <c r="E211" s="22">
        <f>F211</f>
        <v>164.47362</v>
      </c>
      <c r="F211" s="22">
        <f>ROUND(164.47362,5)</f>
        <v>164.47362</v>
      </c>
      <c r="G211" s="20"/>
      <c r="H211" s="28"/>
    </row>
    <row r="212" spans="1:8" ht="12.75" customHeight="1">
      <c r="A212" s="38">
        <v>44049</v>
      </c>
      <c r="B212" s="39"/>
      <c r="C212" s="22">
        <f>ROUND(2.95,5)</f>
        <v>2.95</v>
      </c>
      <c r="D212" s="22">
        <f>F212</f>
        <v>165.21459</v>
      </c>
      <c r="E212" s="22">
        <f>F212</f>
        <v>165.21459</v>
      </c>
      <c r="F212" s="22">
        <f>ROUND(165.21459,5)</f>
        <v>165.21459</v>
      </c>
      <c r="G212" s="20"/>
      <c r="H212" s="28"/>
    </row>
    <row r="213" spans="1:8" ht="12.75" customHeight="1">
      <c r="A213" s="38">
        <v>44140</v>
      </c>
      <c r="B213" s="39"/>
      <c r="C213" s="22">
        <f>ROUND(2.95,5)</f>
        <v>2.95</v>
      </c>
      <c r="D213" s="22">
        <f>F213</f>
        <v>168.17085</v>
      </c>
      <c r="E213" s="22">
        <f>F213</f>
        <v>168.17085</v>
      </c>
      <c r="F213" s="22">
        <f>ROUND(168.17085,5)</f>
        <v>168.17085</v>
      </c>
      <c r="G213" s="20"/>
      <c r="H213" s="28"/>
    </row>
    <row r="214" spans="1:8" ht="12.75" customHeight="1">
      <c r="A214" s="38">
        <v>44231</v>
      </c>
      <c r="B214" s="39"/>
      <c r="C214" s="22">
        <f>ROUND(2.95,5)</f>
        <v>2.95</v>
      </c>
      <c r="D214" s="22">
        <f>F214</f>
        <v>168.77885</v>
      </c>
      <c r="E214" s="22">
        <f>F214</f>
        <v>168.77885</v>
      </c>
      <c r="F214" s="22">
        <f>ROUND(168.77885,5)</f>
        <v>168.77885</v>
      </c>
      <c r="G214" s="20"/>
      <c r="H214" s="28"/>
    </row>
    <row r="215" spans="1:8" ht="12.75" customHeight="1">
      <c r="A215" s="38" t="s">
        <v>55</v>
      </c>
      <c r="B215" s="39"/>
      <c r="C215" s="21"/>
      <c r="D215" s="21"/>
      <c r="E215" s="21"/>
      <c r="F215" s="21"/>
      <c r="G215" s="20"/>
      <c r="H215" s="28"/>
    </row>
    <row r="216" spans="1:8" ht="12.75" customHeight="1">
      <c r="A216" s="38">
        <v>43867</v>
      </c>
      <c r="B216" s="39"/>
      <c r="C216" s="22">
        <f>ROUND(9.275,5)</f>
        <v>9.275</v>
      </c>
      <c r="D216" s="22">
        <f>F216</f>
        <v>9.28472</v>
      </c>
      <c r="E216" s="22">
        <f>F216</f>
        <v>9.28472</v>
      </c>
      <c r="F216" s="22">
        <f>ROUND(9.28472,5)</f>
        <v>9.28472</v>
      </c>
      <c r="G216" s="20"/>
      <c r="H216" s="28"/>
    </row>
    <row r="217" spans="1:8" ht="12.75" customHeight="1">
      <c r="A217" s="38">
        <v>43958</v>
      </c>
      <c r="B217" s="39"/>
      <c r="C217" s="22">
        <f>ROUND(9.275,5)</f>
        <v>9.275</v>
      </c>
      <c r="D217" s="22">
        <f>F217</f>
        <v>9.35662</v>
      </c>
      <c r="E217" s="22">
        <f>F217</f>
        <v>9.35662</v>
      </c>
      <c r="F217" s="22">
        <f>ROUND(9.35662,5)</f>
        <v>9.35662</v>
      </c>
      <c r="G217" s="20"/>
      <c r="H217" s="28"/>
    </row>
    <row r="218" spans="1:8" ht="12.75" customHeight="1">
      <c r="A218" s="38">
        <v>44049</v>
      </c>
      <c r="B218" s="39"/>
      <c r="C218" s="22">
        <f>ROUND(9.275,5)</f>
        <v>9.275</v>
      </c>
      <c r="D218" s="22">
        <f>F218</f>
        <v>9.42772</v>
      </c>
      <c r="E218" s="22">
        <f>F218</f>
        <v>9.42772</v>
      </c>
      <c r="F218" s="22">
        <f>ROUND(9.42772,5)</f>
        <v>9.42772</v>
      </c>
      <c r="G218" s="20"/>
      <c r="H218" s="28"/>
    </row>
    <row r="219" spans="1:8" ht="12.75" customHeight="1">
      <c r="A219" s="38">
        <v>44140</v>
      </c>
      <c r="B219" s="39"/>
      <c r="C219" s="22">
        <f>ROUND(9.275,5)</f>
        <v>9.275</v>
      </c>
      <c r="D219" s="22">
        <f>F219</f>
        <v>9.5064</v>
      </c>
      <c r="E219" s="22">
        <f>F219</f>
        <v>9.5064</v>
      </c>
      <c r="F219" s="22">
        <f>ROUND(9.5064,5)</f>
        <v>9.5064</v>
      </c>
      <c r="G219" s="20"/>
      <c r="H219" s="28"/>
    </row>
    <row r="220" spans="1:8" ht="12.75" customHeight="1">
      <c r="A220" s="38">
        <v>44231</v>
      </c>
      <c r="B220" s="39"/>
      <c r="C220" s="22">
        <f>ROUND(9.275,5)</f>
        <v>9.275</v>
      </c>
      <c r="D220" s="22">
        <f>F220</f>
        <v>9.60429</v>
      </c>
      <c r="E220" s="22">
        <f>F220</f>
        <v>9.60429</v>
      </c>
      <c r="F220" s="22">
        <f>ROUND(9.60429,5)</f>
        <v>9.60429</v>
      </c>
      <c r="G220" s="20"/>
      <c r="H220" s="28"/>
    </row>
    <row r="221" spans="1:8" ht="12.75" customHeight="1">
      <c r="A221" s="38" t="s">
        <v>56</v>
      </c>
      <c r="B221" s="39"/>
      <c r="C221" s="21"/>
      <c r="D221" s="21"/>
      <c r="E221" s="21"/>
      <c r="F221" s="21"/>
      <c r="G221" s="20"/>
      <c r="H221" s="28"/>
    </row>
    <row r="222" spans="1:8" ht="12.75" customHeight="1">
      <c r="A222" s="38">
        <v>43867</v>
      </c>
      <c r="B222" s="39"/>
      <c r="C222" s="22">
        <f>ROUND(10.08,5)</f>
        <v>10.08</v>
      </c>
      <c r="D222" s="22">
        <f>F222</f>
        <v>10.09009</v>
      </c>
      <c r="E222" s="22">
        <f>F222</f>
        <v>10.09009</v>
      </c>
      <c r="F222" s="22">
        <f>ROUND(10.09009,5)</f>
        <v>10.09009</v>
      </c>
      <c r="G222" s="20"/>
      <c r="H222" s="28"/>
    </row>
    <row r="223" spans="1:8" ht="12.75" customHeight="1">
      <c r="A223" s="38">
        <v>43958</v>
      </c>
      <c r="B223" s="39"/>
      <c r="C223" s="22">
        <f>ROUND(10.08,5)</f>
        <v>10.08</v>
      </c>
      <c r="D223" s="22">
        <f>F223</f>
        <v>10.16579</v>
      </c>
      <c r="E223" s="22">
        <f>F223</f>
        <v>10.16579</v>
      </c>
      <c r="F223" s="22">
        <f>ROUND(10.16579,5)</f>
        <v>10.16579</v>
      </c>
      <c r="G223" s="20"/>
      <c r="H223" s="28"/>
    </row>
    <row r="224" spans="1:8" ht="12.75" customHeight="1">
      <c r="A224" s="38">
        <v>44049</v>
      </c>
      <c r="B224" s="39"/>
      <c r="C224" s="22">
        <f>ROUND(10.08,5)</f>
        <v>10.08</v>
      </c>
      <c r="D224" s="22">
        <f>F224</f>
        <v>10.24119</v>
      </c>
      <c r="E224" s="22">
        <f>F224</f>
        <v>10.24119</v>
      </c>
      <c r="F224" s="22">
        <f>ROUND(10.24119,5)</f>
        <v>10.24119</v>
      </c>
      <c r="G224" s="20"/>
      <c r="H224" s="28"/>
    </row>
    <row r="225" spans="1:8" ht="12.75" customHeight="1">
      <c r="A225" s="38">
        <v>44140</v>
      </c>
      <c r="B225" s="39"/>
      <c r="C225" s="22">
        <f>ROUND(10.08,5)</f>
        <v>10.08</v>
      </c>
      <c r="D225" s="22">
        <f>F225</f>
        <v>10.3216</v>
      </c>
      <c r="E225" s="22">
        <f>F225</f>
        <v>10.3216</v>
      </c>
      <c r="F225" s="22">
        <f>ROUND(10.3216,5)</f>
        <v>10.3216</v>
      </c>
      <c r="G225" s="20"/>
      <c r="H225" s="28"/>
    </row>
    <row r="226" spans="1:8" ht="12.75" customHeight="1">
      <c r="A226" s="38">
        <v>44231</v>
      </c>
      <c r="B226" s="39"/>
      <c r="C226" s="22">
        <f>ROUND(10.08,5)</f>
        <v>10.08</v>
      </c>
      <c r="D226" s="22">
        <f>F226</f>
        <v>10.41676</v>
      </c>
      <c r="E226" s="22">
        <f>F226</f>
        <v>10.41676</v>
      </c>
      <c r="F226" s="22">
        <f>ROUND(10.41676,5)</f>
        <v>10.41676</v>
      </c>
      <c r="G226" s="20"/>
      <c r="H226" s="28"/>
    </row>
    <row r="227" spans="1:8" ht="12.75" customHeight="1">
      <c r="A227" s="38" t="s">
        <v>57</v>
      </c>
      <c r="B227" s="39"/>
      <c r="C227" s="21"/>
      <c r="D227" s="21"/>
      <c r="E227" s="21"/>
      <c r="F227" s="21"/>
      <c r="G227" s="20"/>
      <c r="H227" s="28"/>
    </row>
    <row r="228" spans="1:8" ht="12.75" customHeight="1">
      <c r="A228" s="38">
        <v>43867</v>
      </c>
      <c r="B228" s="39"/>
      <c r="C228" s="22">
        <f>ROUND(10.225,5)</f>
        <v>10.225</v>
      </c>
      <c r="D228" s="22">
        <f>F228</f>
        <v>10.23564</v>
      </c>
      <c r="E228" s="22">
        <f>F228</f>
        <v>10.23564</v>
      </c>
      <c r="F228" s="22">
        <f>ROUND(10.23564,5)</f>
        <v>10.23564</v>
      </c>
      <c r="G228" s="20"/>
      <c r="H228" s="28"/>
    </row>
    <row r="229" spans="1:8" ht="12.75" customHeight="1">
      <c r="A229" s="38">
        <v>43958</v>
      </c>
      <c r="B229" s="39"/>
      <c r="C229" s="22">
        <f>ROUND(10.225,5)</f>
        <v>10.225</v>
      </c>
      <c r="D229" s="22">
        <f>F229</f>
        <v>10.3156</v>
      </c>
      <c r="E229" s="22">
        <f>F229</f>
        <v>10.3156</v>
      </c>
      <c r="F229" s="22">
        <f>ROUND(10.3156,5)</f>
        <v>10.3156</v>
      </c>
      <c r="G229" s="20"/>
      <c r="H229" s="28"/>
    </row>
    <row r="230" spans="1:8" ht="12.75" customHeight="1">
      <c r="A230" s="38">
        <v>44049</v>
      </c>
      <c r="B230" s="39"/>
      <c r="C230" s="22">
        <f>ROUND(10.225,5)</f>
        <v>10.225</v>
      </c>
      <c r="D230" s="22">
        <f>F230</f>
        <v>10.39556</v>
      </c>
      <c r="E230" s="22">
        <f>F230</f>
        <v>10.39556</v>
      </c>
      <c r="F230" s="22">
        <f>ROUND(10.39556,5)</f>
        <v>10.39556</v>
      </c>
      <c r="G230" s="20"/>
      <c r="H230" s="28"/>
    </row>
    <row r="231" spans="1:8" ht="12.75" customHeight="1">
      <c r="A231" s="38">
        <v>44140</v>
      </c>
      <c r="B231" s="39"/>
      <c r="C231" s="22">
        <f>ROUND(10.225,5)</f>
        <v>10.225</v>
      </c>
      <c r="D231" s="22">
        <f>F231</f>
        <v>10.48054</v>
      </c>
      <c r="E231" s="22">
        <f>F231</f>
        <v>10.48054</v>
      </c>
      <c r="F231" s="22">
        <f>ROUND(10.48054,5)</f>
        <v>10.48054</v>
      </c>
      <c r="G231" s="20"/>
      <c r="H231" s="28"/>
    </row>
    <row r="232" spans="1:8" ht="12.75" customHeight="1">
      <c r="A232" s="38">
        <v>44231</v>
      </c>
      <c r="B232" s="39"/>
      <c r="C232" s="22">
        <f>ROUND(10.225,5)</f>
        <v>10.225</v>
      </c>
      <c r="D232" s="22">
        <f>F232</f>
        <v>10.58079</v>
      </c>
      <c r="E232" s="22">
        <f>F232</f>
        <v>10.58079</v>
      </c>
      <c r="F232" s="22">
        <f>ROUND(10.58079,5)</f>
        <v>10.58079</v>
      </c>
      <c r="G232" s="20"/>
      <c r="H232" s="28"/>
    </row>
    <row r="233" spans="1:8" ht="12.75" customHeight="1">
      <c r="A233" s="38" t="s">
        <v>58</v>
      </c>
      <c r="B233" s="39"/>
      <c r="C233" s="21"/>
      <c r="D233" s="21"/>
      <c r="E233" s="21"/>
      <c r="F233" s="21"/>
      <c r="G233" s="20"/>
      <c r="H233" s="28"/>
    </row>
    <row r="234" spans="1:8" ht="12.75" customHeight="1">
      <c r="A234" s="38">
        <v>43867</v>
      </c>
      <c r="B234" s="39"/>
      <c r="C234" s="23">
        <f>ROUND(750.084,3)</f>
        <v>750.084</v>
      </c>
      <c r="D234" s="23">
        <f>F234</f>
        <v>751.361</v>
      </c>
      <c r="E234" s="23">
        <f>F234</f>
        <v>751.361</v>
      </c>
      <c r="F234" s="23">
        <f>ROUND(751.361,3)</f>
        <v>751.361</v>
      </c>
      <c r="G234" s="20"/>
      <c r="H234" s="28"/>
    </row>
    <row r="235" spans="1:8" ht="12.75" customHeight="1">
      <c r="A235" s="38">
        <v>43958</v>
      </c>
      <c r="B235" s="39"/>
      <c r="C235" s="23">
        <f>ROUND(750.084,3)</f>
        <v>750.084</v>
      </c>
      <c r="D235" s="23">
        <f>F235</f>
        <v>764.564</v>
      </c>
      <c r="E235" s="23">
        <f>F235</f>
        <v>764.564</v>
      </c>
      <c r="F235" s="23">
        <f>ROUND(764.564,3)</f>
        <v>764.564</v>
      </c>
      <c r="G235" s="20"/>
      <c r="H235" s="28"/>
    </row>
    <row r="236" spans="1:8" ht="12.75" customHeight="1">
      <c r="A236" s="38">
        <v>44049</v>
      </c>
      <c r="B236" s="39"/>
      <c r="C236" s="23">
        <f>ROUND(750.084,3)</f>
        <v>750.084</v>
      </c>
      <c r="D236" s="23">
        <f>F236</f>
        <v>778.253</v>
      </c>
      <c r="E236" s="23">
        <f>F236</f>
        <v>778.253</v>
      </c>
      <c r="F236" s="23">
        <f>ROUND(778.253,3)</f>
        <v>778.253</v>
      </c>
      <c r="G236" s="20"/>
      <c r="H236" s="28"/>
    </row>
    <row r="237" spans="1:8" ht="12.75" customHeight="1">
      <c r="A237" s="38">
        <v>44140</v>
      </c>
      <c r="B237" s="39"/>
      <c r="C237" s="23">
        <f>ROUND(750.084,3)</f>
        <v>750.084</v>
      </c>
      <c r="D237" s="23">
        <f>F237</f>
        <v>792.156</v>
      </c>
      <c r="E237" s="23">
        <f>F237</f>
        <v>792.156</v>
      </c>
      <c r="F237" s="23">
        <f>ROUND(792.156,3)</f>
        <v>792.156</v>
      </c>
      <c r="G237" s="20"/>
      <c r="H237" s="28"/>
    </row>
    <row r="238" spans="1:8" ht="12.75" customHeight="1">
      <c r="A238" s="38" t="s">
        <v>59</v>
      </c>
      <c r="B238" s="39"/>
      <c r="C238" s="21"/>
      <c r="D238" s="21"/>
      <c r="E238" s="21"/>
      <c r="F238" s="21"/>
      <c r="G238" s="20"/>
      <c r="H238" s="28"/>
    </row>
    <row r="239" spans="1:8" ht="12.75" customHeight="1">
      <c r="A239" s="38">
        <v>43867</v>
      </c>
      <c r="B239" s="39"/>
      <c r="C239" s="23">
        <f>ROUND(687.957,3)</f>
        <v>687.957</v>
      </c>
      <c r="D239" s="23">
        <f>F239</f>
        <v>689.128</v>
      </c>
      <c r="E239" s="23">
        <f>F239</f>
        <v>689.128</v>
      </c>
      <c r="F239" s="23">
        <f>ROUND(689.128,3)</f>
        <v>689.128</v>
      </c>
      <c r="G239" s="20"/>
      <c r="H239" s="28"/>
    </row>
    <row r="240" spans="1:8" ht="12.75" customHeight="1">
      <c r="A240" s="38">
        <v>43958</v>
      </c>
      <c r="B240" s="39"/>
      <c r="C240" s="23">
        <f>ROUND(687.957,3)</f>
        <v>687.957</v>
      </c>
      <c r="D240" s="23">
        <f>F240</f>
        <v>701.238</v>
      </c>
      <c r="E240" s="23">
        <f>F240</f>
        <v>701.238</v>
      </c>
      <c r="F240" s="23">
        <f>ROUND(701.238,3)</f>
        <v>701.238</v>
      </c>
      <c r="G240" s="20"/>
      <c r="H240" s="28"/>
    </row>
    <row r="241" spans="1:8" ht="12.75" customHeight="1">
      <c r="A241" s="38">
        <v>44049</v>
      </c>
      <c r="B241" s="39"/>
      <c r="C241" s="23">
        <f>ROUND(687.957,3)</f>
        <v>687.957</v>
      </c>
      <c r="D241" s="23">
        <f>F241</f>
        <v>713.793</v>
      </c>
      <c r="E241" s="23">
        <f>F241</f>
        <v>713.793</v>
      </c>
      <c r="F241" s="23">
        <f>ROUND(713.793,3)</f>
        <v>713.793</v>
      </c>
      <c r="G241" s="20"/>
      <c r="H241" s="28"/>
    </row>
    <row r="242" spans="1:8" ht="12.75" customHeight="1">
      <c r="A242" s="38">
        <v>44140</v>
      </c>
      <c r="B242" s="39"/>
      <c r="C242" s="23">
        <f>ROUND(687.957,3)</f>
        <v>687.957</v>
      </c>
      <c r="D242" s="23">
        <f>F242</f>
        <v>726.544</v>
      </c>
      <c r="E242" s="23">
        <f>F242</f>
        <v>726.544</v>
      </c>
      <c r="F242" s="23">
        <f>ROUND(726.544,3)</f>
        <v>726.544</v>
      </c>
      <c r="G242" s="20"/>
      <c r="H242" s="28"/>
    </row>
    <row r="243" spans="1:8" ht="12.75" customHeight="1">
      <c r="A243" s="38" t="s">
        <v>60</v>
      </c>
      <c r="B243" s="39"/>
      <c r="C243" s="21"/>
      <c r="D243" s="21"/>
      <c r="E243" s="21"/>
      <c r="F243" s="21"/>
      <c r="G243" s="20"/>
      <c r="H243" s="28"/>
    </row>
    <row r="244" spans="1:8" ht="12.75" customHeight="1">
      <c r="A244" s="38">
        <v>43867</v>
      </c>
      <c r="B244" s="39"/>
      <c r="C244" s="23">
        <f>ROUND(787.384,3)</f>
        <v>787.384</v>
      </c>
      <c r="D244" s="23">
        <f>F244</f>
        <v>788.724</v>
      </c>
      <c r="E244" s="23">
        <f>F244</f>
        <v>788.724</v>
      </c>
      <c r="F244" s="23">
        <f>ROUND(788.724,3)</f>
        <v>788.724</v>
      </c>
      <c r="G244" s="20"/>
      <c r="H244" s="28"/>
    </row>
    <row r="245" spans="1:8" ht="12.75" customHeight="1">
      <c r="A245" s="38">
        <v>43958</v>
      </c>
      <c r="B245" s="39"/>
      <c r="C245" s="23">
        <f>ROUND(787.384,3)</f>
        <v>787.384</v>
      </c>
      <c r="D245" s="23">
        <f>F245</f>
        <v>802.584</v>
      </c>
      <c r="E245" s="23">
        <f>F245</f>
        <v>802.584</v>
      </c>
      <c r="F245" s="23">
        <f>ROUND(802.584,3)</f>
        <v>802.584</v>
      </c>
      <c r="G245" s="20"/>
      <c r="H245" s="28"/>
    </row>
    <row r="246" spans="1:8" ht="12.75" customHeight="1">
      <c r="A246" s="38">
        <v>44049</v>
      </c>
      <c r="B246" s="39"/>
      <c r="C246" s="23">
        <f>ROUND(787.384,3)</f>
        <v>787.384</v>
      </c>
      <c r="D246" s="23">
        <f>F246</f>
        <v>816.954</v>
      </c>
      <c r="E246" s="23">
        <f>F246</f>
        <v>816.954</v>
      </c>
      <c r="F246" s="23">
        <f>ROUND(816.954,3)</f>
        <v>816.954</v>
      </c>
      <c r="G246" s="20"/>
      <c r="H246" s="28"/>
    </row>
    <row r="247" spans="1:8" ht="12.75" customHeight="1">
      <c r="A247" s="38">
        <v>44140</v>
      </c>
      <c r="B247" s="39"/>
      <c r="C247" s="23">
        <f>ROUND(787.384,3)</f>
        <v>787.384</v>
      </c>
      <c r="D247" s="23">
        <f>F247</f>
        <v>831.548</v>
      </c>
      <c r="E247" s="23">
        <f>F247</f>
        <v>831.548</v>
      </c>
      <c r="F247" s="23">
        <f>ROUND(831.548,3)</f>
        <v>831.548</v>
      </c>
      <c r="G247" s="20"/>
      <c r="H247" s="28"/>
    </row>
    <row r="248" spans="1:8" ht="12.75" customHeight="1">
      <c r="A248" s="38" t="s">
        <v>61</v>
      </c>
      <c r="B248" s="39"/>
      <c r="C248" s="21"/>
      <c r="D248" s="21"/>
      <c r="E248" s="21"/>
      <c r="F248" s="21"/>
      <c r="G248" s="20"/>
      <c r="H248" s="28"/>
    </row>
    <row r="249" spans="1:8" ht="12.75" customHeight="1">
      <c r="A249" s="38">
        <v>43867</v>
      </c>
      <c r="B249" s="39"/>
      <c r="C249" s="23">
        <f>ROUND(700.884,3)</f>
        <v>700.884</v>
      </c>
      <c r="D249" s="23">
        <f>F249</f>
        <v>702.077</v>
      </c>
      <c r="E249" s="23">
        <f>F249</f>
        <v>702.077</v>
      </c>
      <c r="F249" s="23">
        <f>ROUND(702.077,3)</f>
        <v>702.077</v>
      </c>
      <c r="G249" s="20"/>
      <c r="H249" s="28"/>
    </row>
    <row r="250" spans="1:8" ht="12.75" customHeight="1">
      <c r="A250" s="38">
        <v>43958</v>
      </c>
      <c r="B250" s="39"/>
      <c r="C250" s="23">
        <f>ROUND(700.884,3)</f>
        <v>700.884</v>
      </c>
      <c r="D250" s="23">
        <f>F250</f>
        <v>714.414</v>
      </c>
      <c r="E250" s="23">
        <f>F250</f>
        <v>714.414</v>
      </c>
      <c r="F250" s="23">
        <f>ROUND(714.414,3)</f>
        <v>714.414</v>
      </c>
      <c r="G250" s="20"/>
      <c r="H250" s="28"/>
    </row>
    <row r="251" spans="1:8" ht="12.75" customHeight="1">
      <c r="A251" s="38">
        <v>44049</v>
      </c>
      <c r="B251" s="39"/>
      <c r="C251" s="23">
        <f>ROUND(700.884,3)</f>
        <v>700.884</v>
      </c>
      <c r="D251" s="23">
        <f>F251</f>
        <v>727.206</v>
      </c>
      <c r="E251" s="23">
        <f>F251</f>
        <v>727.206</v>
      </c>
      <c r="F251" s="23">
        <f>ROUND(727.206,3)</f>
        <v>727.206</v>
      </c>
      <c r="G251" s="20"/>
      <c r="H251" s="28"/>
    </row>
    <row r="252" spans="1:8" ht="12.75" customHeight="1">
      <c r="A252" s="38">
        <v>44140</v>
      </c>
      <c r="B252" s="39"/>
      <c r="C252" s="23">
        <f>ROUND(700.884,3)</f>
        <v>700.884</v>
      </c>
      <c r="D252" s="23">
        <f>F252</f>
        <v>740.196</v>
      </c>
      <c r="E252" s="23">
        <f>F252</f>
        <v>740.196</v>
      </c>
      <c r="F252" s="23">
        <f>ROUND(740.196,3)</f>
        <v>740.196</v>
      </c>
      <c r="G252" s="20"/>
      <c r="H252" s="28"/>
    </row>
    <row r="253" spans="1:8" ht="12.75" customHeight="1">
      <c r="A253" s="38" t="s">
        <v>62</v>
      </c>
      <c r="B253" s="39"/>
      <c r="C253" s="21"/>
      <c r="D253" s="21"/>
      <c r="E253" s="21"/>
      <c r="F253" s="21"/>
      <c r="G253" s="20"/>
      <c r="H253" s="28"/>
    </row>
    <row r="254" spans="1:8" ht="12.75" customHeight="1">
      <c r="A254" s="38">
        <v>43867</v>
      </c>
      <c r="B254" s="39"/>
      <c r="C254" s="23">
        <f>ROUND(257.84657687008,3)</f>
        <v>257.847</v>
      </c>
      <c r="D254" s="23">
        <f>F254</f>
        <v>258.292</v>
      </c>
      <c r="E254" s="23">
        <f>F254</f>
        <v>258.292</v>
      </c>
      <c r="F254" s="23">
        <f>ROUND(258.292,3)</f>
        <v>258.292</v>
      </c>
      <c r="G254" s="20"/>
      <c r="H254" s="28"/>
    </row>
    <row r="255" spans="1:8" ht="12.75" customHeight="1">
      <c r="A255" s="38">
        <v>43958</v>
      </c>
      <c r="B255" s="39"/>
      <c r="C255" s="23">
        <f>ROUND(257.84657687008,3)</f>
        <v>257.847</v>
      </c>
      <c r="D255" s="23">
        <f>F255</f>
        <v>262.895</v>
      </c>
      <c r="E255" s="23">
        <f>F255</f>
        <v>262.895</v>
      </c>
      <c r="F255" s="23">
        <f>ROUND(262.895,3)</f>
        <v>262.895</v>
      </c>
      <c r="G255" s="20"/>
      <c r="H255" s="28"/>
    </row>
    <row r="256" spans="1:8" ht="12.75" customHeight="1">
      <c r="A256" s="38">
        <v>44049</v>
      </c>
      <c r="B256" s="39"/>
      <c r="C256" s="23">
        <f>ROUND(257.84657687008,3)</f>
        <v>257.847</v>
      </c>
      <c r="D256" s="23">
        <f>F256</f>
        <v>267.665</v>
      </c>
      <c r="E256" s="23">
        <f>F256</f>
        <v>267.665</v>
      </c>
      <c r="F256" s="23">
        <f>ROUND(267.665,3)</f>
        <v>267.665</v>
      </c>
      <c r="G256" s="20"/>
      <c r="H256" s="28"/>
    </row>
    <row r="257" spans="1:8" ht="12.75" customHeight="1">
      <c r="A257" s="38">
        <v>44140</v>
      </c>
      <c r="B257" s="39"/>
      <c r="C257" s="23">
        <f>ROUND(257.84657687008,3)</f>
        <v>257.847</v>
      </c>
      <c r="D257" s="23">
        <f>F257</f>
        <v>272.508</v>
      </c>
      <c r="E257" s="23">
        <f>F257</f>
        <v>272.508</v>
      </c>
      <c r="F257" s="23">
        <f>ROUND(272.508,3)</f>
        <v>272.508</v>
      </c>
      <c r="G257" s="20"/>
      <c r="H257" s="28"/>
    </row>
    <row r="258" spans="1:8" ht="12.75" customHeight="1">
      <c r="A258" s="38" t="s">
        <v>63</v>
      </c>
      <c r="B258" s="39"/>
      <c r="C258" s="21"/>
      <c r="D258" s="21"/>
      <c r="E258" s="21"/>
      <c r="F258" s="21"/>
      <c r="G258" s="20"/>
      <c r="H258" s="28"/>
    </row>
    <row r="259" spans="1:8" ht="12.75" customHeight="1">
      <c r="A259" s="38">
        <v>43867</v>
      </c>
      <c r="B259" s="39"/>
      <c r="C259" s="23">
        <f>ROUND(692.711,3)</f>
        <v>692.711</v>
      </c>
      <c r="D259" s="23">
        <f>F259</f>
        <v>693.89</v>
      </c>
      <c r="E259" s="23">
        <f>F259</f>
        <v>693.89</v>
      </c>
      <c r="F259" s="23">
        <f>ROUND(693.89,3)</f>
        <v>693.89</v>
      </c>
      <c r="G259" s="20"/>
      <c r="H259" s="28"/>
    </row>
    <row r="260" spans="1:8" ht="12.75" customHeight="1">
      <c r="A260" s="38">
        <v>43958</v>
      </c>
      <c r="B260" s="39"/>
      <c r="C260" s="23">
        <f>ROUND(692.711,3)</f>
        <v>692.711</v>
      </c>
      <c r="D260" s="23">
        <f>F260</f>
        <v>706.084</v>
      </c>
      <c r="E260" s="23">
        <f>F260</f>
        <v>706.084</v>
      </c>
      <c r="F260" s="23">
        <f>ROUND(706.084,3)</f>
        <v>706.084</v>
      </c>
      <c r="G260" s="20"/>
      <c r="H260" s="28"/>
    </row>
    <row r="261" spans="1:8" ht="12.75" customHeight="1">
      <c r="A261" s="38">
        <v>44049</v>
      </c>
      <c r="B261" s="39"/>
      <c r="C261" s="23">
        <f>ROUND(692.711,3)</f>
        <v>692.711</v>
      </c>
      <c r="D261" s="23">
        <f>F261</f>
        <v>718.726</v>
      </c>
      <c r="E261" s="23">
        <f>F261</f>
        <v>718.726</v>
      </c>
      <c r="F261" s="23">
        <f>ROUND(718.726,3)</f>
        <v>718.726</v>
      </c>
      <c r="G261" s="20"/>
      <c r="H261" s="28"/>
    </row>
    <row r="262" spans="1:8" ht="12.75" customHeight="1">
      <c r="A262" s="38">
        <v>44140</v>
      </c>
      <c r="B262" s="39"/>
      <c r="C262" s="23">
        <f>ROUND(692.711,3)</f>
        <v>692.711</v>
      </c>
      <c r="D262" s="23">
        <f>F262</f>
        <v>731.565</v>
      </c>
      <c r="E262" s="23">
        <f>F262</f>
        <v>731.565</v>
      </c>
      <c r="F262" s="23">
        <f>ROUND(731.565,3)</f>
        <v>731.565</v>
      </c>
      <c r="G262" s="20"/>
      <c r="H262" s="28"/>
    </row>
    <row r="263" spans="1:8" ht="12.75" customHeight="1">
      <c r="A263" s="38" t="s">
        <v>12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43913</v>
      </c>
      <c r="B264" s="39"/>
      <c r="C264" s="20">
        <f>ROUND(102.004882690413,2)</f>
        <v>102</v>
      </c>
      <c r="D264" s="20">
        <f>F264</f>
        <v>98.6</v>
      </c>
      <c r="E264" s="20">
        <f>F264</f>
        <v>98.6</v>
      </c>
      <c r="F264" s="20">
        <f>ROUND(98.6029122779049,2)</f>
        <v>98.6</v>
      </c>
      <c r="G264" s="20"/>
      <c r="H264" s="28"/>
    </row>
    <row r="265" spans="1:8" ht="12.75" customHeight="1">
      <c r="A265" s="38" t="s">
        <v>13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45007</v>
      </c>
      <c r="B266" s="39"/>
      <c r="C266" s="20">
        <f>ROUND(99.0226179087493,2)</f>
        <v>99.02</v>
      </c>
      <c r="D266" s="20">
        <f>F266</f>
        <v>93.14</v>
      </c>
      <c r="E266" s="20">
        <f>F266</f>
        <v>93.14</v>
      </c>
      <c r="F266" s="20">
        <f>ROUND(93.1405705792051,2)</f>
        <v>93.14</v>
      </c>
      <c r="G266" s="20"/>
      <c r="H266" s="28"/>
    </row>
    <row r="267" spans="1:8" ht="12.75" customHeight="1">
      <c r="A267" s="38" t="s">
        <v>14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46834</v>
      </c>
      <c r="B268" s="39"/>
      <c r="C268" s="20">
        <f>ROUND(97.7176766345476,2)</f>
        <v>97.72</v>
      </c>
      <c r="D268" s="20">
        <f>F268</f>
        <v>90.27</v>
      </c>
      <c r="E268" s="20">
        <f>F268</f>
        <v>90.27</v>
      </c>
      <c r="F268" s="20">
        <f>ROUND(90.271888891771,2)</f>
        <v>90.27</v>
      </c>
      <c r="G268" s="20"/>
      <c r="H268" s="28"/>
    </row>
    <row r="269" spans="1:8" ht="12.75" customHeight="1">
      <c r="A269" s="38" t="s">
        <v>64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44004</v>
      </c>
      <c r="B270" s="39"/>
      <c r="C270" s="20">
        <f>ROUND(102.004882690413,2)</f>
        <v>102</v>
      </c>
      <c r="D270" s="20">
        <f>F270</f>
        <v>102</v>
      </c>
      <c r="E270" s="20">
        <f>F270</f>
        <v>102</v>
      </c>
      <c r="F270" s="20">
        <f>ROUND(102.004882690413,2)</f>
        <v>102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44095</v>
      </c>
      <c r="B272" s="39"/>
      <c r="C272" s="20">
        <f>ROUND(102.004882690413,2)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44182</v>
      </c>
      <c r="B274" s="39"/>
      <c r="C274" s="22">
        <f>ROUND(99.0226179087493,5)</f>
        <v>99.02262</v>
      </c>
      <c r="D274" s="22">
        <f>F274</f>
        <v>95.32151</v>
      </c>
      <c r="E274" s="22">
        <f>F274</f>
        <v>95.32151</v>
      </c>
      <c r="F274" s="22">
        <f>ROUND(95.321512158097,5)</f>
        <v>95.32151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44271</v>
      </c>
      <c r="B276" s="39"/>
      <c r="C276" s="22">
        <f>ROUND(99.0226179087493,5)</f>
        <v>99.02262</v>
      </c>
      <c r="D276" s="22">
        <f>F276</f>
        <v>94.24065</v>
      </c>
      <c r="E276" s="22">
        <f>F276</f>
        <v>94.24065</v>
      </c>
      <c r="F276" s="22">
        <f>ROUND(94.240652630734,5)</f>
        <v>94.24065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44362</v>
      </c>
      <c r="B278" s="39"/>
      <c r="C278" s="22">
        <f>ROUND(99.0226179087493,5)</f>
        <v>99.02262</v>
      </c>
      <c r="D278" s="22">
        <f>F278</f>
        <v>93.0832</v>
      </c>
      <c r="E278" s="22">
        <f>F278</f>
        <v>93.0832</v>
      </c>
      <c r="F278" s="22">
        <f>ROUND(93.0832034804102,5)</f>
        <v>93.0832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44460</v>
      </c>
      <c r="B280" s="39"/>
      <c r="C280" s="22">
        <f>ROUND(99.0226179087493,5)</f>
        <v>99.02262</v>
      </c>
      <c r="D280" s="22">
        <f>F280</f>
        <v>92.88436</v>
      </c>
      <c r="E280" s="22">
        <f>F280</f>
        <v>92.88436</v>
      </c>
      <c r="F280" s="22">
        <f>ROUND(92.8843577545352,5)</f>
        <v>92.88436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44551</v>
      </c>
      <c r="B282" s="39"/>
      <c r="C282" s="22">
        <f>ROUND(99.0226179087493,5)</f>
        <v>99.02262</v>
      </c>
      <c r="D282" s="22">
        <f>F282</f>
        <v>94.76813</v>
      </c>
      <c r="E282" s="22">
        <f>F282</f>
        <v>94.76813</v>
      </c>
      <c r="F282" s="22">
        <f>ROUND(94.7681255815444,5)</f>
        <v>94.76813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44635</v>
      </c>
      <c r="B284" s="39"/>
      <c r="C284" s="22">
        <f>ROUND(99.0226179087493,5)</f>
        <v>99.02262</v>
      </c>
      <c r="D284" s="22">
        <f>F284</f>
        <v>94.614</v>
      </c>
      <c r="E284" s="22">
        <f>F284</f>
        <v>94.614</v>
      </c>
      <c r="F284" s="22">
        <f>ROUND(94.6139979453474,5)</f>
        <v>94.614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44733</v>
      </c>
      <c r="B286" s="39"/>
      <c r="C286" s="22">
        <f>ROUND(99.0226179087493,5)</f>
        <v>99.02262</v>
      </c>
      <c r="D286" s="22">
        <f>F286</f>
        <v>95.48162</v>
      </c>
      <c r="E286" s="22">
        <f>F286</f>
        <v>95.48162</v>
      </c>
      <c r="F286" s="22">
        <f>ROUND(95.481624811988,5)</f>
        <v>95.48162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44824</v>
      </c>
      <c r="B288" s="39"/>
      <c r="C288" s="22">
        <f>ROUND(99.0226179087493,5)</f>
        <v>99.02262</v>
      </c>
      <c r="D288" s="22">
        <f>F288</f>
        <v>99.13944</v>
      </c>
      <c r="E288" s="22">
        <f>F288</f>
        <v>99.13944</v>
      </c>
      <c r="F288" s="22">
        <f>ROUND(99.1394388351791,5)</f>
        <v>99.13944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45097</v>
      </c>
      <c r="B290" s="39"/>
      <c r="C290" s="20">
        <f>ROUND(99.0226179087493,2)</f>
        <v>99.02</v>
      </c>
      <c r="D290" s="20">
        <f>F290</f>
        <v>99.02</v>
      </c>
      <c r="E290" s="20">
        <f>F290</f>
        <v>99.02</v>
      </c>
      <c r="F290" s="20">
        <f>ROUND(99.0226179087493,2)</f>
        <v>99.02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45188</v>
      </c>
      <c r="B292" s="39"/>
      <c r="C292" s="20">
        <f>ROUND(99.0226179087493,2)</f>
        <v>99.02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46008</v>
      </c>
      <c r="B294" s="39"/>
      <c r="C294" s="22">
        <f>ROUND(97.7176766345476,5)</f>
        <v>97.71768</v>
      </c>
      <c r="D294" s="22">
        <f>F294</f>
        <v>89.19354</v>
      </c>
      <c r="E294" s="22">
        <f>F294</f>
        <v>89.19354</v>
      </c>
      <c r="F294" s="22">
        <f>ROUND(89.1935393560603,5)</f>
        <v>89.19354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46097</v>
      </c>
      <c r="B296" s="39"/>
      <c r="C296" s="22">
        <f>ROUND(97.7176766345476,5)</f>
        <v>97.71768</v>
      </c>
      <c r="D296" s="22">
        <f>F296</f>
        <v>85.97866</v>
      </c>
      <c r="E296" s="22">
        <f>F296</f>
        <v>85.97866</v>
      </c>
      <c r="F296" s="22">
        <f>ROUND(85.9786612177108,5)</f>
        <v>85.97866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46188</v>
      </c>
      <c r="B298" s="39"/>
      <c r="C298" s="22">
        <f>ROUND(97.7176766345476,5)</f>
        <v>97.71768</v>
      </c>
      <c r="D298" s="22">
        <f>F298</f>
        <v>84.56466</v>
      </c>
      <c r="E298" s="22">
        <f>F298</f>
        <v>84.56466</v>
      </c>
      <c r="F298" s="22">
        <f>ROUND(84.5646577945882,5)</f>
        <v>84.56466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46286</v>
      </c>
      <c r="B300" s="39"/>
      <c r="C300" s="22">
        <f>ROUND(97.7176766345476,5)</f>
        <v>97.71768</v>
      </c>
      <c r="D300" s="22">
        <f>F300</f>
        <v>86.69202</v>
      </c>
      <c r="E300" s="22">
        <f>F300</f>
        <v>86.69202</v>
      </c>
      <c r="F300" s="22">
        <f>ROUND(86.6920230328645,5)</f>
        <v>86.69202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46377</v>
      </c>
      <c r="B302" s="39"/>
      <c r="C302" s="22">
        <f>ROUND(97.7176766345476,5)</f>
        <v>97.71768</v>
      </c>
      <c r="D302" s="22">
        <f>F302</f>
        <v>90.53851</v>
      </c>
      <c r="E302" s="22">
        <f>F302</f>
        <v>90.53851</v>
      </c>
      <c r="F302" s="22">
        <f>ROUND(90.5385138682881,5)</f>
        <v>90.53851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46461</v>
      </c>
      <c r="B304" s="39"/>
      <c r="C304" s="22">
        <f>ROUND(97.7176766345476,5)</f>
        <v>97.71768</v>
      </c>
      <c r="D304" s="22">
        <f>F304</f>
        <v>88.99441</v>
      </c>
      <c r="E304" s="22">
        <f>F304</f>
        <v>88.99441</v>
      </c>
      <c r="F304" s="22">
        <f>ROUND(88.9944096623925,5)</f>
        <v>88.99441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46559</v>
      </c>
      <c r="B306" s="39"/>
      <c r="C306" s="22">
        <f>ROUND(97.7176766345476,5)</f>
        <v>97.71768</v>
      </c>
      <c r="D306" s="22">
        <f>F306</f>
        <v>91.07763</v>
      </c>
      <c r="E306" s="22">
        <f>F306</f>
        <v>91.07763</v>
      </c>
      <c r="F306" s="22">
        <f>ROUND(91.077625476263,5)</f>
        <v>91.07763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46650</v>
      </c>
      <c r="B308" s="39"/>
      <c r="C308" s="22">
        <f>ROUND(97.7176766345476,5)</f>
        <v>97.71768</v>
      </c>
      <c r="D308" s="22">
        <f>F308</f>
        <v>96.63681</v>
      </c>
      <c r="E308" s="22">
        <f>F308</f>
        <v>96.63681</v>
      </c>
      <c r="F308" s="22">
        <f>ROUND(96.6368131012737,5)</f>
        <v>96.63681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46924</v>
      </c>
      <c r="B310" s="39"/>
      <c r="C310" s="20">
        <f>ROUND(97.7176766345476,2)</f>
        <v>97.72</v>
      </c>
      <c r="D310" s="20">
        <f>F310</f>
        <v>97.72</v>
      </c>
      <c r="E310" s="20">
        <f>F310</f>
        <v>97.72</v>
      </c>
      <c r="F310" s="20">
        <f>ROUND(97.7176766345476,2)</f>
        <v>97.72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 thickBot="1">
      <c r="A312" s="40">
        <v>47015</v>
      </c>
      <c r="B312" s="41"/>
      <c r="C312" s="26">
        <f>ROUND(97.7176766345476,2)</f>
        <v>97.72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2020-01-28T16:17:53Z</dcterms:modified>
  <cp:category/>
  <cp:version/>
  <cp:contentType/>
  <cp:contentStatus/>
</cp:coreProperties>
</file>