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<sst xmlns="http://schemas.openxmlformats.org/spreadsheetml/2006/main" count="89" uniqueCount="86">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</sst>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43879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ROUND(102.011960918079,2)</f>
        <v>102.01</v>
      </c>
      <c r="D6" s="28">
        <f>F6</f>
        <v>98.6</v>
      </c>
      <c r="E6" s="28">
        <f>F6</f>
        <v>98.6</v>
      </c>
      <c r="F6" s="28">
        <f>ROUND(98.6028447412688,2)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ROUND(102.011960918079,2)</f>
        <v>102.01</v>
      </c>
      <c r="D7" s="28">
        <f>F7</f>
        <v>102.01</v>
      </c>
      <c r="E7" s="28">
        <f>F7</f>
        <v>102.01</v>
      </c>
      <c r="F7" s="28">
        <f>ROUND(102.011960918079,2)</f>
        <v>102.01</v>
      </c>
      <c r="G7" s="28"/>
      <c r="H7" s="38"/>
    </row>
    <row r="8" spans="1:8" ht="12.75" customHeight="1">
      <c r="A8" s="26">
        <v>44095</v>
      </c>
      <c r="B8" s="27"/>
      <c r="C8" s="28">
        <f>ROUND(102.011960918079,2)</f>
        <v>102.01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ROUND(98.844117136063,2)</f>
        <v>98.84</v>
      </c>
      <c r="D10" s="28">
        <f>F10</f>
        <v>95.3</v>
      </c>
      <c r="E10" s="28">
        <f>F10</f>
        <v>95.3</v>
      </c>
      <c r="F10" s="28">
        <f>ROUND(95.3033022935286,2)</f>
        <v>95.3</v>
      </c>
      <c r="G10" s="28"/>
      <c r="H10" s="38"/>
    </row>
    <row r="11" spans="1:8" ht="12.75" customHeight="1">
      <c r="A11" s="26">
        <v>44271</v>
      </c>
      <c r="B11" s="27"/>
      <c r="C11" s="28">
        <f>ROUND(98.844117136063,2)</f>
        <v>98.84</v>
      </c>
      <c r="D11" s="28">
        <f>F11</f>
        <v>94.21</v>
      </c>
      <c r="E11" s="28">
        <f>F11</f>
        <v>94.21</v>
      </c>
      <c r="F11" s="28">
        <f>ROUND(94.2098700242696,2)</f>
        <v>94.21</v>
      </c>
      <c r="G11" s="28"/>
      <c r="H11" s="38"/>
    </row>
    <row r="12" spans="1:8" ht="12.75" customHeight="1">
      <c r="A12" s="26">
        <v>44362</v>
      </c>
      <c r="B12" s="27"/>
      <c r="C12" s="28">
        <f>ROUND(98.844117136063,2)</f>
        <v>98.84</v>
      </c>
      <c r="D12" s="28">
        <f>F12</f>
        <v>93.03</v>
      </c>
      <c r="E12" s="28">
        <f>F12</f>
        <v>93.03</v>
      </c>
      <c r="F12" s="28">
        <f>ROUND(93.0329553175967,2)</f>
        <v>93.03</v>
      </c>
      <c r="G12" s="28"/>
      <c r="H12" s="38"/>
    </row>
    <row r="13" spans="1:8" ht="12.75" customHeight="1">
      <c r="A13" s="26">
        <v>44460</v>
      </c>
      <c r="B13" s="27"/>
      <c r="C13" s="28">
        <f>ROUND(98.844117136063,2)</f>
        <v>98.84</v>
      </c>
      <c r="D13" s="28">
        <f>F13</f>
        <v>92.82</v>
      </c>
      <c r="E13" s="28">
        <f>F13</f>
        <v>92.82</v>
      </c>
      <c r="F13" s="28">
        <f>ROUND(92.8175509841214,2)</f>
        <v>92.82</v>
      </c>
      <c r="G13" s="28"/>
      <c r="H13" s="38"/>
    </row>
    <row r="14" spans="1:8" ht="12.75" customHeight="1">
      <c r="A14" s="26">
        <v>44551</v>
      </c>
      <c r="B14" s="27"/>
      <c r="C14" s="28">
        <f>ROUND(98.844117136063,2)</f>
        <v>98.84</v>
      </c>
      <c r="D14" s="28">
        <f>F14</f>
        <v>94.68</v>
      </c>
      <c r="E14" s="28">
        <f>F14</f>
        <v>94.68</v>
      </c>
      <c r="F14" s="28">
        <f>ROUND(94.6804629709578,2)</f>
        <v>94.68</v>
      </c>
      <c r="G14" s="28"/>
      <c r="H14" s="38"/>
    </row>
    <row r="15" spans="1:8" ht="12.75" customHeight="1">
      <c r="A15" s="26">
        <v>44635</v>
      </c>
      <c r="B15" s="27"/>
      <c r="C15" s="28">
        <f>ROUND(98.844117136063,2)</f>
        <v>98.84</v>
      </c>
      <c r="D15" s="28">
        <f>F15</f>
        <v>94.5</v>
      </c>
      <c r="E15" s="28">
        <f>F15</f>
        <v>94.5</v>
      </c>
      <c r="F15" s="28">
        <f>ROUND(94.5025596121472,2)</f>
        <v>94.5</v>
      </c>
      <c r="G15" s="28"/>
      <c r="H15" s="38"/>
    </row>
    <row r="16" spans="1:8" ht="12.75" customHeight="1">
      <c r="A16" s="26">
        <v>44733</v>
      </c>
      <c r="B16" s="27"/>
      <c r="C16" s="28">
        <f>ROUND(98.844117136063,2)</f>
        <v>98.84</v>
      </c>
      <c r="D16" s="28">
        <f>F16</f>
        <v>95.36</v>
      </c>
      <c r="E16" s="28">
        <f>F16</f>
        <v>95.36</v>
      </c>
      <c r="F16" s="28">
        <f>ROUND(95.3605588402772,2)</f>
        <v>95.36</v>
      </c>
      <c r="G16" s="28"/>
      <c r="H16" s="38"/>
    </row>
    <row r="17" spans="1:8" ht="12.75" customHeight="1">
      <c r="A17" s="26">
        <v>44824</v>
      </c>
      <c r="B17" s="27"/>
      <c r="C17" s="28">
        <f>ROUND(98.844117136063,2)</f>
        <v>98.84</v>
      </c>
      <c r="D17" s="28">
        <f>F17</f>
        <v>99.01</v>
      </c>
      <c r="E17" s="28">
        <f>F17</f>
        <v>99.01</v>
      </c>
      <c r="F17" s="28">
        <f>ROUND(99.0109904884271,2)</f>
        <v>99.01</v>
      </c>
      <c r="G17" s="28"/>
      <c r="H17" s="38"/>
    </row>
    <row r="18" spans="1:8" ht="12.75" customHeight="1">
      <c r="A18" s="26">
        <v>44915</v>
      </c>
      <c r="B18" s="27"/>
      <c r="C18" s="28">
        <f>ROUND(98.844117136063,2)</f>
        <v>98.84</v>
      </c>
      <c r="D18" s="28">
        <f>F18</f>
        <v>99.99</v>
      </c>
      <c r="E18" s="28">
        <f>F18</f>
        <v>99.99</v>
      </c>
      <c r="F18" s="28">
        <f>ROUND(99.9906159475038,2)</f>
        <v>99.99</v>
      </c>
      <c r="G18" s="28"/>
      <c r="H18" s="38"/>
    </row>
    <row r="19" spans="1:8" ht="12.75" customHeight="1">
      <c r="A19" s="26">
        <v>45007</v>
      </c>
      <c r="B19" s="27"/>
      <c r="C19" s="28">
        <f>ROUND(98.844117136063,2)</f>
        <v>98.84</v>
      </c>
      <c r="D19" s="28">
        <f>F19</f>
        <v>92.98</v>
      </c>
      <c r="E19" s="28">
        <f>F19</f>
        <v>92.98</v>
      </c>
      <c r="F19" s="28">
        <f>ROUND(92.9837208139278,2)</f>
        <v>92.98</v>
      </c>
      <c r="G19" s="28"/>
      <c r="H19" s="38"/>
    </row>
    <row r="20" spans="1:8" ht="12.75" customHeight="1">
      <c r="A20" s="26">
        <v>45097</v>
      </c>
      <c r="B20" s="27"/>
      <c r="C20" s="28">
        <f>ROUND(98.844117136063,2)</f>
        <v>98.84</v>
      </c>
      <c r="D20" s="28">
        <f>F20</f>
        <v>98.84</v>
      </c>
      <c r="E20" s="28">
        <f>F20</f>
        <v>98.84</v>
      </c>
      <c r="F20" s="28">
        <f>ROUND(98.844117136063,2)</f>
        <v>98.84</v>
      </c>
      <c r="G20" s="28"/>
      <c r="H20" s="38"/>
    </row>
    <row r="21" spans="1:8" ht="12.75" customHeight="1">
      <c r="A21" s="26">
        <v>45188</v>
      </c>
      <c r="B21" s="27"/>
      <c r="C21" s="28">
        <f>ROUND(98.844117136063,2)</f>
        <v>98.84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ROUND(97.0892040628265,2)</f>
        <v>97.09</v>
      </c>
      <c r="D23" s="28">
        <f>F23</f>
        <v>88.78</v>
      </c>
      <c r="E23" s="28">
        <f>F23</f>
        <v>88.78</v>
      </c>
      <c r="F23" s="28">
        <f>ROUND(88.7755073675758,2)</f>
        <v>88.78</v>
      </c>
      <c r="G23" s="28"/>
      <c r="H23" s="38"/>
    </row>
    <row r="24" spans="1:8" ht="12.75" customHeight="1">
      <c r="A24" s="26">
        <v>46097</v>
      </c>
      <c r="B24" s="27"/>
      <c r="C24" s="28">
        <f>ROUND(97.0892040628265,2)</f>
        <v>97.09</v>
      </c>
      <c r="D24" s="28">
        <f>F24</f>
        <v>85.52</v>
      </c>
      <c r="E24" s="28">
        <f>F24</f>
        <v>85.52</v>
      </c>
      <c r="F24" s="28">
        <f>ROUND(85.5239106623535,2)</f>
        <v>85.52</v>
      </c>
      <c r="G24" s="28"/>
      <c r="H24" s="38"/>
    </row>
    <row r="25" spans="1:8" ht="12.75" customHeight="1">
      <c r="A25" s="26">
        <v>46188</v>
      </c>
      <c r="B25" s="27"/>
      <c r="C25" s="28">
        <f>ROUND(97.0892040628265,2)</f>
        <v>97.09</v>
      </c>
      <c r="D25" s="28">
        <f>F25</f>
        <v>84.07</v>
      </c>
      <c r="E25" s="28">
        <f>F25</f>
        <v>84.07</v>
      </c>
      <c r="F25" s="28">
        <f>ROUND(84.0740213724125,2)</f>
        <v>84.07</v>
      </c>
      <c r="G25" s="28"/>
      <c r="H25" s="38"/>
    </row>
    <row r="26" spans="1:8" ht="12.75" customHeight="1">
      <c r="A26" s="26">
        <v>46286</v>
      </c>
      <c r="B26" s="27"/>
      <c r="C26" s="28">
        <f>ROUND(97.0892040628265,2)</f>
        <v>97.09</v>
      </c>
      <c r="D26" s="28">
        <f>F26</f>
        <v>86.17</v>
      </c>
      <c r="E26" s="28">
        <f>F26</f>
        <v>86.17</v>
      </c>
      <c r="F26" s="28">
        <f>ROUND(86.172573278698,2)</f>
        <v>86.17</v>
      </c>
      <c r="G26" s="28"/>
      <c r="H26" s="38"/>
    </row>
    <row r="27" spans="1:8" ht="12.75" customHeight="1">
      <c r="A27" s="26">
        <v>46377</v>
      </c>
      <c r="B27" s="27"/>
      <c r="C27" s="28">
        <f>ROUND(97.0892040628265,2)</f>
        <v>97.09</v>
      </c>
      <c r="D27" s="28">
        <f>F27</f>
        <v>90</v>
      </c>
      <c r="E27" s="28">
        <f>F27</f>
        <v>90</v>
      </c>
      <c r="F27" s="28">
        <f>ROUND(89.9981968978615,2)</f>
        <v>90</v>
      </c>
      <c r="G27" s="28"/>
      <c r="H27" s="38"/>
    </row>
    <row r="28" spans="1:8" ht="12.75" customHeight="1">
      <c r="A28" s="26">
        <v>46461</v>
      </c>
      <c r="B28" s="27"/>
      <c r="C28" s="28">
        <f>ROUND(97.0892040628265,2)</f>
        <v>97.09</v>
      </c>
      <c r="D28" s="28">
        <f>F28</f>
        <v>88.43</v>
      </c>
      <c r="E28" s="28">
        <f>F28</f>
        <v>88.43</v>
      </c>
      <c r="F28" s="28">
        <f>ROUND(88.4286375444938,2)</f>
        <v>88.43</v>
      </c>
      <c r="G28" s="28"/>
      <c r="H28" s="38"/>
    </row>
    <row r="29" spans="1:8" ht="12.75" customHeight="1">
      <c r="A29" s="26">
        <v>46559</v>
      </c>
      <c r="B29" s="27"/>
      <c r="C29" s="28">
        <f>ROUND(97.0892040628265,2)</f>
        <v>97.09</v>
      </c>
      <c r="D29" s="28">
        <f>F29</f>
        <v>90.51</v>
      </c>
      <c r="E29" s="28">
        <f>F29</f>
        <v>90.51</v>
      </c>
      <c r="F29" s="28">
        <f>ROUND(90.5059019998475,2)</f>
        <v>90.51</v>
      </c>
      <c r="G29" s="28"/>
      <c r="H29" s="38"/>
    </row>
    <row r="30" spans="1:8" ht="12.75" customHeight="1">
      <c r="A30" s="26">
        <v>46650</v>
      </c>
      <c r="B30" s="27"/>
      <c r="C30" s="28">
        <f>ROUND(97.0892040628265,2)</f>
        <v>97.09</v>
      </c>
      <c r="D30" s="28">
        <f>F30</f>
        <v>96.06</v>
      </c>
      <c r="E30" s="28">
        <f>F30</f>
        <v>96.06</v>
      </c>
      <c r="F30" s="28">
        <f>ROUND(96.0640217293505,2)</f>
        <v>96.06</v>
      </c>
      <c r="G30" s="28"/>
      <c r="H30" s="38"/>
    </row>
    <row r="31" spans="1:8" ht="12.75" customHeight="1">
      <c r="A31" s="26">
        <v>46741</v>
      </c>
      <c r="B31" s="27"/>
      <c r="C31" s="28">
        <f>ROUND(97.0892040628265,2)</f>
        <v>97.09</v>
      </c>
      <c r="D31" s="28">
        <f>F31</f>
        <v>96.39</v>
      </c>
      <c r="E31" s="28">
        <f>F31</f>
        <v>96.39</v>
      </c>
      <c r="F31" s="28">
        <f>ROUND(96.3948033607435,2)</f>
        <v>96.39</v>
      </c>
      <c r="G31" s="28"/>
      <c r="H31" s="38"/>
    </row>
    <row r="32" spans="1:8" ht="12.75" customHeight="1">
      <c r="A32" s="26">
        <v>46834</v>
      </c>
      <c r="B32" s="27"/>
      <c r="C32" s="28">
        <f>ROUND(97.0892040628265,2)</f>
        <v>97.09</v>
      </c>
      <c r="D32" s="28">
        <f>F32</f>
        <v>89.65</v>
      </c>
      <c r="E32" s="28">
        <f>F32</f>
        <v>89.65</v>
      </c>
      <c r="F32" s="28">
        <f>ROUND(89.6547958189352,2)</f>
        <v>89.65</v>
      </c>
      <c r="G32" s="28"/>
      <c r="H32" s="38"/>
    </row>
    <row r="33" spans="1:8" ht="12.75" customHeight="1">
      <c r="A33" s="26">
        <v>46924</v>
      </c>
      <c r="B33" s="27"/>
      <c r="C33" s="28">
        <f>ROUND(97.0892040628265,2)</f>
        <v>97.09</v>
      </c>
      <c r="D33" s="28">
        <f>F33</f>
        <v>97.09</v>
      </c>
      <c r="E33" s="28">
        <f>F33</f>
        <v>97.09</v>
      </c>
      <c r="F33" s="28">
        <f>ROUND(97.0892040628265,2)</f>
        <v>97.09</v>
      </c>
      <c r="G33" s="28"/>
      <c r="H33" s="38"/>
    </row>
    <row r="34" spans="1:8" ht="12.75" customHeight="1">
      <c r="A34" s="26">
        <v>47015</v>
      </c>
      <c r="B34" s="27"/>
      <c r="C34" s="28">
        <f>ROUND(97.0892040628265,2)</f>
        <v>97.09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ROUND(3.465,5)</f>
        <v>3.465</v>
      </c>
      <c r="D36" s="30">
        <f>F36</f>
        <v>3.465</v>
      </c>
      <c r="E36" s="30">
        <f>F36</f>
        <v>3.465</v>
      </c>
      <c r="F36" s="30">
        <f>ROUND(3.465,5)</f>
        <v>3.465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ROUND(3.88,5)</f>
        <v>3.88</v>
      </c>
      <c r="D38" s="30">
        <f>F38</f>
        <v>3.88</v>
      </c>
      <c r="E38" s="30">
        <f>F38</f>
        <v>3.88</v>
      </c>
      <c r="F38" s="30">
        <f>ROUND(3.88,5)</f>
        <v>3.88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ROUND(3.895,5)</f>
        <v>3.895</v>
      </c>
      <c r="D40" s="30">
        <f>F40</f>
        <v>3.895</v>
      </c>
      <c r="E40" s="30">
        <f>F40</f>
        <v>3.895</v>
      </c>
      <c r="F40" s="30">
        <f>ROUND(3.895,5)</f>
        <v>3.895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ROUND(4.59,5)</f>
        <v>4.59</v>
      </c>
      <c r="D42" s="30">
        <f>F42</f>
        <v>4.59</v>
      </c>
      <c r="E42" s="30">
        <f>F42</f>
        <v>4.59</v>
      </c>
      <c r="F42" s="30">
        <f>ROUND(4.59,5)</f>
        <v>4.59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ROUND(10.95,5)</f>
        <v>10.95</v>
      </c>
      <c r="D44" s="30">
        <f>F44</f>
        <v>10.95</v>
      </c>
      <c r="E44" s="30">
        <f>F44</f>
        <v>10.95</v>
      </c>
      <c r="F44" s="30">
        <f>ROUND(10.95,5)</f>
        <v>10.95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ROUND(6.645,5)</f>
        <v>6.645</v>
      </c>
      <c r="D46" s="30">
        <f>F46</f>
        <v>6.645</v>
      </c>
      <c r="E46" s="30">
        <f>F46</f>
        <v>6.645</v>
      </c>
      <c r="F46" s="30">
        <f>ROUND(6.645,5)</f>
        <v>6.645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ROUND(8.005,3)</f>
        <v>8.005</v>
      </c>
      <c r="D48" s="31">
        <f>F48</f>
        <v>8.005</v>
      </c>
      <c r="E48" s="31">
        <f>F48</f>
        <v>8.005</v>
      </c>
      <c r="F48" s="31">
        <f>ROUND(8.005,3)</f>
        <v>8.005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ROUND(2.88,3)</f>
        <v>2.88</v>
      </c>
      <c r="D50" s="31">
        <f>F50</f>
        <v>2.88</v>
      </c>
      <c r="E50" s="31">
        <f>F50</f>
        <v>2.88</v>
      </c>
      <c r="F50" s="31">
        <f>ROUND(2.88,3)</f>
        <v>2.88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ROUND(3.83,3)</f>
        <v>3.83</v>
      </c>
      <c r="D52" s="31">
        <f>F52</f>
        <v>3.83</v>
      </c>
      <c r="E52" s="31">
        <f>F52</f>
        <v>3.83</v>
      </c>
      <c r="F52" s="31">
        <f>ROUND(3.83,3)</f>
        <v>3.83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44286</v>
      </c>
      <c r="B54" s="27"/>
      <c r="C54" s="31">
        <f>ROUND(6.5,3)</f>
        <v>6.5</v>
      </c>
      <c r="D54" s="31">
        <f>F54</f>
        <v>6.5</v>
      </c>
      <c r="E54" s="31">
        <f>F54</f>
        <v>6.5</v>
      </c>
      <c r="F54" s="31">
        <f>ROUND(6.5,3)</f>
        <v>6.5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49765</v>
      </c>
      <c r="B56" s="27"/>
      <c r="C56" s="31">
        <f>ROUND(9.85,3)</f>
        <v>9.85</v>
      </c>
      <c r="D56" s="31">
        <f>F56</f>
        <v>9.85</v>
      </c>
      <c r="E56" s="31">
        <f>F56</f>
        <v>9.85</v>
      </c>
      <c r="F56" s="31">
        <f>ROUND(9.85,3)</f>
        <v>9.85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46843</v>
      </c>
      <c r="B58" s="27"/>
      <c r="C58" s="31">
        <f>ROUND(3.67,3)</f>
        <v>3.67</v>
      </c>
      <c r="D58" s="31">
        <f>F58</f>
        <v>3.67</v>
      </c>
      <c r="E58" s="31">
        <f>F58</f>
        <v>3.67</v>
      </c>
      <c r="F58" s="31">
        <f>ROUND(3.67,3)</f>
        <v>3.67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44592</v>
      </c>
      <c r="B60" s="27"/>
      <c r="C60" s="31">
        <f>ROUND(2.69,3)</f>
        <v>2.69</v>
      </c>
      <c r="D60" s="31">
        <f>F60</f>
        <v>2.69</v>
      </c>
      <c r="E60" s="31">
        <f>F60</f>
        <v>2.69</v>
      </c>
      <c r="F60" s="31">
        <f>ROUND(2.69,3)</f>
        <v>2.69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47907</v>
      </c>
      <c r="B62" s="27"/>
      <c r="C62" s="31">
        <f>ROUND(9.15,3)</f>
        <v>9.15</v>
      </c>
      <c r="D62" s="31">
        <f>F62</f>
        <v>9.15</v>
      </c>
      <c r="E62" s="31">
        <f>F62</f>
        <v>9.15</v>
      </c>
      <c r="F62" s="31">
        <f>ROUND(9.15,3)</f>
        <v>9.15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43958</v>
      </c>
      <c r="B64" s="27"/>
      <c r="C64" s="30">
        <f>ROUND(3.465,5)</f>
        <v>3.465</v>
      </c>
      <c r="D64" s="30">
        <f>F64</f>
        <v>138.82988</v>
      </c>
      <c r="E64" s="30">
        <f>F64</f>
        <v>138.82988</v>
      </c>
      <c r="F64" s="30">
        <f>ROUND(138.82988,5)</f>
        <v>138.82988</v>
      </c>
      <c r="G64" s="28"/>
      <c r="H64" s="38"/>
    </row>
    <row r="65" spans="1:8" ht="12.75" customHeight="1">
      <c r="A65" s="26">
        <v>44049</v>
      </c>
      <c r="B65" s="27"/>
      <c r="C65" s="30">
        <f>ROUND(3.465,5)</f>
        <v>3.465</v>
      </c>
      <c r="D65" s="30">
        <f>F65</f>
        <v>139.85302</v>
      </c>
      <c r="E65" s="30">
        <f>F65</f>
        <v>139.85302</v>
      </c>
      <c r="F65" s="30">
        <f>ROUND(139.85302,5)</f>
        <v>139.85302</v>
      </c>
      <c r="G65" s="28"/>
      <c r="H65" s="38"/>
    </row>
    <row r="66" spans="1:8" ht="12.75" customHeight="1">
      <c r="A66" s="26">
        <v>44140</v>
      </c>
      <c r="B66" s="27"/>
      <c r="C66" s="30">
        <f>ROUND(3.465,5)</f>
        <v>3.465</v>
      </c>
      <c r="D66" s="30">
        <f>F66</f>
        <v>142.33848</v>
      </c>
      <c r="E66" s="30">
        <f>F66</f>
        <v>142.33848</v>
      </c>
      <c r="F66" s="30">
        <f>ROUND(142.33848,5)</f>
        <v>142.33848</v>
      </c>
      <c r="G66" s="28"/>
      <c r="H66" s="38"/>
    </row>
    <row r="67" spans="1:8" ht="12.75" customHeight="1">
      <c r="A67" s="26">
        <v>44231</v>
      </c>
      <c r="B67" s="27"/>
      <c r="C67" s="30">
        <f>ROUND(3.465,5)</f>
        <v>3.465</v>
      </c>
      <c r="D67" s="30">
        <f>F67</f>
        <v>143.40449</v>
      </c>
      <c r="E67" s="30">
        <f>F67</f>
        <v>143.40449</v>
      </c>
      <c r="F67" s="30">
        <f>ROUND(143.40449,5)</f>
        <v>143.40449</v>
      </c>
      <c r="G67" s="28"/>
      <c r="H67" s="38"/>
    </row>
    <row r="68" spans="1:8" ht="12.75" customHeight="1">
      <c r="A68" s="26">
        <v>44322</v>
      </c>
      <c r="B68" s="27"/>
      <c r="C68" s="30">
        <f>ROUND(3.465,5)</f>
        <v>3.465</v>
      </c>
      <c r="D68" s="30">
        <f>F68</f>
        <v>145.86683</v>
      </c>
      <c r="E68" s="30">
        <f>F68</f>
        <v>145.86683</v>
      </c>
      <c r="F68" s="30">
        <f>ROUND(145.86683,5)</f>
        <v>145.86683</v>
      </c>
      <c r="G68" s="28"/>
      <c r="H68" s="38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38"/>
    </row>
    <row r="70" spans="1:8" ht="12.75" customHeight="1">
      <c r="A70" s="26">
        <v>43958</v>
      </c>
      <c r="B70" s="27"/>
      <c r="C70" s="30">
        <f>ROUND(101.55994,5)</f>
        <v>101.55994</v>
      </c>
      <c r="D70" s="30">
        <f>F70</f>
        <v>102.04414</v>
      </c>
      <c r="E70" s="30">
        <f>F70</f>
        <v>102.04414</v>
      </c>
      <c r="F70" s="30">
        <f>ROUND(102.04414,5)</f>
        <v>102.04414</v>
      </c>
      <c r="G70" s="28"/>
      <c r="H70" s="38"/>
    </row>
    <row r="71" spans="1:8" ht="12.75" customHeight="1">
      <c r="A71" s="26">
        <v>44049</v>
      </c>
      <c r="B71" s="27"/>
      <c r="C71" s="30">
        <f>ROUND(101.55994,5)</f>
        <v>101.55994</v>
      </c>
      <c r="D71" s="30">
        <f>F71</f>
        <v>103.89871</v>
      </c>
      <c r="E71" s="30">
        <f>F71</f>
        <v>103.89871</v>
      </c>
      <c r="F71" s="30">
        <f>ROUND(103.89871,5)</f>
        <v>103.89871</v>
      </c>
      <c r="G71" s="28"/>
      <c r="H71" s="38"/>
    </row>
    <row r="72" spans="1:8" ht="12.75" customHeight="1">
      <c r="A72" s="26">
        <v>44140</v>
      </c>
      <c r="B72" s="27"/>
      <c r="C72" s="30">
        <f>ROUND(101.55994,5)</f>
        <v>101.55994</v>
      </c>
      <c r="D72" s="30">
        <f>F72</f>
        <v>104.60696</v>
      </c>
      <c r="E72" s="30">
        <f>F72</f>
        <v>104.60696</v>
      </c>
      <c r="F72" s="30">
        <f>ROUND(104.60696,5)</f>
        <v>104.60696</v>
      </c>
      <c r="G72" s="28"/>
      <c r="H72" s="38"/>
    </row>
    <row r="73" spans="1:8" ht="12.75" customHeight="1">
      <c r="A73" s="26">
        <v>44231</v>
      </c>
      <c r="B73" s="27"/>
      <c r="C73" s="30">
        <f>ROUND(101.55994,5)</f>
        <v>101.55994</v>
      </c>
      <c r="D73" s="30">
        <f>F73</f>
        <v>106.50906</v>
      </c>
      <c r="E73" s="30">
        <f>F73</f>
        <v>106.50906</v>
      </c>
      <c r="F73" s="30">
        <f>ROUND(106.50906,5)</f>
        <v>106.50906</v>
      </c>
      <c r="G73" s="28"/>
      <c r="H73" s="38"/>
    </row>
    <row r="74" spans="1:8" ht="12.75" customHeight="1">
      <c r="A74" s="26">
        <v>44322</v>
      </c>
      <c r="B74" s="27"/>
      <c r="C74" s="30">
        <f>ROUND(101.55994,5)</f>
        <v>101.55994</v>
      </c>
      <c r="D74" s="30">
        <f>F74</f>
        <v>107.18613</v>
      </c>
      <c r="E74" s="30">
        <f>F74</f>
        <v>107.18613</v>
      </c>
      <c r="F74" s="30">
        <f>ROUND(107.18613,5)</f>
        <v>107.18613</v>
      </c>
      <c r="G74" s="28"/>
      <c r="H74" s="38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38"/>
    </row>
    <row r="76" spans="1:8" ht="12.75" customHeight="1">
      <c r="A76" s="26">
        <v>43958</v>
      </c>
      <c r="B76" s="27"/>
      <c r="C76" s="30">
        <f>ROUND(8.92,5)</f>
        <v>8.92</v>
      </c>
      <c r="D76" s="30">
        <f>F76</f>
        <v>8.98386</v>
      </c>
      <c r="E76" s="30">
        <f>F76</f>
        <v>8.98386</v>
      </c>
      <c r="F76" s="30">
        <f>ROUND(8.98386,5)</f>
        <v>8.98386</v>
      </c>
      <c r="G76" s="28"/>
      <c r="H76" s="38"/>
    </row>
    <row r="77" spans="1:8" ht="12.75" customHeight="1">
      <c r="A77" s="26">
        <v>44049</v>
      </c>
      <c r="B77" s="27"/>
      <c r="C77" s="30">
        <f>ROUND(8.92,5)</f>
        <v>8.92</v>
      </c>
      <c r="D77" s="30">
        <f>F77</f>
        <v>9.05525</v>
      </c>
      <c r="E77" s="30">
        <f>F77</f>
        <v>9.05525</v>
      </c>
      <c r="F77" s="30">
        <f>ROUND(9.05525,5)</f>
        <v>9.05525</v>
      </c>
      <c r="G77" s="28"/>
      <c r="H77" s="38"/>
    </row>
    <row r="78" spans="1:8" ht="12.75" customHeight="1">
      <c r="A78" s="26">
        <v>44140</v>
      </c>
      <c r="B78" s="27"/>
      <c r="C78" s="30">
        <f>ROUND(8.92,5)</f>
        <v>8.92</v>
      </c>
      <c r="D78" s="30">
        <f>F78</f>
        <v>9.12461</v>
      </c>
      <c r="E78" s="30">
        <f>F78</f>
        <v>9.12461</v>
      </c>
      <c r="F78" s="30">
        <f>ROUND(9.12461,5)</f>
        <v>9.12461</v>
      </c>
      <c r="G78" s="28"/>
      <c r="H78" s="38"/>
    </row>
    <row r="79" spans="1:8" ht="12.75" customHeight="1">
      <c r="A79" s="26">
        <v>44231</v>
      </c>
      <c r="B79" s="27"/>
      <c r="C79" s="30">
        <f>ROUND(8.92,5)</f>
        <v>8.92</v>
      </c>
      <c r="D79" s="30">
        <f>F79</f>
        <v>9.19702</v>
      </c>
      <c r="E79" s="30">
        <f>F79</f>
        <v>9.19702</v>
      </c>
      <c r="F79" s="30">
        <f>ROUND(9.19702,5)</f>
        <v>9.19702</v>
      </c>
      <c r="G79" s="28"/>
      <c r="H79" s="38"/>
    </row>
    <row r="80" spans="1:8" ht="12.75" customHeight="1">
      <c r="A80" s="26">
        <v>44322</v>
      </c>
      <c r="B80" s="27"/>
      <c r="C80" s="30">
        <f>ROUND(8.92,5)</f>
        <v>8.92</v>
      </c>
      <c r="D80" s="30">
        <f>F80</f>
        <v>9.29573</v>
      </c>
      <c r="E80" s="30">
        <f>F80</f>
        <v>9.29573</v>
      </c>
      <c r="F80" s="30">
        <f>ROUND(9.29573,5)</f>
        <v>9.29573</v>
      </c>
      <c r="G80" s="28"/>
      <c r="H80" s="38"/>
    </row>
    <row r="81" spans="1:8" ht="12.75" customHeight="1">
      <c r="A81" s="26" t="s">
        <v>32</v>
      </c>
      <c r="B81" s="27"/>
      <c r="C81" s="29"/>
      <c r="D81" s="29"/>
      <c r="E81" s="29"/>
      <c r="F81" s="29"/>
      <c r="G81" s="28"/>
      <c r="H81" s="38"/>
    </row>
    <row r="82" spans="1:8" ht="12.75" customHeight="1">
      <c r="A82" s="26">
        <v>43958</v>
      </c>
      <c r="B82" s="27"/>
      <c r="C82" s="30">
        <f>ROUND(9.335,5)</f>
        <v>9.335</v>
      </c>
      <c r="D82" s="30">
        <f>F82</f>
        <v>9.40396</v>
      </c>
      <c r="E82" s="30">
        <f>F82</f>
        <v>9.40396</v>
      </c>
      <c r="F82" s="30">
        <f>ROUND(9.40396,5)</f>
        <v>9.40396</v>
      </c>
      <c r="G82" s="28"/>
      <c r="H82" s="38"/>
    </row>
    <row r="83" spans="1:8" ht="12.75" customHeight="1">
      <c r="A83" s="26">
        <v>44049</v>
      </c>
      <c r="B83" s="27"/>
      <c r="C83" s="30">
        <f>ROUND(9.335,5)</f>
        <v>9.335</v>
      </c>
      <c r="D83" s="30">
        <f>F83</f>
        <v>9.48072</v>
      </c>
      <c r="E83" s="30">
        <f>F83</f>
        <v>9.48072</v>
      </c>
      <c r="F83" s="30">
        <f>ROUND(9.48072,5)</f>
        <v>9.48072</v>
      </c>
      <c r="G83" s="28"/>
      <c r="H83" s="38"/>
    </row>
    <row r="84" spans="1:8" ht="12.75" customHeight="1">
      <c r="A84" s="26">
        <v>44140</v>
      </c>
      <c r="B84" s="27"/>
      <c r="C84" s="30">
        <f>ROUND(9.335,5)</f>
        <v>9.335</v>
      </c>
      <c r="D84" s="30">
        <f>F84</f>
        <v>9.56052</v>
      </c>
      <c r="E84" s="30">
        <f>F84</f>
        <v>9.56052</v>
      </c>
      <c r="F84" s="30">
        <f>ROUND(9.56052,5)</f>
        <v>9.56052</v>
      </c>
      <c r="G84" s="28"/>
      <c r="H84" s="38"/>
    </row>
    <row r="85" spans="1:8" ht="12.75" customHeight="1">
      <c r="A85" s="26">
        <v>44231</v>
      </c>
      <c r="B85" s="27"/>
      <c r="C85" s="30">
        <f>ROUND(9.335,5)</f>
        <v>9.335</v>
      </c>
      <c r="D85" s="30">
        <f>F85</f>
        <v>9.64289</v>
      </c>
      <c r="E85" s="30">
        <f>F85</f>
        <v>9.64289</v>
      </c>
      <c r="F85" s="30">
        <f>ROUND(9.64289,5)</f>
        <v>9.64289</v>
      </c>
      <c r="G85" s="28"/>
      <c r="H85" s="38"/>
    </row>
    <row r="86" spans="1:8" ht="12.75" customHeight="1">
      <c r="A86" s="26">
        <v>44322</v>
      </c>
      <c r="B86" s="27"/>
      <c r="C86" s="30">
        <f>ROUND(9.335,5)</f>
        <v>9.335</v>
      </c>
      <c r="D86" s="30">
        <f>F86</f>
        <v>9.74439</v>
      </c>
      <c r="E86" s="30">
        <f>F86</f>
        <v>9.74439</v>
      </c>
      <c r="F86" s="30">
        <f>ROUND(9.74439,5)</f>
        <v>9.74439</v>
      </c>
      <c r="G86" s="28"/>
      <c r="H86" s="38"/>
    </row>
    <row r="87" spans="1:8" ht="12.75" customHeight="1">
      <c r="A87" s="26" t="s">
        <v>33</v>
      </c>
      <c r="B87" s="27"/>
      <c r="C87" s="29"/>
      <c r="D87" s="29"/>
      <c r="E87" s="29"/>
      <c r="F87" s="29"/>
      <c r="G87" s="28"/>
      <c r="H87" s="38"/>
    </row>
    <row r="88" spans="1:8" ht="12.75" customHeight="1">
      <c r="A88" s="26">
        <v>43958</v>
      </c>
      <c r="B88" s="27"/>
      <c r="C88" s="30">
        <f>ROUND(99.7167,5)</f>
        <v>99.7167</v>
      </c>
      <c r="D88" s="30">
        <f>F88</f>
        <v>101.27997</v>
      </c>
      <c r="E88" s="30">
        <f>F88</f>
        <v>101.27997</v>
      </c>
      <c r="F88" s="30">
        <f>ROUND(101.27997,5)</f>
        <v>101.27997</v>
      </c>
      <c r="G88" s="28"/>
      <c r="H88" s="38"/>
    </row>
    <row r="89" spans="1:8" ht="12.75" customHeight="1">
      <c r="A89" s="26">
        <v>44049</v>
      </c>
      <c r="B89" s="27"/>
      <c r="C89" s="30">
        <f>ROUND(99.7167,5)</f>
        <v>99.7167</v>
      </c>
      <c r="D89" s="30">
        <f>F89</f>
        <v>103.12063</v>
      </c>
      <c r="E89" s="30">
        <f>F89</f>
        <v>103.12063</v>
      </c>
      <c r="F89" s="30">
        <f>ROUND(103.12063,5)</f>
        <v>103.12063</v>
      </c>
      <c r="G89" s="28"/>
      <c r="H89" s="38"/>
    </row>
    <row r="90" spans="1:8" ht="12.75" customHeight="1">
      <c r="A90" s="26">
        <v>44140</v>
      </c>
      <c r="B90" s="27"/>
      <c r="C90" s="30">
        <f>ROUND(99.7167,5)</f>
        <v>99.7167</v>
      </c>
      <c r="D90" s="30">
        <f>F90</f>
        <v>103.73713</v>
      </c>
      <c r="E90" s="30">
        <f>F90</f>
        <v>103.73713</v>
      </c>
      <c r="F90" s="30">
        <f>ROUND(103.73713,5)</f>
        <v>103.73713</v>
      </c>
      <c r="G90" s="28"/>
      <c r="H90" s="38"/>
    </row>
    <row r="91" spans="1:8" ht="12.75" customHeight="1">
      <c r="A91" s="26">
        <v>44231</v>
      </c>
      <c r="B91" s="27"/>
      <c r="C91" s="30">
        <f>ROUND(99.7167,5)</f>
        <v>99.7167</v>
      </c>
      <c r="D91" s="30">
        <f>F91</f>
        <v>105.62358</v>
      </c>
      <c r="E91" s="30">
        <f>F91</f>
        <v>105.62358</v>
      </c>
      <c r="F91" s="30">
        <f>ROUND(105.62358,5)</f>
        <v>105.62358</v>
      </c>
      <c r="G91" s="28"/>
      <c r="H91" s="38"/>
    </row>
    <row r="92" spans="1:8" ht="12.75" customHeight="1">
      <c r="A92" s="26">
        <v>44322</v>
      </c>
      <c r="B92" s="27"/>
      <c r="C92" s="30">
        <f>ROUND(99.7167,5)</f>
        <v>99.7167</v>
      </c>
      <c r="D92" s="30">
        <f>F92</f>
        <v>106.20507</v>
      </c>
      <c r="E92" s="30">
        <f>F92</f>
        <v>106.20507</v>
      </c>
      <c r="F92" s="30">
        <f>ROUND(106.20507,5)</f>
        <v>106.20507</v>
      </c>
      <c r="G92" s="28"/>
      <c r="H92" s="38"/>
    </row>
    <row r="93" spans="1:8" ht="12.75" customHeight="1">
      <c r="A93" s="26" t="s">
        <v>34</v>
      </c>
      <c r="B93" s="27"/>
      <c r="C93" s="29"/>
      <c r="D93" s="29"/>
      <c r="E93" s="29"/>
      <c r="F93" s="29"/>
      <c r="G93" s="28"/>
      <c r="H93" s="38"/>
    </row>
    <row r="94" spans="1:8" ht="12.75" customHeight="1">
      <c r="A94" s="26">
        <v>43958</v>
      </c>
      <c r="B94" s="27"/>
      <c r="C94" s="30">
        <f>ROUND(9.975,5)</f>
        <v>9.975</v>
      </c>
      <c r="D94" s="30">
        <f>F94</f>
        <v>10.0532</v>
      </c>
      <c r="E94" s="30">
        <f>F94</f>
        <v>10.0532</v>
      </c>
      <c r="F94" s="30">
        <f>ROUND(10.0532,5)</f>
        <v>10.0532</v>
      </c>
      <c r="G94" s="28"/>
      <c r="H94" s="38"/>
    </row>
    <row r="95" spans="1:8" ht="12.75" customHeight="1">
      <c r="A95" s="26">
        <v>44049</v>
      </c>
      <c r="B95" s="27"/>
      <c r="C95" s="30">
        <f>ROUND(9.975,5)</f>
        <v>9.975</v>
      </c>
      <c r="D95" s="30">
        <f>F95</f>
        <v>10.14201</v>
      </c>
      <c r="E95" s="30">
        <f>F95</f>
        <v>10.14201</v>
      </c>
      <c r="F95" s="30">
        <f>ROUND(10.14201,5)</f>
        <v>10.14201</v>
      </c>
      <c r="G95" s="28"/>
      <c r="H95" s="38"/>
    </row>
    <row r="96" spans="1:8" ht="12.75" customHeight="1">
      <c r="A96" s="26">
        <v>44140</v>
      </c>
      <c r="B96" s="27"/>
      <c r="C96" s="30">
        <f>ROUND(9.975,5)</f>
        <v>9.975</v>
      </c>
      <c r="D96" s="30">
        <f>F96</f>
        <v>10.22784</v>
      </c>
      <c r="E96" s="30">
        <f>F96</f>
        <v>10.22784</v>
      </c>
      <c r="F96" s="30">
        <f>ROUND(10.22784,5)</f>
        <v>10.22784</v>
      </c>
      <c r="G96" s="28"/>
      <c r="H96" s="38"/>
    </row>
    <row r="97" spans="1:8" ht="12.75" customHeight="1">
      <c r="A97" s="26">
        <v>44231</v>
      </c>
      <c r="B97" s="27"/>
      <c r="C97" s="30">
        <f>ROUND(9.975,5)</f>
        <v>9.975</v>
      </c>
      <c r="D97" s="30">
        <f>F97</f>
        <v>10.31749</v>
      </c>
      <c r="E97" s="30">
        <f>F97</f>
        <v>10.31749</v>
      </c>
      <c r="F97" s="30">
        <f>ROUND(10.31749,5)</f>
        <v>10.31749</v>
      </c>
      <c r="G97" s="28"/>
      <c r="H97" s="38"/>
    </row>
    <row r="98" spans="1:8" ht="12.75" customHeight="1">
      <c r="A98" s="26">
        <v>44322</v>
      </c>
      <c r="B98" s="27"/>
      <c r="C98" s="30">
        <f>ROUND(9.975,5)</f>
        <v>9.975</v>
      </c>
      <c r="D98" s="30">
        <f>F98</f>
        <v>10.4273</v>
      </c>
      <c r="E98" s="30">
        <f>F98</f>
        <v>10.4273</v>
      </c>
      <c r="F98" s="30">
        <f>ROUND(10.4273,5)</f>
        <v>10.4273</v>
      </c>
      <c r="G98" s="28"/>
      <c r="H98" s="38"/>
    </row>
    <row r="99" spans="1:8" ht="12.75" customHeight="1">
      <c r="A99" s="26" t="s">
        <v>35</v>
      </c>
      <c r="B99" s="27"/>
      <c r="C99" s="29"/>
      <c r="D99" s="29"/>
      <c r="E99" s="29"/>
      <c r="F99" s="29"/>
      <c r="G99" s="28"/>
      <c r="H99" s="38"/>
    </row>
    <row r="100" spans="1:8" ht="12.75" customHeight="1">
      <c r="A100" s="26">
        <v>43958</v>
      </c>
      <c r="B100" s="27"/>
      <c r="C100" s="30">
        <f>ROUND(3.88,5)</f>
        <v>3.88</v>
      </c>
      <c r="D100" s="30">
        <f>F100</f>
        <v>117.58216</v>
      </c>
      <c r="E100" s="30">
        <f>F100</f>
        <v>117.58216</v>
      </c>
      <c r="F100" s="30">
        <f>ROUND(117.58216,5)</f>
        <v>117.58216</v>
      </c>
      <c r="G100" s="28"/>
      <c r="H100" s="38"/>
    </row>
    <row r="101" spans="1:8" ht="12.75" customHeight="1">
      <c r="A101" s="26">
        <v>44049</v>
      </c>
      <c r="B101" s="27"/>
      <c r="C101" s="30">
        <f>ROUND(3.88,5)</f>
        <v>3.88</v>
      </c>
      <c r="D101" s="30">
        <f>F101</f>
        <v>118.03165</v>
      </c>
      <c r="E101" s="30">
        <f>F101</f>
        <v>118.03165</v>
      </c>
      <c r="F101" s="30">
        <f>ROUND(118.03165,5)</f>
        <v>118.03165</v>
      </c>
      <c r="G101" s="28"/>
      <c r="H101" s="38"/>
    </row>
    <row r="102" spans="1:8" ht="12.75" customHeight="1">
      <c r="A102" s="26">
        <v>44140</v>
      </c>
      <c r="B102" s="27"/>
      <c r="C102" s="30">
        <f>ROUND(3.88,5)</f>
        <v>3.88</v>
      </c>
      <c r="D102" s="30">
        <f>F102</f>
        <v>120.12915</v>
      </c>
      <c r="E102" s="30">
        <f>F102</f>
        <v>120.12915</v>
      </c>
      <c r="F102" s="30">
        <f>ROUND(120.12915,5)</f>
        <v>120.12915</v>
      </c>
      <c r="G102" s="28"/>
      <c r="H102" s="38"/>
    </row>
    <row r="103" spans="1:8" ht="12.75" customHeight="1">
      <c r="A103" s="26">
        <v>44231</v>
      </c>
      <c r="B103" s="27"/>
      <c r="C103" s="30">
        <f>ROUND(3.88,5)</f>
        <v>3.88</v>
      </c>
      <c r="D103" s="30">
        <f>F103</f>
        <v>120.60105</v>
      </c>
      <c r="E103" s="30">
        <f>F103</f>
        <v>120.60105</v>
      </c>
      <c r="F103" s="30">
        <f>ROUND(120.60105,5)</f>
        <v>120.60105</v>
      </c>
      <c r="G103" s="28"/>
      <c r="H103" s="38"/>
    </row>
    <row r="104" spans="1:8" ht="12.75" customHeight="1">
      <c r="A104" s="26">
        <v>44322</v>
      </c>
      <c r="B104" s="27"/>
      <c r="C104" s="30">
        <f>ROUND(3.88,5)</f>
        <v>3.88</v>
      </c>
      <c r="D104" s="30">
        <f>F104</f>
        <v>122.67099</v>
      </c>
      <c r="E104" s="30">
        <f>F104</f>
        <v>122.67099</v>
      </c>
      <c r="F104" s="30">
        <f>ROUND(122.67099,5)</f>
        <v>122.67099</v>
      </c>
      <c r="G104" s="28"/>
      <c r="H104" s="38"/>
    </row>
    <row r="105" spans="1:8" ht="12.75" customHeight="1">
      <c r="A105" s="26" t="s">
        <v>36</v>
      </c>
      <c r="B105" s="27"/>
      <c r="C105" s="29"/>
      <c r="D105" s="29"/>
      <c r="E105" s="29"/>
      <c r="F105" s="29"/>
      <c r="G105" s="28"/>
      <c r="H105" s="38"/>
    </row>
    <row r="106" spans="1:8" ht="12.75" customHeight="1">
      <c r="A106" s="26">
        <v>43958</v>
      </c>
      <c r="B106" s="27"/>
      <c r="C106" s="30">
        <f>ROUND(10.115,5)</f>
        <v>10.115</v>
      </c>
      <c r="D106" s="30">
        <f>F106</f>
        <v>10.19376</v>
      </c>
      <c r="E106" s="30">
        <f>F106</f>
        <v>10.19376</v>
      </c>
      <c r="F106" s="30">
        <f>ROUND(10.19376,5)</f>
        <v>10.19376</v>
      </c>
      <c r="G106" s="28"/>
      <c r="H106" s="38"/>
    </row>
    <row r="107" spans="1:8" ht="12.75" customHeight="1">
      <c r="A107" s="26">
        <v>44049</v>
      </c>
      <c r="B107" s="27"/>
      <c r="C107" s="30">
        <f>ROUND(10.115,5)</f>
        <v>10.115</v>
      </c>
      <c r="D107" s="30">
        <f>F107</f>
        <v>10.28329</v>
      </c>
      <c r="E107" s="30">
        <f>F107</f>
        <v>10.28329</v>
      </c>
      <c r="F107" s="30">
        <f>ROUND(10.28329,5)</f>
        <v>10.28329</v>
      </c>
      <c r="G107" s="28"/>
      <c r="H107" s="38"/>
    </row>
    <row r="108" spans="1:8" ht="12.75" customHeight="1">
      <c r="A108" s="26">
        <v>44140</v>
      </c>
      <c r="B108" s="27"/>
      <c r="C108" s="30">
        <f>ROUND(10.115,5)</f>
        <v>10.115</v>
      </c>
      <c r="D108" s="30">
        <f>F108</f>
        <v>10.36966</v>
      </c>
      <c r="E108" s="30">
        <f>F108</f>
        <v>10.36966</v>
      </c>
      <c r="F108" s="30">
        <f>ROUND(10.36966,5)</f>
        <v>10.36966</v>
      </c>
      <c r="G108" s="28"/>
      <c r="H108" s="38"/>
    </row>
    <row r="109" spans="1:8" ht="12.75" customHeight="1">
      <c r="A109" s="26">
        <v>44231</v>
      </c>
      <c r="B109" s="27"/>
      <c r="C109" s="30">
        <f>ROUND(10.115,5)</f>
        <v>10.115</v>
      </c>
      <c r="D109" s="30">
        <f>F109</f>
        <v>10.45983</v>
      </c>
      <c r="E109" s="30">
        <f>F109</f>
        <v>10.45983</v>
      </c>
      <c r="F109" s="30">
        <f>ROUND(10.45983,5)</f>
        <v>10.45983</v>
      </c>
      <c r="G109" s="28"/>
      <c r="H109" s="38"/>
    </row>
    <row r="110" spans="1:8" ht="12.75" customHeight="1">
      <c r="A110" s="26">
        <v>44322</v>
      </c>
      <c r="B110" s="27"/>
      <c r="C110" s="30">
        <f>ROUND(10.115,5)</f>
        <v>10.115</v>
      </c>
      <c r="D110" s="30">
        <f>F110</f>
        <v>10.56923</v>
      </c>
      <c r="E110" s="30">
        <f>F110</f>
        <v>10.56923</v>
      </c>
      <c r="F110" s="30">
        <f>ROUND(10.56923,5)</f>
        <v>10.56923</v>
      </c>
      <c r="G110" s="28"/>
      <c r="H110" s="38"/>
    </row>
    <row r="111" spans="1:8" ht="12.75" customHeight="1">
      <c r="A111" s="26" t="s">
        <v>37</v>
      </c>
      <c r="B111" s="27"/>
      <c r="C111" s="29"/>
      <c r="D111" s="29"/>
      <c r="E111" s="29"/>
      <c r="F111" s="29"/>
      <c r="G111" s="28"/>
      <c r="H111" s="38"/>
    </row>
    <row r="112" spans="1:8" ht="12.75" customHeight="1">
      <c r="A112" s="26">
        <v>43958</v>
      </c>
      <c r="B112" s="27"/>
      <c r="C112" s="30">
        <f>ROUND(10.19,5)</f>
        <v>10.19</v>
      </c>
      <c r="D112" s="30">
        <f>F112</f>
        <v>10.26678</v>
      </c>
      <c r="E112" s="30">
        <f>F112</f>
        <v>10.26678</v>
      </c>
      <c r="F112" s="30">
        <f>ROUND(10.26678,5)</f>
        <v>10.26678</v>
      </c>
      <c r="G112" s="28"/>
      <c r="H112" s="38"/>
    </row>
    <row r="113" spans="1:8" ht="12.75" customHeight="1">
      <c r="A113" s="26">
        <v>44049</v>
      </c>
      <c r="B113" s="27"/>
      <c r="C113" s="30">
        <f>ROUND(10.19,5)</f>
        <v>10.19</v>
      </c>
      <c r="D113" s="30">
        <f>F113</f>
        <v>10.354</v>
      </c>
      <c r="E113" s="30">
        <f>F113</f>
        <v>10.354</v>
      </c>
      <c r="F113" s="30">
        <f>ROUND(10.354,5)</f>
        <v>10.354</v>
      </c>
      <c r="G113" s="28"/>
      <c r="H113" s="38"/>
    </row>
    <row r="114" spans="1:8" ht="12.75" customHeight="1">
      <c r="A114" s="26">
        <v>44140</v>
      </c>
      <c r="B114" s="27"/>
      <c r="C114" s="30">
        <f>ROUND(10.19,5)</f>
        <v>10.19</v>
      </c>
      <c r="D114" s="30">
        <f>F114</f>
        <v>10.43798</v>
      </c>
      <c r="E114" s="30">
        <f>F114</f>
        <v>10.43798</v>
      </c>
      <c r="F114" s="30">
        <f>ROUND(10.43798,5)</f>
        <v>10.43798</v>
      </c>
      <c r="G114" s="28"/>
      <c r="H114" s="38"/>
    </row>
    <row r="115" spans="1:8" ht="12.75" customHeight="1">
      <c r="A115" s="26">
        <v>44231</v>
      </c>
      <c r="B115" s="27"/>
      <c r="C115" s="30">
        <f>ROUND(10.19,5)</f>
        <v>10.19</v>
      </c>
      <c r="D115" s="30">
        <f>F115</f>
        <v>10.52552</v>
      </c>
      <c r="E115" s="30">
        <f>F115</f>
        <v>10.52552</v>
      </c>
      <c r="F115" s="30">
        <f>ROUND(10.52552,5)</f>
        <v>10.52552</v>
      </c>
      <c r="G115" s="28"/>
      <c r="H115" s="38"/>
    </row>
    <row r="116" spans="1:8" ht="12.75" customHeight="1">
      <c r="A116" s="26">
        <v>44322</v>
      </c>
      <c r="B116" s="27"/>
      <c r="C116" s="30">
        <f>ROUND(10.19,5)</f>
        <v>10.19</v>
      </c>
      <c r="D116" s="30">
        <f>F116</f>
        <v>10.63115</v>
      </c>
      <c r="E116" s="30">
        <f>F116</f>
        <v>10.63115</v>
      </c>
      <c r="F116" s="30">
        <f>ROUND(10.63115,5)</f>
        <v>10.63115</v>
      </c>
      <c r="G116" s="28"/>
      <c r="H116" s="38"/>
    </row>
    <row r="117" spans="1:8" ht="12.75" customHeight="1">
      <c r="A117" s="26" t="s">
        <v>38</v>
      </c>
      <c r="B117" s="27"/>
      <c r="C117" s="29"/>
      <c r="D117" s="29"/>
      <c r="E117" s="29"/>
      <c r="F117" s="29"/>
      <c r="G117" s="28"/>
      <c r="H117" s="38"/>
    </row>
    <row r="118" spans="1:8" ht="12.75" customHeight="1">
      <c r="A118" s="26">
        <v>43958</v>
      </c>
      <c r="B118" s="27"/>
      <c r="C118" s="30">
        <f>ROUND(108.0876,5)</f>
        <v>108.0876</v>
      </c>
      <c r="D118" s="30">
        <f>F118</f>
        <v>108.0411</v>
      </c>
      <c r="E118" s="30">
        <f>F118</f>
        <v>108.0411</v>
      </c>
      <c r="F118" s="30">
        <f>ROUND(108.0411,5)</f>
        <v>108.0411</v>
      </c>
      <c r="G118" s="28"/>
      <c r="H118" s="38"/>
    </row>
    <row r="119" spans="1:8" ht="12.75" customHeight="1">
      <c r="A119" s="26">
        <v>44049</v>
      </c>
      <c r="B119" s="27"/>
      <c r="C119" s="30">
        <f>ROUND(108.0876,5)</f>
        <v>108.0876</v>
      </c>
      <c r="D119" s="30">
        <f>F119</f>
        <v>110.00472</v>
      </c>
      <c r="E119" s="30">
        <f>F119</f>
        <v>110.00472</v>
      </c>
      <c r="F119" s="30">
        <f>ROUND(110.00472,5)</f>
        <v>110.00472</v>
      </c>
      <c r="G119" s="28"/>
      <c r="H119" s="38"/>
    </row>
    <row r="120" spans="1:8" ht="12.75" customHeight="1">
      <c r="A120" s="26">
        <v>44140</v>
      </c>
      <c r="B120" s="27"/>
      <c r="C120" s="30">
        <f>ROUND(108.0876,5)</f>
        <v>108.0876</v>
      </c>
      <c r="D120" s="30">
        <f>F120</f>
        <v>110.17109</v>
      </c>
      <c r="E120" s="30">
        <f>F120</f>
        <v>110.17109</v>
      </c>
      <c r="F120" s="30">
        <f>ROUND(110.17109,5)</f>
        <v>110.17109</v>
      </c>
      <c r="G120" s="28"/>
      <c r="H120" s="38"/>
    </row>
    <row r="121" spans="1:8" ht="12.75" customHeight="1">
      <c r="A121" s="26">
        <v>44231</v>
      </c>
      <c r="B121" s="27"/>
      <c r="C121" s="30">
        <f>ROUND(108.0876,5)</f>
        <v>108.0876</v>
      </c>
      <c r="D121" s="30">
        <f>F121</f>
        <v>112.17424</v>
      </c>
      <c r="E121" s="30">
        <f>F121</f>
        <v>112.17424</v>
      </c>
      <c r="F121" s="30">
        <f>ROUND(112.17424,5)</f>
        <v>112.17424</v>
      </c>
      <c r="G121" s="28"/>
      <c r="H121" s="38"/>
    </row>
    <row r="122" spans="1:8" ht="12.75" customHeight="1">
      <c r="A122" s="26">
        <v>44322</v>
      </c>
      <c r="B122" s="27"/>
      <c r="C122" s="30">
        <f>ROUND(108.0876,5)</f>
        <v>108.0876</v>
      </c>
      <c r="D122" s="30">
        <f>F122</f>
        <v>112.28944</v>
      </c>
      <c r="E122" s="30">
        <f>F122</f>
        <v>112.28944</v>
      </c>
      <c r="F122" s="30">
        <f>ROUND(112.28944,5)</f>
        <v>112.28944</v>
      </c>
      <c r="G122" s="28"/>
      <c r="H122" s="38"/>
    </row>
    <row r="123" spans="1:8" ht="12.75" customHeight="1">
      <c r="A123" s="26" t="s">
        <v>39</v>
      </c>
      <c r="B123" s="27"/>
      <c r="C123" s="29"/>
      <c r="D123" s="29"/>
      <c r="E123" s="29"/>
      <c r="F123" s="29"/>
      <c r="G123" s="28"/>
      <c r="H123" s="38"/>
    </row>
    <row r="124" spans="1:8" ht="12.75" customHeight="1">
      <c r="A124" s="26">
        <v>43958</v>
      </c>
      <c r="B124" s="27"/>
      <c r="C124" s="30">
        <f>ROUND(3.895,5)</f>
        <v>3.895</v>
      </c>
      <c r="D124" s="30">
        <f>F124</f>
        <v>111.88388</v>
      </c>
      <c r="E124" s="30">
        <f>F124</f>
        <v>111.88388</v>
      </c>
      <c r="F124" s="30">
        <f>ROUND(111.88388,5)</f>
        <v>111.88388</v>
      </c>
      <c r="G124" s="28"/>
      <c r="H124" s="38"/>
    </row>
    <row r="125" spans="1:8" ht="12.75" customHeight="1">
      <c r="A125" s="26">
        <v>44049</v>
      </c>
      <c r="B125" s="27"/>
      <c r="C125" s="30">
        <f>ROUND(3.895,5)</f>
        <v>3.895</v>
      </c>
      <c r="D125" s="30">
        <f>F125</f>
        <v>112.04452</v>
      </c>
      <c r="E125" s="30">
        <f>F125</f>
        <v>112.04452</v>
      </c>
      <c r="F125" s="30">
        <f>ROUND(112.04452,5)</f>
        <v>112.04452</v>
      </c>
      <c r="G125" s="28"/>
      <c r="H125" s="38"/>
    </row>
    <row r="126" spans="1:8" ht="12.75" customHeight="1">
      <c r="A126" s="26">
        <v>44140</v>
      </c>
      <c r="B126" s="27"/>
      <c r="C126" s="30">
        <f>ROUND(3.895,5)</f>
        <v>3.895</v>
      </c>
      <c r="D126" s="30">
        <f>F126</f>
        <v>114.03587</v>
      </c>
      <c r="E126" s="30">
        <f>F126</f>
        <v>114.03587</v>
      </c>
      <c r="F126" s="30">
        <f>ROUND(114.03587,5)</f>
        <v>114.03587</v>
      </c>
      <c r="G126" s="28"/>
      <c r="H126" s="38"/>
    </row>
    <row r="127" spans="1:8" ht="12.75" customHeight="1">
      <c r="A127" s="26">
        <v>44231</v>
      </c>
      <c r="B127" s="27"/>
      <c r="C127" s="30">
        <f>ROUND(3.895,5)</f>
        <v>3.895</v>
      </c>
      <c r="D127" s="30">
        <f>F127</f>
        <v>114.19647</v>
      </c>
      <c r="E127" s="30">
        <f>F127</f>
        <v>114.19647</v>
      </c>
      <c r="F127" s="30">
        <f>ROUND(114.19647,5)</f>
        <v>114.19647</v>
      </c>
      <c r="G127" s="28"/>
      <c r="H127" s="38"/>
    </row>
    <row r="128" spans="1:8" ht="12.75" customHeight="1">
      <c r="A128" s="26">
        <v>44322</v>
      </c>
      <c r="B128" s="27"/>
      <c r="C128" s="30">
        <f>ROUND(3.895,5)</f>
        <v>3.895</v>
      </c>
      <c r="D128" s="30">
        <f>F128</f>
        <v>116.15655</v>
      </c>
      <c r="E128" s="30">
        <f>F128</f>
        <v>116.15655</v>
      </c>
      <c r="F128" s="30">
        <f>ROUND(116.15655,5)</f>
        <v>116.15655</v>
      </c>
      <c r="G128" s="28"/>
      <c r="H128" s="38"/>
    </row>
    <row r="129" spans="1:8" ht="12.75" customHeight="1">
      <c r="A129" s="26" t="s">
        <v>40</v>
      </c>
      <c r="B129" s="27"/>
      <c r="C129" s="29"/>
      <c r="D129" s="29"/>
      <c r="E129" s="29"/>
      <c r="F129" s="29"/>
      <c r="G129" s="28"/>
      <c r="H129" s="38"/>
    </row>
    <row r="130" spans="1:8" ht="12.75" customHeight="1">
      <c r="A130" s="26">
        <v>43958</v>
      </c>
      <c r="B130" s="27"/>
      <c r="C130" s="30">
        <f>ROUND(4.59,5)</f>
        <v>4.59</v>
      </c>
      <c r="D130" s="30">
        <f>F130</f>
        <v>129.38536</v>
      </c>
      <c r="E130" s="30">
        <f>F130</f>
        <v>129.38536</v>
      </c>
      <c r="F130" s="30">
        <f>ROUND(129.38536,5)</f>
        <v>129.38536</v>
      </c>
      <c r="G130" s="28"/>
      <c r="H130" s="38"/>
    </row>
    <row r="131" spans="1:8" ht="12.75" customHeight="1">
      <c r="A131" s="26">
        <v>44049</v>
      </c>
      <c r="B131" s="27"/>
      <c r="C131" s="30">
        <f>ROUND(4.59,5)</f>
        <v>4.59</v>
      </c>
      <c r="D131" s="30">
        <f>F131</f>
        <v>131.73686</v>
      </c>
      <c r="E131" s="30">
        <f>F131</f>
        <v>131.73686</v>
      </c>
      <c r="F131" s="30">
        <f>ROUND(131.73686,5)</f>
        <v>131.73686</v>
      </c>
      <c r="G131" s="28"/>
      <c r="H131" s="38"/>
    </row>
    <row r="132" spans="1:8" ht="12.75" customHeight="1">
      <c r="A132" s="26">
        <v>44140</v>
      </c>
      <c r="B132" s="27"/>
      <c r="C132" s="30">
        <f>ROUND(4.59,5)</f>
        <v>4.59</v>
      </c>
      <c r="D132" s="30">
        <f>F132</f>
        <v>132.11538</v>
      </c>
      <c r="E132" s="30">
        <f>F132</f>
        <v>132.11538</v>
      </c>
      <c r="F132" s="30">
        <f>ROUND(132.11538,5)</f>
        <v>132.11538</v>
      </c>
      <c r="G132" s="28"/>
      <c r="H132" s="38"/>
    </row>
    <row r="133" spans="1:8" ht="12.75" customHeight="1">
      <c r="A133" s="26">
        <v>44231</v>
      </c>
      <c r="B133" s="27"/>
      <c r="C133" s="30">
        <f>ROUND(4.59,5)</f>
        <v>4.59</v>
      </c>
      <c r="D133" s="30">
        <f>F133</f>
        <v>134.51744</v>
      </c>
      <c r="E133" s="30">
        <f>F133</f>
        <v>134.51744</v>
      </c>
      <c r="F133" s="30">
        <f>ROUND(134.51744,5)</f>
        <v>134.51744</v>
      </c>
      <c r="G133" s="28"/>
      <c r="H133" s="38"/>
    </row>
    <row r="134" spans="1:8" ht="12.75" customHeight="1">
      <c r="A134" s="26">
        <v>44322</v>
      </c>
      <c r="B134" s="27"/>
      <c r="C134" s="30">
        <f>ROUND(4.59,5)</f>
        <v>4.59</v>
      </c>
      <c r="D134" s="30">
        <f>F134</f>
        <v>134.84999</v>
      </c>
      <c r="E134" s="30">
        <f>F134</f>
        <v>134.84999</v>
      </c>
      <c r="F134" s="30">
        <f>ROUND(134.84999,5)</f>
        <v>134.84999</v>
      </c>
      <c r="G134" s="28"/>
      <c r="H134" s="38"/>
    </row>
    <row r="135" spans="1:8" ht="12.75" customHeight="1">
      <c r="A135" s="26" t="s">
        <v>41</v>
      </c>
      <c r="B135" s="27"/>
      <c r="C135" s="29"/>
      <c r="D135" s="29"/>
      <c r="E135" s="29"/>
      <c r="F135" s="29"/>
      <c r="G135" s="28"/>
      <c r="H135" s="38"/>
    </row>
    <row r="136" spans="1:8" ht="12.75" customHeight="1">
      <c r="A136" s="26">
        <v>43958</v>
      </c>
      <c r="B136" s="27"/>
      <c r="C136" s="30">
        <f>ROUND(10.95,5)</f>
        <v>10.95</v>
      </c>
      <c r="D136" s="30">
        <f>F136</f>
        <v>11.06279</v>
      </c>
      <c r="E136" s="30">
        <f>F136</f>
        <v>11.06279</v>
      </c>
      <c r="F136" s="30">
        <f>ROUND(11.06279,5)</f>
        <v>11.06279</v>
      </c>
      <c r="G136" s="28"/>
      <c r="H136" s="38"/>
    </row>
    <row r="137" spans="1:8" ht="12.75" customHeight="1">
      <c r="A137" s="26">
        <v>44049</v>
      </c>
      <c r="B137" s="27"/>
      <c r="C137" s="30">
        <f>ROUND(10.95,5)</f>
        <v>10.95</v>
      </c>
      <c r="D137" s="30">
        <f>F137</f>
        <v>11.19142</v>
      </c>
      <c r="E137" s="30">
        <f>F137</f>
        <v>11.19142</v>
      </c>
      <c r="F137" s="30">
        <f>ROUND(11.19142,5)</f>
        <v>11.19142</v>
      </c>
      <c r="G137" s="28"/>
      <c r="H137" s="38"/>
    </row>
    <row r="138" spans="1:8" ht="12.75" customHeight="1">
      <c r="A138" s="26">
        <v>44140</v>
      </c>
      <c r="B138" s="27"/>
      <c r="C138" s="30">
        <f>ROUND(10.95,5)</f>
        <v>10.95</v>
      </c>
      <c r="D138" s="30">
        <f>F138</f>
        <v>11.3262</v>
      </c>
      <c r="E138" s="30">
        <f>F138</f>
        <v>11.3262</v>
      </c>
      <c r="F138" s="30">
        <f>ROUND(11.3262,5)</f>
        <v>11.3262</v>
      </c>
      <c r="G138" s="28"/>
      <c r="H138" s="38"/>
    </row>
    <row r="139" spans="1:8" ht="12.75" customHeight="1">
      <c r="A139" s="26">
        <v>44231</v>
      </c>
      <c r="B139" s="27"/>
      <c r="C139" s="30">
        <f>ROUND(10.95,5)</f>
        <v>10.95</v>
      </c>
      <c r="D139" s="30">
        <f>F139</f>
        <v>11.46916</v>
      </c>
      <c r="E139" s="30">
        <f>F139</f>
        <v>11.46916</v>
      </c>
      <c r="F139" s="30">
        <f>ROUND(11.46916,5)</f>
        <v>11.46916</v>
      </c>
      <c r="G139" s="28"/>
      <c r="H139" s="38"/>
    </row>
    <row r="140" spans="1:8" ht="12.75" customHeight="1">
      <c r="A140" s="26">
        <v>44322</v>
      </c>
      <c r="B140" s="27"/>
      <c r="C140" s="30">
        <f>ROUND(10.95,5)</f>
        <v>10.95</v>
      </c>
      <c r="D140" s="30">
        <f>F140</f>
        <v>11.62923</v>
      </c>
      <c r="E140" s="30">
        <f>F140</f>
        <v>11.62923</v>
      </c>
      <c r="F140" s="30">
        <f>ROUND(11.62923,5)</f>
        <v>11.62923</v>
      </c>
      <c r="G140" s="28"/>
      <c r="H140" s="38"/>
    </row>
    <row r="141" spans="1:8" ht="12.75" customHeight="1">
      <c r="A141" s="26" t="s">
        <v>42</v>
      </c>
      <c r="B141" s="27"/>
      <c r="C141" s="29"/>
      <c r="D141" s="29"/>
      <c r="E141" s="29"/>
      <c r="F141" s="29"/>
      <c r="G141" s="28"/>
      <c r="H141" s="38"/>
    </row>
    <row r="142" spans="1:8" ht="12.75" customHeight="1">
      <c r="A142" s="26">
        <v>43958</v>
      </c>
      <c r="B142" s="27"/>
      <c r="C142" s="30">
        <f>ROUND(11.29,5)</f>
        <v>11.29</v>
      </c>
      <c r="D142" s="30">
        <f>F142</f>
        <v>11.40198</v>
      </c>
      <c r="E142" s="30">
        <f>F142</f>
        <v>11.40198</v>
      </c>
      <c r="F142" s="30">
        <f>ROUND(11.40198,5)</f>
        <v>11.40198</v>
      </c>
      <c r="G142" s="28"/>
      <c r="H142" s="38"/>
    </row>
    <row r="143" spans="1:8" ht="12.75" customHeight="1">
      <c r="A143" s="26">
        <v>44049</v>
      </c>
      <c r="B143" s="27"/>
      <c r="C143" s="30">
        <f>ROUND(11.29,5)</f>
        <v>11.29</v>
      </c>
      <c r="D143" s="30">
        <f>F143</f>
        <v>11.52724</v>
      </c>
      <c r="E143" s="30">
        <f>F143</f>
        <v>11.52724</v>
      </c>
      <c r="F143" s="30">
        <f>ROUND(11.52724,5)</f>
        <v>11.52724</v>
      </c>
      <c r="G143" s="28"/>
      <c r="H143" s="38"/>
    </row>
    <row r="144" spans="1:8" ht="12.75" customHeight="1">
      <c r="A144" s="26">
        <v>44140</v>
      </c>
      <c r="B144" s="27"/>
      <c r="C144" s="30">
        <f>ROUND(11.29,5)</f>
        <v>11.29</v>
      </c>
      <c r="D144" s="30">
        <f>F144</f>
        <v>11.65722</v>
      </c>
      <c r="E144" s="30">
        <f>F144</f>
        <v>11.65722</v>
      </c>
      <c r="F144" s="30">
        <f>ROUND(11.65722,5)</f>
        <v>11.65722</v>
      </c>
      <c r="G144" s="28"/>
      <c r="H144" s="38"/>
    </row>
    <row r="145" spans="1:8" ht="12.75" customHeight="1">
      <c r="A145" s="26">
        <v>44231</v>
      </c>
      <c r="B145" s="27"/>
      <c r="C145" s="30">
        <f>ROUND(11.29,5)</f>
        <v>11.29</v>
      </c>
      <c r="D145" s="30">
        <f>F145</f>
        <v>11.79039</v>
      </c>
      <c r="E145" s="30">
        <f>F145</f>
        <v>11.79039</v>
      </c>
      <c r="F145" s="30">
        <f>ROUND(11.79039,5)</f>
        <v>11.79039</v>
      </c>
      <c r="G145" s="28"/>
      <c r="H145" s="38"/>
    </row>
    <row r="146" spans="1:8" ht="12.75" customHeight="1">
      <c r="A146" s="26">
        <v>44322</v>
      </c>
      <c r="B146" s="27"/>
      <c r="C146" s="30">
        <f>ROUND(11.29,5)</f>
        <v>11.29</v>
      </c>
      <c r="D146" s="30">
        <f>F146</f>
        <v>11.94461</v>
      </c>
      <c r="E146" s="30">
        <f>F146</f>
        <v>11.94461</v>
      </c>
      <c r="F146" s="30">
        <f>ROUND(11.94461,5)</f>
        <v>11.94461</v>
      </c>
      <c r="G146" s="28"/>
      <c r="H146" s="38"/>
    </row>
    <row r="147" spans="1:8" ht="12.75" customHeight="1">
      <c r="A147" s="26" t="s">
        <v>43</v>
      </c>
      <c r="B147" s="27"/>
      <c r="C147" s="29"/>
      <c r="D147" s="29"/>
      <c r="E147" s="29"/>
      <c r="F147" s="29"/>
      <c r="G147" s="28"/>
      <c r="H147" s="38"/>
    </row>
    <row r="148" spans="1:8" ht="12.75" customHeight="1">
      <c r="A148" s="26">
        <v>43958</v>
      </c>
      <c r="B148" s="27"/>
      <c r="C148" s="30">
        <f>ROUND(6.645,5)</f>
        <v>6.645</v>
      </c>
      <c r="D148" s="30">
        <f>F148</f>
        <v>6.60435</v>
      </c>
      <c r="E148" s="30">
        <f>F148</f>
        <v>6.60435</v>
      </c>
      <c r="F148" s="30">
        <f>ROUND(6.60435,5)</f>
        <v>6.60435</v>
      </c>
      <c r="G148" s="28"/>
      <c r="H148" s="38"/>
    </row>
    <row r="149" spans="1:8" ht="12.75" customHeight="1">
      <c r="A149" s="26">
        <v>44049</v>
      </c>
      <c r="B149" s="27"/>
      <c r="C149" s="30">
        <f>ROUND(6.645,5)</f>
        <v>6.645</v>
      </c>
      <c r="D149" s="30">
        <f>F149</f>
        <v>6.53149</v>
      </c>
      <c r="E149" s="30">
        <f>F149</f>
        <v>6.53149</v>
      </c>
      <c r="F149" s="30">
        <f>ROUND(6.53149,5)</f>
        <v>6.53149</v>
      </c>
      <c r="G149" s="28"/>
      <c r="H149" s="38"/>
    </row>
    <row r="150" spans="1:8" ht="12.75" customHeight="1">
      <c r="A150" s="26">
        <v>44140</v>
      </c>
      <c r="B150" s="27"/>
      <c r="C150" s="30">
        <f>ROUND(6.645,5)</f>
        <v>6.645</v>
      </c>
      <c r="D150" s="30">
        <f>F150</f>
        <v>6.45903</v>
      </c>
      <c r="E150" s="30">
        <f>F150</f>
        <v>6.45903</v>
      </c>
      <c r="F150" s="30">
        <f>ROUND(6.45903,5)</f>
        <v>6.45903</v>
      </c>
      <c r="G150" s="28"/>
      <c r="H150" s="38"/>
    </row>
    <row r="151" spans="1:8" ht="12.75" customHeight="1">
      <c r="A151" s="26">
        <v>44231</v>
      </c>
      <c r="B151" s="27"/>
      <c r="C151" s="30">
        <f>ROUND(6.645,5)</f>
        <v>6.645</v>
      </c>
      <c r="D151" s="30">
        <f>F151</f>
        <v>6.3591</v>
      </c>
      <c r="E151" s="30">
        <f>F151</f>
        <v>6.3591</v>
      </c>
      <c r="F151" s="30">
        <f>ROUND(6.3591,5)</f>
        <v>6.3591</v>
      </c>
      <c r="G151" s="28"/>
      <c r="H151" s="38"/>
    </row>
    <row r="152" spans="1:8" ht="12.75" customHeight="1">
      <c r="A152" s="26">
        <v>44322</v>
      </c>
      <c r="B152" s="27"/>
      <c r="C152" s="30">
        <f>ROUND(6.645,5)</f>
        <v>6.645</v>
      </c>
      <c r="D152" s="30">
        <f>F152</f>
        <v>6.28349</v>
      </c>
      <c r="E152" s="30">
        <f>F152</f>
        <v>6.28349</v>
      </c>
      <c r="F152" s="30">
        <f>ROUND(6.28349,5)</f>
        <v>6.28349</v>
      </c>
      <c r="G152" s="28"/>
      <c r="H152" s="38"/>
    </row>
    <row r="153" spans="1:8" ht="12.75" customHeight="1">
      <c r="A153" s="26" t="s">
        <v>44</v>
      </c>
      <c r="B153" s="27"/>
      <c r="C153" s="29"/>
      <c r="D153" s="29"/>
      <c r="E153" s="29"/>
      <c r="F153" s="29"/>
      <c r="G153" s="28"/>
      <c r="H153" s="38"/>
    </row>
    <row r="154" spans="1:8" ht="12.75" customHeight="1">
      <c r="A154" s="26">
        <v>43958</v>
      </c>
      <c r="B154" s="27"/>
      <c r="C154" s="30">
        <f>ROUND(9.78,5)</f>
        <v>9.78</v>
      </c>
      <c r="D154" s="30">
        <f>F154</f>
        <v>9.85246</v>
      </c>
      <c r="E154" s="30">
        <f>F154</f>
        <v>9.85246</v>
      </c>
      <c r="F154" s="30">
        <f>ROUND(9.85246,5)</f>
        <v>9.85246</v>
      </c>
      <c r="G154" s="28"/>
      <c r="H154" s="38"/>
    </row>
    <row r="155" spans="1:8" ht="12.75" customHeight="1">
      <c r="A155" s="26">
        <v>44049</v>
      </c>
      <c r="B155" s="27"/>
      <c r="C155" s="30">
        <f>ROUND(9.78,5)</f>
        <v>9.78</v>
      </c>
      <c r="D155" s="30">
        <f>F155</f>
        <v>9.9346</v>
      </c>
      <c r="E155" s="30">
        <f>F155</f>
        <v>9.9346</v>
      </c>
      <c r="F155" s="30">
        <f>ROUND(9.9346,5)</f>
        <v>9.9346</v>
      </c>
      <c r="G155" s="28"/>
      <c r="H155" s="38"/>
    </row>
    <row r="156" spans="1:8" ht="12.75" customHeight="1">
      <c r="A156" s="26">
        <v>44140</v>
      </c>
      <c r="B156" s="27"/>
      <c r="C156" s="30">
        <f>ROUND(9.78,5)</f>
        <v>9.78</v>
      </c>
      <c r="D156" s="30">
        <f>F156</f>
        <v>10.02271</v>
      </c>
      <c r="E156" s="30">
        <f>F156</f>
        <v>10.02271</v>
      </c>
      <c r="F156" s="30">
        <f>ROUND(10.02271,5)</f>
        <v>10.02271</v>
      </c>
      <c r="G156" s="28"/>
      <c r="H156" s="38"/>
    </row>
    <row r="157" spans="1:8" ht="12.75" customHeight="1">
      <c r="A157" s="26">
        <v>44231</v>
      </c>
      <c r="B157" s="27"/>
      <c r="C157" s="30">
        <f>ROUND(9.78,5)</f>
        <v>9.78</v>
      </c>
      <c r="D157" s="30">
        <f>F157</f>
        <v>10.11556</v>
      </c>
      <c r="E157" s="30">
        <f>F157</f>
        <v>10.11556</v>
      </c>
      <c r="F157" s="30">
        <f>ROUND(10.11556,5)</f>
        <v>10.11556</v>
      </c>
      <c r="G157" s="28"/>
      <c r="H157" s="38"/>
    </row>
    <row r="158" spans="1:8" ht="12.75" customHeight="1">
      <c r="A158" s="26">
        <v>44322</v>
      </c>
      <c r="B158" s="27"/>
      <c r="C158" s="30">
        <f>ROUND(9.78,5)</f>
        <v>9.78</v>
      </c>
      <c r="D158" s="30">
        <f>F158</f>
        <v>10.22115</v>
      </c>
      <c r="E158" s="30">
        <f>F158</f>
        <v>10.22115</v>
      </c>
      <c r="F158" s="30">
        <f>ROUND(10.22115,5)</f>
        <v>10.22115</v>
      </c>
      <c r="G158" s="28"/>
      <c r="H158" s="38"/>
    </row>
    <row r="159" spans="1:8" ht="12.75" customHeight="1">
      <c r="A159" s="26" t="s">
        <v>45</v>
      </c>
      <c r="B159" s="27"/>
      <c r="C159" s="29"/>
      <c r="D159" s="29"/>
      <c r="E159" s="29"/>
      <c r="F159" s="29"/>
      <c r="G159" s="28"/>
      <c r="H159" s="38"/>
    </row>
    <row r="160" spans="1:8" ht="12.75" customHeight="1">
      <c r="A160" s="26">
        <v>43958</v>
      </c>
      <c r="B160" s="27"/>
      <c r="C160" s="30">
        <f>ROUND(8.005,5)</f>
        <v>8.005</v>
      </c>
      <c r="D160" s="30">
        <f>F160</f>
        <v>8.04852</v>
      </c>
      <c r="E160" s="30">
        <f>F160</f>
        <v>8.04852</v>
      </c>
      <c r="F160" s="30">
        <f>ROUND(8.04852,5)</f>
        <v>8.04852</v>
      </c>
      <c r="G160" s="28"/>
      <c r="H160" s="38"/>
    </row>
    <row r="161" spans="1:8" ht="12.75" customHeight="1">
      <c r="A161" s="26">
        <v>44049</v>
      </c>
      <c r="B161" s="27"/>
      <c r="C161" s="30">
        <f>ROUND(8.005,5)</f>
        <v>8.005</v>
      </c>
      <c r="D161" s="30">
        <f>F161</f>
        <v>8.0939</v>
      </c>
      <c r="E161" s="30">
        <f>F161</f>
        <v>8.0939</v>
      </c>
      <c r="F161" s="30">
        <f>ROUND(8.0939,5)</f>
        <v>8.0939</v>
      </c>
      <c r="G161" s="28"/>
      <c r="H161" s="38"/>
    </row>
    <row r="162" spans="1:8" ht="12.75" customHeight="1">
      <c r="A162" s="26">
        <v>44140</v>
      </c>
      <c r="B162" s="27"/>
      <c r="C162" s="30">
        <f>ROUND(8.005,5)</f>
        <v>8.005</v>
      </c>
      <c r="D162" s="30">
        <f>F162</f>
        <v>8.14217</v>
      </c>
      <c r="E162" s="30">
        <f>F162</f>
        <v>8.14217</v>
      </c>
      <c r="F162" s="30">
        <f>ROUND(8.14217,5)</f>
        <v>8.14217</v>
      </c>
      <c r="G162" s="28"/>
      <c r="H162" s="38"/>
    </row>
    <row r="163" spans="1:8" ht="12.75" customHeight="1">
      <c r="A163" s="26">
        <v>44231</v>
      </c>
      <c r="B163" s="27"/>
      <c r="C163" s="30">
        <f>ROUND(8.005,5)</f>
        <v>8.005</v>
      </c>
      <c r="D163" s="30">
        <f>F163</f>
        <v>8.19158</v>
      </c>
      <c r="E163" s="30">
        <f>F163</f>
        <v>8.19158</v>
      </c>
      <c r="F163" s="30">
        <f>ROUND(8.19158,5)</f>
        <v>8.19158</v>
      </c>
      <c r="G163" s="28"/>
      <c r="H163" s="38"/>
    </row>
    <row r="164" spans="1:8" ht="12.75" customHeight="1">
      <c r="A164" s="26">
        <v>44322</v>
      </c>
      <c r="B164" s="27"/>
      <c r="C164" s="30">
        <f>ROUND(8.005,5)</f>
        <v>8.005</v>
      </c>
      <c r="D164" s="30">
        <f>F164</f>
        <v>8.27187</v>
      </c>
      <c r="E164" s="30">
        <f>F164</f>
        <v>8.27187</v>
      </c>
      <c r="F164" s="30">
        <f>ROUND(8.27187,5)</f>
        <v>8.27187</v>
      </c>
      <c r="G164" s="28"/>
      <c r="H164" s="38"/>
    </row>
    <row r="165" spans="1:8" ht="12.75" customHeight="1">
      <c r="A165" s="26" t="s">
        <v>46</v>
      </c>
      <c r="B165" s="27"/>
      <c r="C165" s="29"/>
      <c r="D165" s="29"/>
      <c r="E165" s="29"/>
      <c r="F165" s="29"/>
      <c r="G165" s="28"/>
      <c r="H165" s="38"/>
    </row>
    <row r="166" spans="1:8" ht="12.75" customHeight="1">
      <c r="A166" s="26">
        <v>43958</v>
      </c>
      <c r="B166" s="27"/>
      <c r="C166" s="30">
        <f>ROUND(2.88,5)</f>
        <v>2.88</v>
      </c>
      <c r="D166" s="30">
        <f>F166</f>
        <v>309.26753</v>
      </c>
      <c r="E166" s="30">
        <f>F166</f>
        <v>309.26753</v>
      </c>
      <c r="F166" s="30">
        <f>ROUND(309.26753,5)</f>
        <v>309.26753</v>
      </c>
      <c r="G166" s="28"/>
      <c r="H166" s="38"/>
    </row>
    <row r="167" spans="1:8" ht="12.75" customHeight="1">
      <c r="A167" s="26">
        <v>44049</v>
      </c>
      <c r="B167" s="27"/>
      <c r="C167" s="30">
        <f>ROUND(2.88,5)</f>
        <v>2.88</v>
      </c>
      <c r="D167" s="30">
        <f>F167</f>
        <v>307.12647</v>
      </c>
      <c r="E167" s="30">
        <f>F167</f>
        <v>307.12647</v>
      </c>
      <c r="F167" s="30">
        <f>ROUND(307.12647,5)</f>
        <v>307.12647</v>
      </c>
      <c r="G167" s="28"/>
      <c r="H167" s="38"/>
    </row>
    <row r="168" spans="1:8" ht="12.75" customHeight="1">
      <c r="A168" s="26">
        <v>44140</v>
      </c>
      <c r="B168" s="27"/>
      <c r="C168" s="30">
        <f>ROUND(2.88,5)</f>
        <v>2.88</v>
      </c>
      <c r="D168" s="30">
        <f>F168</f>
        <v>312.58431</v>
      </c>
      <c r="E168" s="30">
        <f>F168</f>
        <v>312.58431</v>
      </c>
      <c r="F168" s="30">
        <f>ROUND(312.58431,5)</f>
        <v>312.58431</v>
      </c>
      <c r="G168" s="28"/>
      <c r="H168" s="38"/>
    </row>
    <row r="169" spans="1:8" ht="12.75" customHeight="1">
      <c r="A169" s="26">
        <v>44231</v>
      </c>
      <c r="B169" s="27"/>
      <c r="C169" s="30">
        <f>ROUND(2.88,5)</f>
        <v>2.88</v>
      </c>
      <c r="D169" s="30">
        <f>F169</f>
        <v>310.30441</v>
      </c>
      <c r="E169" s="30">
        <f>F169</f>
        <v>310.30441</v>
      </c>
      <c r="F169" s="30">
        <f>ROUND(310.30441,5)</f>
        <v>310.30441</v>
      </c>
      <c r="G169" s="28"/>
      <c r="H169" s="38"/>
    </row>
    <row r="170" spans="1:8" ht="12.75" customHeight="1">
      <c r="A170" s="26">
        <v>44322</v>
      </c>
      <c r="B170" s="27"/>
      <c r="C170" s="30">
        <f>ROUND(2.88,5)</f>
        <v>2.88</v>
      </c>
      <c r="D170" s="30">
        <f>F170</f>
        <v>315.62744</v>
      </c>
      <c r="E170" s="30">
        <f>F170</f>
        <v>315.62744</v>
      </c>
      <c r="F170" s="30">
        <f>ROUND(315.62744,5)</f>
        <v>315.62744</v>
      </c>
      <c r="G170" s="28"/>
      <c r="H170" s="38"/>
    </row>
    <row r="171" spans="1:8" ht="12.75" customHeight="1">
      <c r="A171" s="26" t="s">
        <v>47</v>
      </c>
      <c r="B171" s="27"/>
      <c r="C171" s="29"/>
      <c r="D171" s="29"/>
      <c r="E171" s="29"/>
      <c r="F171" s="29"/>
      <c r="G171" s="28"/>
      <c r="H171" s="38"/>
    </row>
    <row r="172" spans="1:8" ht="12.75" customHeight="1">
      <c r="A172" s="26">
        <v>43958</v>
      </c>
      <c r="B172" s="27"/>
      <c r="C172" s="30">
        <f>ROUND(3.83,5)</f>
        <v>3.83</v>
      </c>
      <c r="D172" s="30">
        <f>F172</f>
        <v>229.12878</v>
      </c>
      <c r="E172" s="30">
        <f>F172</f>
        <v>229.12878</v>
      </c>
      <c r="F172" s="30">
        <f>ROUND(229.12878,5)</f>
        <v>229.12878</v>
      </c>
      <c r="G172" s="28"/>
      <c r="H172" s="38"/>
    </row>
    <row r="173" spans="1:8" ht="12.75" customHeight="1">
      <c r="A173" s="26">
        <v>44049</v>
      </c>
      <c r="B173" s="27"/>
      <c r="C173" s="30">
        <f>ROUND(3.83,5)</f>
        <v>3.83</v>
      </c>
      <c r="D173" s="30">
        <f>F173</f>
        <v>229.17047</v>
      </c>
      <c r="E173" s="30">
        <f>F173</f>
        <v>229.17047</v>
      </c>
      <c r="F173" s="30">
        <f>ROUND(229.17047,5)</f>
        <v>229.17047</v>
      </c>
      <c r="G173" s="28"/>
      <c r="H173" s="38"/>
    </row>
    <row r="174" spans="1:8" ht="12.75" customHeight="1">
      <c r="A174" s="26">
        <v>44140</v>
      </c>
      <c r="B174" s="27"/>
      <c r="C174" s="30">
        <f>ROUND(3.83,5)</f>
        <v>3.83</v>
      </c>
      <c r="D174" s="30">
        <f>F174</f>
        <v>233.24315</v>
      </c>
      <c r="E174" s="30">
        <f>F174</f>
        <v>233.24315</v>
      </c>
      <c r="F174" s="30">
        <f>ROUND(233.24315,5)</f>
        <v>233.24315</v>
      </c>
      <c r="G174" s="28"/>
      <c r="H174" s="38"/>
    </row>
    <row r="175" spans="1:8" ht="12.75" customHeight="1">
      <c r="A175" s="26">
        <v>44231</v>
      </c>
      <c r="B175" s="27"/>
      <c r="C175" s="30">
        <f>ROUND(3.83,5)</f>
        <v>3.83</v>
      </c>
      <c r="D175" s="30">
        <f>F175</f>
        <v>233.25442</v>
      </c>
      <c r="E175" s="30">
        <f>F175</f>
        <v>233.25442</v>
      </c>
      <c r="F175" s="30">
        <f>ROUND(233.25442,5)</f>
        <v>233.25442</v>
      </c>
      <c r="G175" s="28"/>
      <c r="H175" s="38"/>
    </row>
    <row r="176" spans="1:8" ht="12.75" customHeight="1">
      <c r="A176" s="26">
        <v>44322</v>
      </c>
      <c r="B176" s="27"/>
      <c r="C176" s="30">
        <f>ROUND(3.83,5)</f>
        <v>3.83</v>
      </c>
      <c r="D176" s="30">
        <f>F176</f>
        <v>237.25809</v>
      </c>
      <c r="E176" s="30">
        <f>F176</f>
        <v>237.25809</v>
      </c>
      <c r="F176" s="30">
        <f>ROUND(237.25809,5)</f>
        <v>237.25809</v>
      </c>
      <c r="G176" s="28"/>
      <c r="H176" s="38"/>
    </row>
    <row r="177" spans="1:8" ht="12.75" customHeight="1">
      <c r="A177" s="26" t="s">
        <v>48</v>
      </c>
      <c r="B177" s="27"/>
      <c r="C177" s="29"/>
      <c r="D177" s="29"/>
      <c r="E177" s="29"/>
      <c r="F177" s="29"/>
      <c r="G177" s="28"/>
      <c r="H177" s="38"/>
    </row>
    <row r="178" spans="1:8" ht="12.75" customHeight="1">
      <c r="A178" s="26">
        <v>43958</v>
      </c>
      <c r="B178" s="27"/>
      <c r="C178" s="30">
        <f>ROUND(0,5)</f>
        <v>0</v>
      </c>
      <c r="D178" s="30">
        <f>F178</f>
        <v>1.03146</v>
      </c>
      <c r="E178" s="30">
        <f>F178</f>
        <v>1.03146</v>
      </c>
      <c r="F178" s="30">
        <f>ROUND(1.03146,5)</f>
        <v>1.03146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43958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44049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38"/>
    </row>
    <row r="186" spans="1:8" ht="12.75" customHeight="1">
      <c r="A186" s="26">
        <v>43958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44049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44140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44231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44322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38"/>
    </row>
    <row r="192" spans="1:8" ht="12.75" customHeight="1">
      <c r="A192" s="26">
        <v>43958</v>
      </c>
      <c r="B192" s="27"/>
      <c r="C192" s="30">
        <f>ROUND(6.5,5)</f>
        <v>6.5</v>
      </c>
      <c r="D192" s="30">
        <f>F192</f>
        <v>6.35764</v>
      </c>
      <c r="E192" s="30">
        <f>F192</f>
        <v>6.35764</v>
      </c>
      <c r="F192" s="30">
        <f>ROUND(6.35764,5)</f>
        <v>6.35764</v>
      </c>
      <c r="G192" s="28"/>
      <c r="H192" s="38"/>
    </row>
    <row r="193" spans="1:8" ht="12.75" customHeight="1">
      <c r="A193" s="26">
        <v>44049</v>
      </c>
      <c r="B193" s="27"/>
      <c r="C193" s="30">
        <f>ROUND(6.5,5)</f>
        <v>6.5</v>
      </c>
      <c r="D193" s="30">
        <f>F193</f>
        <v>6.01715</v>
      </c>
      <c r="E193" s="30">
        <f>F193</f>
        <v>6.01715</v>
      </c>
      <c r="F193" s="30">
        <f>ROUND(6.01715,5)</f>
        <v>6.01715</v>
      </c>
      <c r="G193" s="28"/>
      <c r="H193" s="38"/>
    </row>
    <row r="194" spans="1:8" ht="12.75" customHeight="1">
      <c r="A194" s="26">
        <v>44140</v>
      </c>
      <c r="B194" s="27"/>
      <c r="C194" s="30">
        <f>ROUND(6.5,5)</f>
        <v>6.5</v>
      </c>
      <c r="D194" s="30">
        <f>F194</f>
        <v>5.26684</v>
      </c>
      <c r="E194" s="30">
        <f>F194</f>
        <v>5.26684</v>
      </c>
      <c r="F194" s="30">
        <f>ROUND(5.26684,5)</f>
        <v>5.26684</v>
      </c>
      <c r="G194" s="28"/>
      <c r="H194" s="38"/>
    </row>
    <row r="195" spans="1:8" ht="12.75" customHeight="1">
      <c r="A195" s="26">
        <v>44231</v>
      </c>
      <c r="B195" s="27"/>
      <c r="C195" s="30">
        <f>ROUND(6.5,5)</f>
        <v>6.5</v>
      </c>
      <c r="D195" s="30">
        <f>F195</f>
        <v>1.71484</v>
      </c>
      <c r="E195" s="30">
        <f>F195</f>
        <v>1.71484</v>
      </c>
      <c r="F195" s="30">
        <f>ROUND(1.71484,5)</f>
        <v>1.71484</v>
      </c>
      <c r="G195" s="28"/>
      <c r="H195" s="38"/>
    </row>
    <row r="196" spans="1:8" ht="12.75" customHeight="1">
      <c r="A196" s="26">
        <v>44322</v>
      </c>
      <c r="B196" s="27"/>
      <c r="C196" s="30">
        <f>ROUND(6.5,5)</f>
        <v>6.5</v>
      </c>
      <c r="D196" s="30">
        <f>F196</f>
        <v>1.71484</v>
      </c>
      <c r="E196" s="30">
        <f>F196</f>
        <v>1.71484</v>
      </c>
      <c r="F196" s="30">
        <f>ROUND(1.71484,5)</f>
        <v>1.71484</v>
      </c>
      <c r="G196" s="28"/>
      <c r="H196" s="38"/>
    </row>
    <row r="197" spans="1:8" ht="12.75" customHeight="1">
      <c r="A197" s="26" t="s">
        <v>52</v>
      </c>
      <c r="B197" s="27"/>
      <c r="C197" s="29"/>
      <c r="D197" s="29"/>
      <c r="E197" s="29"/>
      <c r="F197" s="29"/>
      <c r="G197" s="28"/>
      <c r="H197" s="38"/>
    </row>
    <row r="198" spans="1:8" ht="12.75" customHeight="1">
      <c r="A198" s="26">
        <v>43958</v>
      </c>
      <c r="B198" s="27"/>
      <c r="C198" s="30">
        <f>ROUND(9.85,5)</f>
        <v>9.85</v>
      </c>
      <c r="D198" s="30">
        <f>F198</f>
        <v>9.92015</v>
      </c>
      <c r="E198" s="30">
        <f>F198</f>
        <v>9.92015</v>
      </c>
      <c r="F198" s="30">
        <f>ROUND(9.92015,5)</f>
        <v>9.92015</v>
      </c>
      <c r="G198" s="28"/>
      <c r="H198" s="38"/>
    </row>
    <row r="199" spans="1:8" ht="12.75" customHeight="1">
      <c r="A199" s="26">
        <v>44049</v>
      </c>
      <c r="B199" s="27"/>
      <c r="C199" s="30">
        <f>ROUND(9.85,5)</f>
        <v>9.85</v>
      </c>
      <c r="D199" s="30">
        <f>F199</f>
        <v>9.99843</v>
      </c>
      <c r="E199" s="30">
        <f>F199</f>
        <v>9.99843</v>
      </c>
      <c r="F199" s="30">
        <f>ROUND(9.99843,5)</f>
        <v>9.99843</v>
      </c>
      <c r="G199" s="28"/>
      <c r="H199" s="38"/>
    </row>
    <row r="200" spans="1:8" ht="12.75" customHeight="1">
      <c r="A200" s="26">
        <v>44140</v>
      </c>
      <c r="B200" s="27"/>
      <c r="C200" s="30">
        <f>ROUND(9.85,5)</f>
        <v>9.85</v>
      </c>
      <c r="D200" s="30">
        <f>F200</f>
        <v>10.07883</v>
      </c>
      <c r="E200" s="30">
        <f>F200</f>
        <v>10.07883</v>
      </c>
      <c r="F200" s="30">
        <f>ROUND(10.07883,5)</f>
        <v>10.07883</v>
      </c>
      <c r="G200" s="28"/>
      <c r="H200" s="38"/>
    </row>
    <row r="201" spans="1:8" ht="12.75" customHeight="1">
      <c r="A201" s="26">
        <v>44231</v>
      </c>
      <c r="B201" s="27"/>
      <c r="C201" s="30">
        <f>ROUND(9.85,5)</f>
        <v>9.85</v>
      </c>
      <c r="D201" s="30">
        <f>F201</f>
        <v>10.16137</v>
      </c>
      <c r="E201" s="30">
        <f>F201</f>
        <v>10.16137</v>
      </c>
      <c r="F201" s="30">
        <f>ROUND(10.16137,5)</f>
        <v>10.16137</v>
      </c>
      <c r="G201" s="28"/>
      <c r="H201" s="38"/>
    </row>
    <row r="202" spans="1:8" ht="12.75" customHeight="1">
      <c r="A202" s="26">
        <v>44322</v>
      </c>
      <c r="B202" s="27"/>
      <c r="C202" s="30">
        <f>ROUND(9.85,5)</f>
        <v>9.85</v>
      </c>
      <c r="D202" s="30">
        <f>F202</f>
        <v>10.25931</v>
      </c>
      <c r="E202" s="30">
        <f>F202</f>
        <v>10.25931</v>
      </c>
      <c r="F202" s="30">
        <f>ROUND(10.25931,5)</f>
        <v>10.25931</v>
      </c>
      <c r="G202" s="28"/>
      <c r="H202" s="38"/>
    </row>
    <row r="203" spans="1:8" ht="12.75" customHeight="1">
      <c r="A203" s="26" t="s">
        <v>53</v>
      </c>
      <c r="B203" s="27"/>
      <c r="C203" s="29"/>
      <c r="D203" s="29"/>
      <c r="E203" s="29"/>
      <c r="F203" s="29"/>
      <c r="G203" s="28"/>
      <c r="H203" s="38"/>
    </row>
    <row r="204" spans="1:8" ht="12.75" customHeight="1">
      <c r="A204" s="26">
        <v>43958</v>
      </c>
      <c r="B204" s="27"/>
      <c r="C204" s="30">
        <f>ROUND(3.67,5)</f>
        <v>3.67</v>
      </c>
      <c r="D204" s="30">
        <f>F204</f>
        <v>188.22033</v>
      </c>
      <c r="E204" s="30">
        <f>F204</f>
        <v>188.22033</v>
      </c>
      <c r="F204" s="30">
        <f>ROUND(188.22033,5)</f>
        <v>188.22033</v>
      </c>
      <c r="G204" s="28"/>
      <c r="H204" s="38"/>
    </row>
    <row r="205" spans="1:8" ht="12.75" customHeight="1">
      <c r="A205" s="26">
        <v>44049</v>
      </c>
      <c r="B205" s="27"/>
      <c r="C205" s="30">
        <f>ROUND(3.67,5)</f>
        <v>3.67</v>
      </c>
      <c r="D205" s="30">
        <f>F205</f>
        <v>191.64116</v>
      </c>
      <c r="E205" s="30">
        <f>F205</f>
        <v>191.64116</v>
      </c>
      <c r="F205" s="30">
        <f>ROUND(191.64116,5)</f>
        <v>191.64116</v>
      </c>
      <c r="G205" s="28"/>
      <c r="H205" s="38"/>
    </row>
    <row r="206" spans="1:8" ht="12.75" customHeight="1">
      <c r="A206" s="26">
        <v>44140</v>
      </c>
      <c r="B206" s="27"/>
      <c r="C206" s="30">
        <f>ROUND(3.67,5)</f>
        <v>3.67</v>
      </c>
      <c r="D206" s="30">
        <f>F206</f>
        <v>192.33555</v>
      </c>
      <c r="E206" s="30">
        <f>F206</f>
        <v>192.33555</v>
      </c>
      <c r="F206" s="30">
        <f>ROUND(192.33555,5)</f>
        <v>192.33555</v>
      </c>
      <c r="G206" s="28"/>
      <c r="H206" s="38"/>
    </row>
    <row r="207" spans="1:8" ht="12.75" customHeight="1">
      <c r="A207" s="26">
        <v>44231</v>
      </c>
      <c r="B207" s="27"/>
      <c r="C207" s="30">
        <f>ROUND(3.67,5)</f>
        <v>3.67</v>
      </c>
      <c r="D207" s="30">
        <f>F207</f>
        <v>195.83276</v>
      </c>
      <c r="E207" s="30">
        <f>F207</f>
        <v>195.83276</v>
      </c>
      <c r="F207" s="30">
        <f>ROUND(195.83276,5)</f>
        <v>195.83276</v>
      </c>
      <c r="G207" s="28"/>
      <c r="H207" s="38"/>
    </row>
    <row r="208" spans="1:8" ht="12.75" customHeight="1">
      <c r="A208" s="26">
        <v>44322</v>
      </c>
      <c r="B208" s="27"/>
      <c r="C208" s="30">
        <f>ROUND(3.67,5)</f>
        <v>3.67</v>
      </c>
      <c r="D208" s="30">
        <f>F208</f>
        <v>196.45062</v>
      </c>
      <c r="E208" s="30">
        <f>F208</f>
        <v>196.45062</v>
      </c>
      <c r="F208" s="30">
        <f>ROUND(196.45062,5)</f>
        <v>196.45062</v>
      </c>
      <c r="G208" s="28"/>
      <c r="H208" s="38"/>
    </row>
    <row r="209" spans="1:8" ht="12.75" customHeight="1">
      <c r="A209" s="26" t="s">
        <v>54</v>
      </c>
      <c r="B209" s="27"/>
      <c r="C209" s="29"/>
      <c r="D209" s="29"/>
      <c r="E209" s="29"/>
      <c r="F209" s="29"/>
      <c r="G209" s="28"/>
      <c r="H209" s="38"/>
    </row>
    <row r="210" spans="1:8" ht="12.75" customHeight="1">
      <c r="A210" s="26">
        <v>43958</v>
      </c>
      <c r="B210" s="27"/>
      <c r="C210" s="30">
        <f>ROUND(2.69,5)</f>
        <v>2.69</v>
      </c>
      <c r="D210" s="30">
        <f>F210</f>
        <v>164.96052</v>
      </c>
      <c r="E210" s="30">
        <f>F210</f>
        <v>164.96052</v>
      </c>
      <c r="F210" s="30">
        <f>ROUND(164.96052,5)</f>
        <v>164.96052</v>
      </c>
      <c r="G210" s="28"/>
      <c r="H210" s="38"/>
    </row>
    <row r="211" spans="1:8" ht="12.75" customHeight="1">
      <c r="A211" s="26">
        <v>44049</v>
      </c>
      <c r="B211" s="27"/>
      <c r="C211" s="30">
        <f>ROUND(2.69,5)</f>
        <v>2.69</v>
      </c>
      <c r="D211" s="30">
        <f>F211</f>
        <v>165.67302</v>
      </c>
      <c r="E211" s="30">
        <f>F211</f>
        <v>165.67302</v>
      </c>
      <c r="F211" s="30">
        <f>ROUND(165.67302,5)</f>
        <v>165.67302</v>
      </c>
      <c r="G211" s="28"/>
      <c r="H211" s="38"/>
    </row>
    <row r="212" spans="1:8" ht="12.75" customHeight="1">
      <c r="A212" s="26">
        <v>44140</v>
      </c>
      <c r="B212" s="27"/>
      <c r="C212" s="30">
        <f>ROUND(2.69,5)</f>
        <v>2.69</v>
      </c>
      <c r="D212" s="30">
        <f>F212</f>
        <v>168.61722</v>
      </c>
      <c r="E212" s="30">
        <f>F212</f>
        <v>168.61722</v>
      </c>
      <c r="F212" s="30">
        <f>ROUND(168.61722,5)</f>
        <v>168.61722</v>
      </c>
      <c r="G212" s="28"/>
      <c r="H212" s="38"/>
    </row>
    <row r="213" spans="1:8" ht="12.75" customHeight="1">
      <c r="A213" s="26">
        <v>44231</v>
      </c>
      <c r="B213" s="27"/>
      <c r="C213" s="30">
        <f>ROUND(2.69,5)</f>
        <v>2.69</v>
      </c>
      <c r="D213" s="30">
        <f>F213</f>
        <v>169.36384</v>
      </c>
      <c r="E213" s="30">
        <f>F213</f>
        <v>169.36384</v>
      </c>
      <c r="F213" s="30">
        <f>ROUND(169.36384,5)</f>
        <v>169.36384</v>
      </c>
      <c r="G213" s="28"/>
      <c r="H213" s="38"/>
    </row>
    <row r="214" spans="1:8" ht="12.75" customHeight="1">
      <c r="A214" s="26">
        <v>44322</v>
      </c>
      <c r="B214" s="27"/>
      <c r="C214" s="30">
        <f>ROUND(2.69,5)</f>
        <v>2.69</v>
      </c>
      <c r="D214" s="30">
        <f>F214</f>
        <v>172.27096</v>
      </c>
      <c r="E214" s="30">
        <f>F214</f>
        <v>172.27096</v>
      </c>
      <c r="F214" s="30">
        <f>ROUND(172.27096,5)</f>
        <v>172.27096</v>
      </c>
      <c r="G214" s="28"/>
      <c r="H214" s="38"/>
    </row>
    <row r="215" spans="1:8" ht="12.75" customHeight="1">
      <c r="A215" s="26" t="s">
        <v>55</v>
      </c>
      <c r="B215" s="27"/>
      <c r="C215" s="29"/>
      <c r="D215" s="29"/>
      <c r="E215" s="29"/>
      <c r="F215" s="29"/>
      <c r="G215" s="28"/>
      <c r="H215" s="38"/>
    </row>
    <row r="216" spans="1:8" ht="12.75" customHeight="1">
      <c r="A216" s="26">
        <v>43958</v>
      </c>
      <c r="B216" s="27"/>
      <c r="C216" s="30">
        <f>ROUND(9.15,5)</f>
        <v>9.15</v>
      </c>
      <c r="D216" s="30">
        <f>F216</f>
        <v>9.21101</v>
      </c>
      <c r="E216" s="30">
        <f>F216</f>
        <v>9.21101</v>
      </c>
      <c r="F216" s="30">
        <f>ROUND(9.21101,5)</f>
        <v>9.21101</v>
      </c>
      <c r="G216" s="28"/>
      <c r="H216" s="38"/>
    </row>
    <row r="217" spans="1:8" ht="12.75" customHeight="1">
      <c r="A217" s="26">
        <v>44049</v>
      </c>
      <c r="B217" s="27"/>
      <c r="C217" s="30">
        <f>ROUND(9.15,5)</f>
        <v>9.15</v>
      </c>
      <c r="D217" s="30">
        <f>F217</f>
        <v>9.27917</v>
      </c>
      <c r="E217" s="30">
        <f>F217</f>
        <v>9.27917</v>
      </c>
      <c r="F217" s="30">
        <f>ROUND(9.27917,5)</f>
        <v>9.27917</v>
      </c>
      <c r="G217" s="28"/>
      <c r="H217" s="38"/>
    </row>
    <row r="218" spans="1:8" ht="12.75" customHeight="1">
      <c r="A218" s="26">
        <v>44140</v>
      </c>
      <c r="B218" s="27"/>
      <c r="C218" s="30">
        <f>ROUND(9.15,5)</f>
        <v>9.15</v>
      </c>
      <c r="D218" s="30">
        <f>F218</f>
        <v>9.35416</v>
      </c>
      <c r="E218" s="30">
        <f>F218</f>
        <v>9.35416</v>
      </c>
      <c r="F218" s="30">
        <f>ROUND(9.35416,5)</f>
        <v>9.35416</v>
      </c>
      <c r="G218" s="28"/>
      <c r="H218" s="38"/>
    </row>
    <row r="219" spans="1:8" ht="12.75" customHeight="1">
      <c r="A219" s="26">
        <v>44231</v>
      </c>
      <c r="B219" s="27"/>
      <c r="C219" s="30">
        <f>ROUND(9.15,5)</f>
        <v>9.15</v>
      </c>
      <c r="D219" s="30">
        <f>F219</f>
        <v>9.43326</v>
      </c>
      <c r="E219" s="30">
        <f>F219</f>
        <v>9.43326</v>
      </c>
      <c r="F219" s="30">
        <f>ROUND(9.43326,5)</f>
        <v>9.43326</v>
      </c>
      <c r="G219" s="28"/>
      <c r="H219" s="38"/>
    </row>
    <row r="220" spans="1:8" ht="12.75" customHeight="1">
      <c r="A220" s="26">
        <v>44322</v>
      </c>
      <c r="B220" s="27"/>
      <c r="C220" s="30">
        <f>ROUND(9.15,5)</f>
        <v>9.15</v>
      </c>
      <c r="D220" s="30">
        <f>F220</f>
        <v>9.52702</v>
      </c>
      <c r="E220" s="30">
        <f>F220</f>
        <v>9.52702</v>
      </c>
      <c r="F220" s="30">
        <f>ROUND(9.52702,5)</f>
        <v>9.52702</v>
      </c>
      <c r="G220" s="28"/>
      <c r="H220" s="38"/>
    </row>
    <row r="221" spans="1:8" ht="12.75" customHeight="1">
      <c r="A221" s="26" t="s">
        <v>56</v>
      </c>
      <c r="B221" s="27"/>
      <c r="C221" s="29"/>
      <c r="D221" s="29"/>
      <c r="E221" s="29"/>
      <c r="F221" s="29"/>
      <c r="G221" s="28"/>
      <c r="H221" s="38"/>
    </row>
    <row r="222" spans="1:8" ht="12.75" customHeight="1">
      <c r="A222" s="26">
        <v>43958</v>
      </c>
      <c r="B222" s="27"/>
      <c r="C222" s="30">
        <f>ROUND(10.06,5)</f>
        <v>10.06</v>
      </c>
      <c r="D222" s="30">
        <f>F222</f>
        <v>10.12726</v>
      </c>
      <c r="E222" s="30">
        <f>F222</f>
        <v>10.12726</v>
      </c>
      <c r="F222" s="30">
        <f>ROUND(10.12726,5)</f>
        <v>10.12726</v>
      </c>
      <c r="G222" s="28"/>
      <c r="H222" s="38"/>
    </row>
    <row r="223" spans="1:8" ht="12.75" customHeight="1">
      <c r="A223" s="26">
        <v>44049</v>
      </c>
      <c r="B223" s="27"/>
      <c r="C223" s="30">
        <f>ROUND(10.06,5)</f>
        <v>10.06</v>
      </c>
      <c r="D223" s="30">
        <f>F223</f>
        <v>10.20332</v>
      </c>
      <c r="E223" s="30">
        <f>F223</f>
        <v>10.20332</v>
      </c>
      <c r="F223" s="30">
        <f>ROUND(10.20332,5)</f>
        <v>10.20332</v>
      </c>
      <c r="G223" s="28"/>
      <c r="H223" s="38"/>
    </row>
    <row r="224" spans="1:8" ht="12.75" customHeight="1">
      <c r="A224" s="26">
        <v>44140</v>
      </c>
      <c r="B224" s="27"/>
      <c r="C224" s="30">
        <f>ROUND(10.06,5)</f>
        <v>10.06</v>
      </c>
      <c r="D224" s="30">
        <f>F224</f>
        <v>10.2839</v>
      </c>
      <c r="E224" s="30">
        <f>F224</f>
        <v>10.2839</v>
      </c>
      <c r="F224" s="30">
        <f>ROUND(10.2839,5)</f>
        <v>10.2839</v>
      </c>
      <c r="G224" s="28"/>
      <c r="H224" s="38"/>
    </row>
    <row r="225" spans="1:8" ht="12.75" customHeight="1">
      <c r="A225" s="26">
        <v>44231</v>
      </c>
      <c r="B225" s="27"/>
      <c r="C225" s="30">
        <f>ROUND(10.06,5)</f>
        <v>10.06</v>
      </c>
      <c r="D225" s="30">
        <f>F225</f>
        <v>10.36818</v>
      </c>
      <c r="E225" s="30">
        <f>F225</f>
        <v>10.36818</v>
      </c>
      <c r="F225" s="30">
        <f>ROUND(10.36818,5)</f>
        <v>10.36818</v>
      </c>
      <c r="G225" s="28"/>
      <c r="H225" s="38"/>
    </row>
    <row r="226" spans="1:8" ht="12.75" customHeight="1">
      <c r="A226" s="26">
        <v>44322</v>
      </c>
      <c r="B226" s="27"/>
      <c r="C226" s="30">
        <f>ROUND(10.06,5)</f>
        <v>10.06</v>
      </c>
      <c r="D226" s="30">
        <f>F226</f>
        <v>10.46236</v>
      </c>
      <c r="E226" s="30">
        <f>F226</f>
        <v>10.46236</v>
      </c>
      <c r="F226" s="30">
        <f>ROUND(10.46236,5)</f>
        <v>10.46236</v>
      </c>
      <c r="G226" s="28"/>
      <c r="H226" s="38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38"/>
    </row>
    <row r="228" spans="1:8" ht="12.75" customHeight="1">
      <c r="A228" s="26">
        <v>43958</v>
      </c>
      <c r="B228" s="27"/>
      <c r="C228" s="30">
        <f>ROUND(10.2,5)</f>
        <v>10.2</v>
      </c>
      <c r="D228" s="30">
        <f>F228</f>
        <v>10.27077</v>
      </c>
      <c r="E228" s="30">
        <f>F228</f>
        <v>10.27077</v>
      </c>
      <c r="F228" s="30">
        <f>ROUND(10.27077,5)</f>
        <v>10.27077</v>
      </c>
      <c r="G228" s="28"/>
      <c r="H228" s="38"/>
    </row>
    <row r="229" spans="1:8" ht="12.75" customHeight="1">
      <c r="A229" s="26">
        <v>44049</v>
      </c>
      <c r="B229" s="27"/>
      <c r="C229" s="30">
        <f>ROUND(10.2,5)</f>
        <v>10.2</v>
      </c>
      <c r="D229" s="30">
        <f>F229</f>
        <v>10.35113</v>
      </c>
      <c r="E229" s="30">
        <f>F229</f>
        <v>10.35113</v>
      </c>
      <c r="F229" s="30">
        <f>ROUND(10.35113,5)</f>
        <v>10.35113</v>
      </c>
      <c r="G229" s="28"/>
      <c r="H229" s="38"/>
    </row>
    <row r="230" spans="1:8" ht="12.75" customHeight="1">
      <c r="A230" s="26">
        <v>44140</v>
      </c>
      <c r="B230" s="27"/>
      <c r="C230" s="30">
        <f>ROUND(10.2,5)</f>
        <v>10.2</v>
      </c>
      <c r="D230" s="30">
        <f>F230</f>
        <v>10.436</v>
      </c>
      <c r="E230" s="30">
        <f>F230</f>
        <v>10.436</v>
      </c>
      <c r="F230" s="30">
        <f>ROUND(10.436,5)</f>
        <v>10.436</v>
      </c>
      <c r="G230" s="28"/>
      <c r="H230" s="38"/>
    </row>
    <row r="231" spans="1:8" ht="12.75" customHeight="1">
      <c r="A231" s="26">
        <v>44231</v>
      </c>
      <c r="B231" s="27"/>
      <c r="C231" s="30">
        <f>ROUND(10.2,5)</f>
        <v>10.2</v>
      </c>
      <c r="D231" s="30">
        <f>F231</f>
        <v>10.52496</v>
      </c>
      <c r="E231" s="30">
        <f>F231</f>
        <v>10.52496</v>
      </c>
      <c r="F231" s="30">
        <f>ROUND(10.52496,5)</f>
        <v>10.52496</v>
      </c>
      <c r="G231" s="28"/>
      <c r="H231" s="38"/>
    </row>
    <row r="232" spans="1:8" ht="12.75" customHeight="1">
      <c r="A232" s="26">
        <v>44322</v>
      </c>
      <c r="B232" s="27"/>
      <c r="C232" s="30">
        <f>ROUND(10.2,5)</f>
        <v>10.2</v>
      </c>
      <c r="D232" s="30">
        <f>F232</f>
        <v>10.62389</v>
      </c>
      <c r="E232" s="30">
        <f>F232</f>
        <v>10.62389</v>
      </c>
      <c r="F232" s="30">
        <f>ROUND(10.62389,5)</f>
        <v>10.62389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43958</v>
      </c>
      <c r="B234" s="27"/>
      <c r="C234" s="31">
        <f>ROUND(757.419,3)</f>
        <v>757.419</v>
      </c>
      <c r="D234" s="31">
        <f>F234</f>
        <v>768.836</v>
      </c>
      <c r="E234" s="31">
        <f>F234</f>
        <v>768.836</v>
      </c>
      <c r="F234" s="31">
        <f>ROUND(768.836,3)</f>
        <v>768.836</v>
      </c>
      <c r="G234" s="28"/>
      <c r="H234" s="38"/>
    </row>
    <row r="235" spans="1:8" ht="12.75" customHeight="1">
      <c r="A235" s="26">
        <v>44049</v>
      </c>
      <c r="B235" s="27"/>
      <c r="C235" s="31">
        <f>ROUND(757.419,3)</f>
        <v>757.419</v>
      </c>
      <c r="D235" s="31">
        <f>F235</f>
        <v>782.474</v>
      </c>
      <c r="E235" s="31">
        <f>F235</f>
        <v>782.474</v>
      </c>
      <c r="F235" s="31">
        <f>ROUND(782.474,3)</f>
        <v>782.474</v>
      </c>
      <c r="G235" s="28"/>
      <c r="H235" s="38"/>
    </row>
    <row r="236" spans="1:8" ht="12.75" customHeight="1">
      <c r="A236" s="26">
        <v>44140</v>
      </c>
      <c r="B236" s="27"/>
      <c r="C236" s="31">
        <f>ROUND(757.419,3)</f>
        <v>757.419</v>
      </c>
      <c r="D236" s="31">
        <f>F236</f>
        <v>796.352</v>
      </c>
      <c r="E236" s="31">
        <f>F236</f>
        <v>796.352</v>
      </c>
      <c r="F236" s="31">
        <f>ROUND(796.352,3)</f>
        <v>796.352</v>
      </c>
      <c r="G236" s="28"/>
      <c r="H236" s="38"/>
    </row>
    <row r="237" spans="1:8" ht="12.75" customHeight="1">
      <c r="A237" s="26">
        <v>44231</v>
      </c>
      <c r="B237" s="27"/>
      <c r="C237" s="31">
        <f>ROUND(757.419,3)</f>
        <v>757.419</v>
      </c>
      <c r="D237" s="31">
        <f>F237</f>
        <v>810.657</v>
      </c>
      <c r="E237" s="31">
        <f>F237</f>
        <v>810.657</v>
      </c>
      <c r="F237" s="31">
        <f>ROUND(810.657,3)</f>
        <v>810.657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43958</v>
      </c>
      <c r="B239" s="27"/>
      <c r="C239" s="31">
        <f>ROUND(693.61,3)</f>
        <v>693.61</v>
      </c>
      <c r="D239" s="31">
        <f>F239</f>
        <v>704.065</v>
      </c>
      <c r="E239" s="31">
        <f>F239</f>
        <v>704.065</v>
      </c>
      <c r="F239" s="31">
        <f>ROUND(704.065,3)</f>
        <v>704.065</v>
      </c>
      <c r="G239" s="28"/>
      <c r="H239" s="38"/>
    </row>
    <row r="240" spans="1:8" ht="12.75" customHeight="1">
      <c r="A240" s="26">
        <v>44049</v>
      </c>
      <c r="B240" s="27"/>
      <c r="C240" s="31">
        <f>ROUND(693.61,3)</f>
        <v>693.61</v>
      </c>
      <c r="D240" s="31">
        <f>F240</f>
        <v>716.554</v>
      </c>
      <c r="E240" s="31">
        <f>F240</f>
        <v>716.554</v>
      </c>
      <c r="F240" s="31">
        <f>ROUND(716.554,3)</f>
        <v>716.554</v>
      </c>
      <c r="G240" s="28"/>
      <c r="H240" s="38"/>
    </row>
    <row r="241" spans="1:8" ht="12.75" customHeight="1">
      <c r="A241" s="26">
        <v>44140</v>
      </c>
      <c r="B241" s="27"/>
      <c r="C241" s="31">
        <f>ROUND(693.61,3)</f>
        <v>693.61</v>
      </c>
      <c r="D241" s="31">
        <f>F241</f>
        <v>729.263</v>
      </c>
      <c r="E241" s="31">
        <f>F241</f>
        <v>729.263</v>
      </c>
      <c r="F241" s="31">
        <f>ROUND(729.263,3)</f>
        <v>729.263</v>
      </c>
      <c r="G241" s="28"/>
      <c r="H241" s="38"/>
    </row>
    <row r="242" spans="1:8" ht="12.75" customHeight="1">
      <c r="A242" s="26">
        <v>44231</v>
      </c>
      <c r="B242" s="27"/>
      <c r="C242" s="31">
        <f>ROUND(693.61,3)</f>
        <v>693.61</v>
      </c>
      <c r="D242" s="31">
        <f>F242</f>
        <v>742.363</v>
      </c>
      <c r="E242" s="31">
        <f>F242</f>
        <v>742.363</v>
      </c>
      <c r="F242" s="31">
        <f>ROUND(742.363,3)</f>
        <v>742.363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43958</v>
      </c>
      <c r="B244" s="27"/>
      <c r="C244" s="31">
        <f>ROUND(799.168,3)</f>
        <v>799.168</v>
      </c>
      <c r="D244" s="31">
        <f>F244</f>
        <v>811.214</v>
      </c>
      <c r="E244" s="31">
        <f>F244</f>
        <v>811.214</v>
      </c>
      <c r="F244" s="31">
        <f>ROUND(811.214,3)</f>
        <v>811.214</v>
      </c>
      <c r="G244" s="28"/>
      <c r="H244" s="38"/>
    </row>
    <row r="245" spans="1:8" ht="12.75" customHeight="1">
      <c r="A245" s="26">
        <v>44049</v>
      </c>
      <c r="B245" s="27"/>
      <c r="C245" s="31">
        <f>ROUND(799.168,3)</f>
        <v>799.168</v>
      </c>
      <c r="D245" s="31">
        <f>F245</f>
        <v>825.604</v>
      </c>
      <c r="E245" s="31">
        <f>F245</f>
        <v>825.604</v>
      </c>
      <c r="F245" s="31">
        <f>ROUND(825.604,3)</f>
        <v>825.604</v>
      </c>
      <c r="G245" s="28"/>
      <c r="H245" s="38"/>
    </row>
    <row r="246" spans="1:8" ht="12.75" customHeight="1">
      <c r="A246" s="26">
        <v>44140</v>
      </c>
      <c r="B246" s="27"/>
      <c r="C246" s="31">
        <f>ROUND(799.168,3)</f>
        <v>799.168</v>
      </c>
      <c r="D246" s="31">
        <f>F246</f>
        <v>840.247</v>
      </c>
      <c r="E246" s="31">
        <f>F246</f>
        <v>840.247</v>
      </c>
      <c r="F246" s="31">
        <f>ROUND(840.247,3)</f>
        <v>840.247</v>
      </c>
      <c r="G246" s="28"/>
      <c r="H246" s="38"/>
    </row>
    <row r="247" spans="1:8" ht="12.75" customHeight="1">
      <c r="A247" s="26">
        <v>44231</v>
      </c>
      <c r="B247" s="27"/>
      <c r="C247" s="31">
        <f>ROUND(799.168,3)</f>
        <v>799.168</v>
      </c>
      <c r="D247" s="31">
        <f>F247</f>
        <v>855.341</v>
      </c>
      <c r="E247" s="31">
        <f>F247</f>
        <v>855.341</v>
      </c>
      <c r="F247" s="31">
        <f>ROUND(855.341,3)</f>
        <v>855.341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43958</v>
      </c>
      <c r="B249" s="27"/>
      <c r="C249" s="31">
        <f>ROUND(707.697,3)</f>
        <v>707.697</v>
      </c>
      <c r="D249" s="31">
        <f>F249</f>
        <v>718.364</v>
      </c>
      <c r="E249" s="31">
        <f>F249</f>
        <v>718.364</v>
      </c>
      <c r="F249" s="31">
        <f>ROUND(718.364,3)</f>
        <v>718.364</v>
      </c>
      <c r="G249" s="28"/>
      <c r="H249" s="38"/>
    </row>
    <row r="250" spans="1:8" ht="12.75" customHeight="1">
      <c r="A250" s="26">
        <v>44049</v>
      </c>
      <c r="B250" s="27"/>
      <c r="C250" s="31">
        <f>ROUND(707.697,3)</f>
        <v>707.697</v>
      </c>
      <c r="D250" s="31">
        <f>F250</f>
        <v>731.107</v>
      </c>
      <c r="E250" s="31">
        <f>F250</f>
        <v>731.107</v>
      </c>
      <c r="F250" s="31">
        <f>ROUND(731.107,3)</f>
        <v>731.107</v>
      </c>
      <c r="G250" s="28"/>
      <c r="H250" s="38"/>
    </row>
    <row r="251" spans="1:8" ht="12.75" customHeight="1">
      <c r="A251" s="26">
        <v>44140</v>
      </c>
      <c r="B251" s="27"/>
      <c r="C251" s="31">
        <f>ROUND(707.697,3)</f>
        <v>707.697</v>
      </c>
      <c r="D251" s="31">
        <f>F251</f>
        <v>744.074</v>
      </c>
      <c r="E251" s="31">
        <f>F251</f>
        <v>744.074</v>
      </c>
      <c r="F251" s="31">
        <f>ROUND(744.074,3)</f>
        <v>744.074</v>
      </c>
      <c r="G251" s="28"/>
      <c r="H251" s="38"/>
    </row>
    <row r="252" spans="1:8" ht="12.75" customHeight="1">
      <c r="A252" s="26">
        <v>44231</v>
      </c>
      <c r="B252" s="27"/>
      <c r="C252" s="31">
        <f>ROUND(707.697,3)</f>
        <v>707.697</v>
      </c>
      <c r="D252" s="31">
        <f>F252</f>
        <v>757.44</v>
      </c>
      <c r="E252" s="31">
        <f>F252</f>
        <v>757.44</v>
      </c>
      <c r="F252" s="31">
        <f>ROUND(757.44,3)</f>
        <v>757.44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43958</v>
      </c>
      <c r="B254" s="27"/>
      <c r="C254" s="31">
        <f>ROUND(259.982110627429,3)</f>
        <v>259.982</v>
      </c>
      <c r="D254" s="31">
        <f>F254</f>
        <v>263.957</v>
      </c>
      <c r="E254" s="31">
        <f>F254</f>
        <v>263.957</v>
      </c>
      <c r="F254" s="31">
        <f>ROUND(263.957,3)</f>
        <v>263.957</v>
      </c>
      <c r="G254" s="28"/>
      <c r="H254" s="38"/>
    </row>
    <row r="255" spans="1:8" ht="12.75" customHeight="1">
      <c r="A255" s="26">
        <v>44049</v>
      </c>
      <c r="B255" s="27"/>
      <c r="C255" s="31">
        <f>ROUND(259.982110627429,3)</f>
        <v>259.982</v>
      </c>
      <c r="D255" s="31">
        <f>F255</f>
        <v>268.703</v>
      </c>
      <c r="E255" s="31">
        <f>F255</f>
        <v>268.703</v>
      </c>
      <c r="F255" s="31">
        <f>ROUND(268.703,3)</f>
        <v>268.703</v>
      </c>
      <c r="G255" s="28"/>
      <c r="H255" s="38"/>
    </row>
    <row r="256" spans="1:8" ht="12.75" customHeight="1">
      <c r="A256" s="26">
        <v>44140</v>
      </c>
      <c r="B256" s="27"/>
      <c r="C256" s="31">
        <f>ROUND(259.982110627429,3)</f>
        <v>259.982</v>
      </c>
      <c r="D256" s="31">
        <f>F256</f>
        <v>273.532</v>
      </c>
      <c r="E256" s="31">
        <f>F256</f>
        <v>273.532</v>
      </c>
      <c r="F256" s="31">
        <f>ROUND(273.532,3)</f>
        <v>273.532</v>
      </c>
      <c r="G256" s="28"/>
      <c r="H256" s="38"/>
    </row>
    <row r="257" spans="1:8" ht="12.75" customHeight="1">
      <c r="A257" s="26">
        <v>44231</v>
      </c>
      <c r="B257" s="27"/>
      <c r="C257" s="31">
        <f>ROUND(259.982110627429,3)</f>
        <v>259.982</v>
      </c>
      <c r="D257" s="31">
        <f>F257</f>
        <v>278.507</v>
      </c>
      <c r="E257" s="31">
        <f>F257</f>
        <v>278.507</v>
      </c>
      <c r="F257" s="31">
        <f>ROUND(278.507,3)</f>
        <v>278.507</v>
      </c>
      <c r="G257" s="28"/>
      <c r="H257" s="38"/>
    </row>
    <row r="258" spans="1:8" ht="12.75" customHeight="1">
      <c r="A258" s="26" t="s">
        <v>63</v>
      </c>
      <c r="B258" s="27"/>
      <c r="C258" s="29"/>
      <c r="D258" s="29"/>
      <c r="E258" s="29"/>
      <c r="F258" s="29"/>
      <c r="G258" s="28"/>
      <c r="H258" s="38"/>
    </row>
    <row r="259" spans="1:8" ht="12.75" customHeight="1">
      <c r="A259" s="26">
        <v>43958</v>
      </c>
      <c r="B259" s="27"/>
      <c r="C259" s="31">
        <f>ROUND(699.884,3)</f>
        <v>699.884</v>
      </c>
      <c r="D259" s="31">
        <f>F259</f>
        <v>710.434</v>
      </c>
      <c r="E259" s="31">
        <f>F259</f>
        <v>710.434</v>
      </c>
      <c r="F259" s="31">
        <f>ROUND(710.434,3)</f>
        <v>710.434</v>
      </c>
      <c r="G259" s="28"/>
      <c r="H259" s="38"/>
    </row>
    <row r="260" spans="1:8" ht="12.75" customHeight="1">
      <c r="A260" s="26">
        <v>44049</v>
      </c>
      <c r="B260" s="27"/>
      <c r="C260" s="31">
        <f>ROUND(699.884,3)</f>
        <v>699.884</v>
      </c>
      <c r="D260" s="31">
        <f>F260</f>
        <v>723.035</v>
      </c>
      <c r="E260" s="31">
        <f>F260</f>
        <v>723.035</v>
      </c>
      <c r="F260" s="31">
        <f>ROUND(723.035,3)</f>
        <v>723.035</v>
      </c>
      <c r="G260" s="28"/>
      <c r="H260" s="38"/>
    </row>
    <row r="261" spans="1:8" ht="12.75" customHeight="1">
      <c r="A261" s="26">
        <v>44140</v>
      </c>
      <c r="B261" s="27"/>
      <c r="C261" s="31">
        <f>ROUND(699.884,3)</f>
        <v>699.884</v>
      </c>
      <c r="D261" s="31">
        <f>F261</f>
        <v>735.86</v>
      </c>
      <c r="E261" s="31">
        <f>F261</f>
        <v>735.86</v>
      </c>
      <c r="F261" s="31">
        <f>ROUND(735.86,3)</f>
        <v>735.86</v>
      </c>
      <c r="G261" s="28"/>
      <c r="H261" s="38"/>
    </row>
    <row r="262" spans="1:8" ht="12.75" customHeight="1">
      <c r="A262" s="26">
        <v>44231</v>
      </c>
      <c r="B262" s="27"/>
      <c r="C262" s="31">
        <f>ROUND(699.884,3)</f>
        <v>699.884</v>
      </c>
      <c r="D262" s="31">
        <f>F262</f>
        <v>749.078</v>
      </c>
      <c r="E262" s="31">
        <f>F262</f>
        <v>749.078</v>
      </c>
      <c r="F262" s="31">
        <f>ROUND(749.078,3)</f>
        <v>749.078</v>
      </c>
      <c r="G262" s="28"/>
      <c r="H262" s="38"/>
    </row>
    <row r="263" spans="1:8" ht="12.75" customHeight="1">
      <c r="A263" s="26" t="s">
        <v>12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43913</v>
      </c>
      <c r="B264" s="27"/>
      <c r="C264" s="28">
        <f>ROUND(102.011960918079,2)</f>
        <v>102.01</v>
      </c>
      <c r="D264" s="28">
        <f>F264</f>
        <v>98.6</v>
      </c>
      <c r="E264" s="28">
        <f>F264</f>
        <v>98.6</v>
      </c>
      <c r="F264" s="28">
        <f>ROUND(98.6028447412688,2)</f>
        <v>98.6</v>
      </c>
      <c r="G264" s="28"/>
      <c r="H264" s="38"/>
    </row>
    <row r="265" spans="1:8" ht="12.75" customHeight="1">
      <c r="A265" s="26" t="s">
        <v>13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45007</v>
      </c>
      <c r="B266" s="27"/>
      <c r="C266" s="28">
        <f>ROUND(98.844117136063,2)</f>
        <v>98.84</v>
      </c>
      <c r="D266" s="28">
        <f>F266</f>
        <v>92.98</v>
      </c>
      <c r="E266" s="28">
        <f>F266</f>
        <v>92.98</v>
      </c>
      <c r="F266" s="28">
        <f>ROUND(92.9837208139278,2)</f>
        <v>92.98</v>
      </c>
      <c r="G266" s="28"/>
      <c r="H266" s="38"/>
    </row>
    <row r="267" spans="1:8" ht="12.75" customHeight="1">
      <c r="A267" s="26" t="s">
        <v>14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46834</v>
      </c>
      <c r="B268" s="27"/>
      <c r="C268" s="28">
        <f>ROUND(97.0892040628265,2)</f>
        <v>97.09</v>
      </c>
      <c r="D268" s="28">
        <f>F268</f>
        <v>89.65</v>
      </c>
      <c r="E268" s="28">
        <f>F268</f>
        <v>89.65</v>
      </c>
      <c r="F268" s="28">
        <f>ROUND(89.6547958189352,2)</f>
        <v>89.65</v>
      </c>
      <c r="G268" s="28"/>
      <c r="H268" s="38"/>
    </row>
    <row r="269" spans="1:8" ht="12.75" customHeight="1">
      <c r="A269" s="26" t="s">
        <v>64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44004</v>
      </c>
      <c r="B270" s="27"/>
      <c r="C270" s="28">
        <f>ROUND(102.011960918079,2)</f>
        <v>102.01</v>
      </c>
      <c r="D270" s="28">
        <f>F270</f>
        <v>102.01</v>
      </c>
      <c r="E270" s="28">
        <f>F270</f>
        <v>102.01</v>
      </c>
      <c r="F270" s="28">
        <f>ROUND(102.011960918079,2)</f>
        <v>102.01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44095</v>
      </c>
      <c r="B272" s="27"/>
      <c r="C272" s="28">
        <f>ROUND(102.011960918079,2)</f>
        <v>102.01</v>
      </c>
      <c r="D272" s="28">
        <f>F272</f>
        <v>98.75</v>
      </c>
      <c r="E272" s="28">
        <f>F272</f>
        <v>98.75</v>
      </c>
      <c r="F272" s="28">
        <f>ROUND(98.7467799914737,2)</f>
        <v>98.75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44182</v>
      </c>
      <c r="B274" s="27"/>
      <c r="C274" s="30">
        <f>ROUND(98.844117136063,5)</f>
        <v>98.84412</v>
      </c>
      <c r="D274" s="30">
        <f>F274</f>
        <v>95.3033</v>
      </c>
      <c r="E274" s="30">
        <f>F274</f>
        <v>95.3033</v>
      </c>
      <c r="F274" s="30">
        <f>ROUND(95.3033022935286,5)</f>
        <v>95.3033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ROUND(98.844117136063,5)</f>
        <v>98.84412</v>
      </c>
      <c r="D276" s="30">
        <f>F276</f>
        <v>94.20987</v>
      </c>
      <c r="E276" s="30">
        <f>F276</f>
        <v>94.20987</v>
      </c>
      <c r="F276" s="30">
        <f>ROUND(94.2098700242696,5)</f>
        <v>94.20987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ROUND(98.844117136063,5)</f>
        <v>98.84412</v>
      </c>
      <c r="D278" s="30">
        <f>F278</f>
        <v>93.03296</v>
      </c>
      <c r="E278" s="30">
        <f>F278</f>
        <v>93.03296</v>
      </c>
      <c r="F278" s="30">
        <f>ROUND(93.0329553175967,5)</f>
        <v>93.03296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ROUND(98.844117136063,5)</f>
        <v>98.84412</v>
      </c>
      <c r="D280" s="30">
        <f>F280</f>
        <v>92.81755</v>
      </c>
      <c r="E280" s="30">
        <f>F280</f>
        <v>92.81755</v>
      </c>
      <c r="F280" s="30">
        <f>ROUND(92.8175509841214,5)</f>
        <v>92.81755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ROUND(98.844117136063,5)</f>
        <v>98.84412</v>
      </c>
      <c r="D282" s="30">
        <f>F282</f>
        <v>94.68046</v>
      </c>
      <c r="E282" s="30">
        <f>F282</f>
        <v>94.68046</v>
      </c>
      <c r="F282" s="30">
        <f>ROUND(94.6804629709578,5)</f>
        <v>94.68046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ROUND(98.844117136063,5)</f>
        <v>98.84412</v>
      </c>
      <c r="D284" s="30">
        <f>F284</f>
        <v>94.50256</v>
      </c>
      <c r="E284" s="30">
        <f>F284</f>
        <v>94.50256</v>
      </c>
      <c r="F284" s="30">
        <f>ROUND(94.5025596121472,5)</f>
        <v>94.50256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ROUND(98.844117136063,5)</f>
        <v>98.84412</v>
      </c>
      <c r="D286" s="30">
        <f>F286</f>
        <v>95.36056</v>
      </c>
      <c r="E286" s="30">
        <f>F286</f>
        <v>95.36056</v>
      </c>
      <c r="F286" s="30">
        <f>ROUND(95.3605588402772,5)</f>
        <v>95.36056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ROUND(98.844117136063,5)</f>
        <v>98.84412</v>
      </c>
      <c r="D288" s="30">
        <f>F288</f>
        <v>99.01099</v>
      </c>
      <c r="E288" s="30">
        <f>F288</f>
        <v>99.01099</v>
      </c>
      <c r="F288" s="30">
        <f>ROUND(99.0109904884271,5)</f>
        <v>99.01099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ROUND(98.844117136063,2)</f>
        <v>98.84</v>
      </c>
      <c r="D290" s="28">
        <f>F290</f>
        <v>98.84</v>
      </c>
      <c r="E290" s="28">
        <f>F290</f>
        <v>98.84</v>
      </c>
      <c r="F290" s="28">
        <f>ROUND(98.844117136063,2)</f>
        <v>98.84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ROUND(98.844117136063,2)</f>
        <v>98.84</v>
      </c>
      <c r="D292" s="28">
        <f>F292</f>
        <v>94.74</v>
      </c>
      <c r="E292" s="28">
        <f>F292</f>
        <v>94.74</v>
      </c>
      <c r="F292" s="28">
        <f>ROUND(94.7446674963443,2)</f>
        <v>94.74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ROUND(97.0892040628265,5)</f>
        <v>97.0892</v>
      </c>
      <c r="D294" s="30">
        <f>F294</f>
        <v>88.77551</v>
      </c>
      <c r="E294" s="30">
        <f>F294</f>
        <v>88.77551</v>
      </c>
      <c r="F294" s="30">
        <f>ROUND(88.7755073675758,5)</f>
        <v>88.77551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ROUND(97.0892040628265,5)</f>
        <v>97.0892</v>
      </c>
      <c r="D296" s="30">
        <f>F296</f>
        <v>85.52391</v>
      </c>
      <c r="E296" s="30">
        <f>F296</f>
        <v>85.52391</v>
      </c>
      <c r="F296" s="30">
        <f>ROUND(85.5239106623535,5)</f>
        <v>85.52391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ROUND(97.0892040628265,5)</f>
        <v>97.0892</v>
      </c>
      <c r="D298" s="30">
        <f>F298</f>
        <v>84.07402</v>
      </c>
      <c r="E298" s="30">
        <f>F298</f>
        <v>84.07402</v>
      </c>
      <c r="F298" s="30">
        <f>ROUND(84.0740213724125,5)</f>
        <v>84.07402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ROUND(97.0892040628265,5)</f>
        <v>97.0892</v>
      </c>
      <c r="D300" s="30">
        <f>F300</f>
        <v>86.17257</v>
      </c>
      <c r="E300" s="30">
        <f>F300</f>
        <v>86.17257</v>
      </c>
      <c r="F300" s="30">
        <f>ROUND(86.172573278698,5)</f>
        <v>86.17257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ROUND(97.0892040628265,5)</f>
        <v>97.0892</v>
      </c>
      <c r="D302" s="30">
        <f>F302</f>
        <v>89.9982</v>
      </c>
      <c r="E302" s="30">
        <f>F302</f>
        <v>89.9982</v>
      </c>
      <c r="F302" s="30">
        <f>ROUND(89.9981968978615,5)</f>
        <v>89.9982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ROUND(97.0892040628265,5)</f>
        <v>97.0892</v>
      </c>
      <c r="D304" s="30">
        <f>F304</f>
        <v>88.42864</v>
      </c>
      <c r="E304" s="30">
        <f>F304</f>
        <v>88.42864</v>
      </c>
      <c r="F304" s="30">
        <f>ROUND(88.4286375444938,5)</f>
        <v>88.42864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ROUND(97.0892040628265,5)</f>
        <v>97.0892</v>
      </c>
      <c r="D306" s="30">
        <f>F306</f>
        <v>90.5059</v>
      </c>
      <c r="E306" s="30">
        <f>F306</f>
        <v>90.5059</v>
      </c>
      <c r="F306" s="30">
        <f>ROUND(90.5059019998475,5)</f>
        <v>90.5059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ROUND(97.0892040628265,5)</f>
        <v>97.0892</v>
      </c>
      <c r="D308" s="30">
        <f>F308</f>
        <v>96.06402</v>
      </c>
      <c r="E308" s="30">
        <f>F308</f>
        <v>96.06402</v>
      </c>
      <c r="F308" s="30">
        <f>ROUND(96.0640217293505,5)</f>
        <v>96.06402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ROUND(97.0892040628265,2)</f>
        <v>97.09</v>
      </c>
      <c r="D310" s="28">
        <f>F310</f>
        <v>97.09</v>
      </c>
      <c r="E310" s="28">
        <f>F310</f>
        <v>97.09</v>
      </c>
      <c r="F310" s="28">
        <f>ROUND(97.0892040628265,2)</f>
        <v>97.09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0">
        <v>47015</v>
      </c>
      <c r="B312" s="41"/>
      <c r="C312" s="36">
        <f>ROUND(97.0892040628265,2)</f>
        <v>97.09</v>
      </c>
      <c r="D312" s="36">
        <f>F312</f>
        <v>91.68</v>
      </c>
      <c r="E312" s="36">
        <f>F312</f>
        <v>91.68</v>
      </c>
      <c r="F312" s="36">
        <f>ROUND(91.6843375219247,2)</f>
        <v>91.68</v>
      </c>
      <c r="G312" s="36"/>
      <c r="H312" s="39"/>
    </row>
  </sheetData>
  <sheetProtection/>
  <mergeCells count="311">
    <mergeCell ref="A311:B311"/>
    <mergeCell ref="A312:B312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2020-02-18T15:54:33Z</dcterms:modified>
  <cp:category/>
  <cp:version/>
  <cp:contentType/>
  <cp:contentStatus/>
</cp:coreProperties>
</file>