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<sst xmlns="http://schemas.openxmlformats.org/spreadsheetml/2006/main" count="89" uniqueCount="86">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</sst>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43903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ROUND(101.963486381358,2)</f>
        <v>101.96</v>
      </c>
      <c r="D6" s="28">
        <f>F6</f>
        <v>98.6</v>
      </c>
      <c r="E6" s="28">
        <f>F6</f>
        <v>98.6</v>
      </c>
      <c r="F6" s="28">
        <f>ROUND(98.6027853552881,2)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ROUND(101.963486381358,2)</f>
        <v>101.96</v>
      </c>
      <c r="D7" s="28">
        <f>F7</f>
        <v>101.96</v>
      </c>
      <c r="E7" s="28">
        <f>F7</f>
        <v>101.96</v>
      </c>
      <c r="F7" s="28">
        <f>ROUND(101.963486381358,2)</f>
        <v>101.96</v>
      </c>
      <c r="G7" s="28"/>
      <c r="H7" s="38"/>
    </row>
    <row r="8" spans="1:8" ht="12.75" customHeight="1">
      <c r="A8" s="26">
        <v>44095</v>
      </c>
      <c r="B8" s="27"/>
      <c r="C8" s="28">
        <f>ROUND(101.963486381358,2)</f>
        <v>101.96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ROUND(99.417509724189,2)</f>
        <v>99.42</v>
      </c>
      <c r="D10" s="28">
        <f>F10</f>
        <v>95.11</v>
      </c>
      <c r="E10" s="28">
        <f>F10</f>
        <v>95.11</v>
      </c>
      <c r="F10" s="28">
        <f>ROUND(95.1116482626326,2)</f>
        <v>95.11</v>
      </c>
      <c r="G10" s="28"/>
      <c r="H10" s="38"/>
    </row>
    <row r="11" spans="1:8" ht="12.75" customHeight="1">
      <c r="A11" s="26">
        <v>44271</v>
      </c>
      <c r="B11" s="27"/>
      <c r="C11" s="28">
        <f>ROUND(99.417509724189,2)</f>
        <v>99.42</v>
      </c>
      <c r="D11" s="28">
        <f>F11</f>
        <v>93.94</v>
      </c>
      <c r="E11" s="28">
        <f>F11</f>
        <v>93.94</v>
      </c>
      <c r="F11" s="28">
        <f>ROUND(93.9428725265168,2)</f>
        <v>93.94</v>
      </c>
      <c r="G11" s="28"/>
      <c r="H11" s="38"/>
    </row>
    <row r="12" spans="1:8" ht="12.75" customHeight="1">
      <c r="A12" s="26">
        <v>44362</v>
      </c>
      <c r="B12" s="27"/>
      <c r="C12" s="28">
        <f>ROUND(99.417509724189,2)</f>
        <v>99.42</v>
      </c>
      <c r="D12" s="28">
        <f>F12</f>
        <v>92.74</v>
      </c>
      <c r="E12" s="28">
        <f>F12</f>
        <v>92.74</v>
      </c>
      <c r="F12" s="28">
        <f>ROUND(92.7409052448137,2)</f>
        <v>92.74</v>
      </c>
      <c r="G12" s="28"/>
      <c r="H12" s="38"/>
    </row>
    <row r="13" spans="1:8" ht="12.75" customHeight="1">
      <c r="A13" s="26">
        <v>44460</v>
      </c>
      <c r="B13" s="27"/>
      <c r="C13" s="28">
        <f>ROUND(99.417509724189,2)</f>
        <v>99.42</v>
      </c>
      <c r="D13" s="28">
        <f>F13</f>
        <v>92.54</v>
      </c>
      <c r="E13" s="28">
        <f>F13</f>
        <v>92.54</v>
      </c>
      <c r="F13" s="28">
        <f>ROUND(92.5351790297646,2)</f>
        <v>92.54</v>
      </c>
      <c r="G13" s="28"/>
      <c r="H13" s="38"/>
    </row>
    <row r="14" spans="1:8" ht="12.75" customHeight="1">
      <c r="A14" s="26">
        <v>44551</v>
      </c>
      <c r="B14" s="27"/>
      <c r="C14" s="28">
        <f>ROUND(99.417509724189,2)</f>
        <v>99.42</v>
      </c>
      <c r="D14" s="28">
        <f>F14</f>
        <v>94.41</v>
      </c>
      <c r="E14" s="28">
        <f>F14</f>
        <v>94.41</v>
      </c>
      <c r="F14" s="28">
        <f>ROUND(94.4147247588682,2)</f>
        <v>94.41</v>
      </c>
      <c r="G14" s="28"/>
      <c r="H14" s="38"/>
    </row>
    <row r="15" spans="1:8" ht="12.75" customHeight="1">
      <c r="A15" s="26">
        <v>44635</v>
      </c>
      <c r="B15" s="27"/>
      <c r="C15" s="28">
        <f>ROUND(99.417509724189,2)</f>
        <v>99.42</v>
      </c>
      <c r="D15" s="28">
        <f>F15</f>
        <v>94.25</v>
      </c>
      <c r="E15" s="28">
        <f>F15</f>
        <v>94.25</v>
      </c>
      <c r="F15" s="28">
        <f>ROUND(94.2526141591615,2)</f>
        <v>94.25</v>
      </c>
      <c r="G15" s="28"/>
      <c r="H15" s="38"/>
    </row>
    <row r="16" spans="1:8" ht="12.75" customHeight="1">
      <c r="A16" s="26">
        <v>44733</v>
      </c>
      <c r="B16" s="27"/>
      <c r="C16" s="28">
        <f>ROUND(99.417509724189,2)</f>
        <v>99.42</v>
      </c>
      <c r="D16" s="28">
        <f>F16</f>
        <v>95.21</v>
      </c>
      <c r="E16" s="28">
        <f>F16</f>
        <v>95.21</v>
      </c>
      <c r="F16" s="28">
        <f>ROUND(95.2121134528686,2)</f>
        <v>95.21</v>
      </c>
      <c r="G16" s="28"/>
      <c r="H16" s="38"/>
    </row>
    <row r="17" spans="1:8" ht="12.75" customHeight="1">
      <c r="A17" s="26">
        <v>44824</v>
      </c>
      <c r="B17" s="27"/>
      <c r="C17" s="28">
        <f>ROUND(99.417509724189,2)</f>
        <v>99.42</v>
      </c>
      <c r="D17" s="28">
        <f>F17</f>
        <v>99.01</v>
      </c>
      <c r="E17" s="28">
        <f>F17</f>
        <v>99.01</v>
      </c>
      <c r="F17" s="28">
        <f>ROUND(99.0118758700766,2)</f>
        <v>99.01</v>
      </c>
      <c r="G17" s="28"/>
      <c r="H17" s="38"/>
    </row>
    <row r="18" spans="1:8" ht="12.75" customHeight="1">
      <c r="A18" s="26">
        <v>44915</v>
      </c>
      <c r="B18" s="27"/>
      <c r="C18" s="28">
        <f>ROUND(99.417509724189,2)</f>
        <v>99.42</v>
      </c>
      <c r="D18" s="28">
        <f>F18</f>
        <v>100.17</v>
      </c>
      <c r="E18" s="28">
        <f>F18</f>
        <v>100.17</v>
      </c>
      <c r="F18" s="28">
        <f>ROUND(100.171899695982,2)</f>
        <v>100.17</v>
      </c>
      <c r="G18" s="28"/>
      <c r="H18" s="38"/>
    </row>
    <row r="19" spans="1:8" ht="12.75" customHeight="1">
      <c r="A19" s="26">
        <v>45007</v>
      </c>
      <c r="B19" s="27"/>
      <c r="C19" s="28">
        <f>ROUND(99.417509724189,2)</f>
        <v>99.42</v>
      </c>
      <c r="D19" s="28">
        <f>F19</f>
        <v>93.35</v>
      </c>
      <c r="E19" s="28">
        <f>F19</f>
        <v>93.35</v>
      </c>
      <c r="F19" s="28">
        <f>ROUND(93.3522115094707,2)</f>
        <v>93.35</v>
      </c>
      <c r="G19" s="28"/>
      <c r="H19" s="38"/>
    </row>
    <row r="20" spans="1:8" ht="12.75" customHeight="1">
      <c r="A20" s="26">
        <v>45097</v>
      </c>
      <c r="B20" s="27"/>
      <c r="C20" s="28">
        <f>ROUND(99.417509724189,2)</f>
        <v>99.42</v>
      </c>
      <c r="D20" s="28">
        <f>F20</f>
        <v>99.42</v>
      </c>
      <c r="E20" s="28">
        <f>F20</f>
        <v>99.42</v>
      </c>
      <c r="F20" s="28">
        <f>ROUND(99.417509724189,2)</f>
        <v>99.42</v>
      </c>
      <c r="G20" s="28"/>
      <c r="H20" s="38"/>
    </row>
    <row r="21" spans="1:8" ht="12.75" customHeight="1">
      <c r="A21" s="26">
        <v>45188</v>
      </c>
      <c r="B21" s="27"/>
      <c r="C21" s="28">
        <f>ROUND(99.417509724189,2)</f>
        <v>99.42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ROUND(101.149544241349,2)</f>
        <v>101.15</v>
      </c>
      <c r="D23" s="28">
        <f>F23</f>
        <v>91.34</v>
      </c>
      <c r="E23" s="28">
        <f>F23</f>
        <v>91.34</v>
      </c>
      <c r="F23" s="28">
        <f>ROUND(91.3395534146473,2)</f>
        <v>91.34</v>
      </c>
      <c r="G23" s="28"/>
      <c r="H23" s="38"/>
    </row>
    <row r="24" spans="1:8" ht="12.75" customHeight="1">
      <c r="A24" s="26">
        <v>46097</v>
      </c>
      <c r="B24" s="27"/>
      <c r="C24" s="28">
        <f>ROUND(101.149544241349,2)</f>
        <v>101.15</v>
      </c>
      <c r="D24" s="28">
        <f>F24</f>
        <v>88.27</v>
      </c>
      <c r="E24" s="28">
        <f>F24</f>
        <v>88.27</v>
      </c>
      <c r="F24" s="28">
        <f>ROUND(88.270625098861,2)</f>
        <v>88.27</v>
      </c>
      <c r="G24" s="28"/>
      <c r="H24" s="38"/>
    </row>
    <row r="25" spans="1:8" ht="12.75" customHeight="1">
      <c r="A25" s="26">
        <v>46188</v>
      </c>
      <c r="B25" s="27"/>
      <c r="C25" s="28">
        <f>ROUND(101.149544241349,2)</f>
        <v>101.15</v>
      </c>
      <c r="D25" s="28">
        <f>F25</f>
        <v>87</v>
      </c>
      <c r="E25" s="28">
        <f>F25</f>
        <v>87</v>
      </c>
      <c r="F25" s="28">
        <f>ROUND(87.00441821148,2)</f>
        <v>87</v>
      </c>
      <c r="G25" s="28"/>
      <c r="H25" s="38"/>
    </row>
    <row r="26" spans="1:8" ht="12.75" customHeight="1">
      <c r="A26" s="26">
        <v>46286</v>
      </c>
      <c r="B26" s="27"/>
      <c r="C26" s="28">
        <f>ROUND(101.149544241349,2)</f>
        <v>101.15</v>
      </c>
      <c r="D26" s="28">
        <f>F26</f>
        <v>89.29</v>
      </c>
      <c r="E26" s="28">
        <f>F26</f>
        <v>89.29</v>
      </c>
      <c r="F26" s="28">
        <f>ROUND(89.2867132519188,2)</f>
        <v>89.29</v>
      </c>
      <c r="G26" s="28"/>
      <c r="H26" s="38"/>
    </row>
    <row r="27" spans="1:8" ht="12.75" customHeight="1">
      <c r="A27" s="26">
        <v>46377</v>
      </c>
      <c r="B27" s="27"/>
      <c r="C27" s="28">
        <f>ROUND(101.149544241349,2)</f>
        <v>101.15</v>
      </c>
      <c r="D27" s="28">
        <f>F27</f>
        <v>93.25</v>
      </c>
      <c r="E27" s="28">
        <f>F27</f>
        <v>93.25</v>
      </c>
      <c r="F27" s="28">
        <f>ROUND(93.254513741684,2)</f>
        <v>93.25</v>
      </c>
      <c r="G27" s="28"/>
      <c r="H27" s="38"/>
    </row>
    <row r="28" spans="1:8" ht="12.75" customHeight="1">
      <c r="A28" s="26">
        <v>46461</v>
      </c>
      <c r="B28" s="27"/>
      <c r="C28" s="28">
        <f>ROUND(101.149544241349,2)</f>
        <v>101.15</v>
      </c>
      <c r="D28" s="28">
        <f>F28</f>
        <v>91.85</v>
      </c>
      <c r="E28" s="28">
        <f>F28</f>
        <v>91.85</v>
      </c>
      <c r="F28" s="28">
        <f>ROUND(91.8470866058961,2)</f>
        <v>91.85</v>
      </c>
      <c r="G28" s="28"/>
      <c r="H28" s="38"/>
    </row>
    <row r="29" spans="1:8" ht="12.75" customHeight="1">
      <c r="A29" s="26">
        <v>46559</v>
      </c>
      <c r="B29" s="27"/>
      <c r="C29" s="28">
        <f>ROUND(101.149544241349,2)</f>
        <v>101.15</v>
      </c>
      <c r="D29" s="28">
        <f>F29</f>
        <v>94.08</v>
      </c>
      <c r="E29" s="28">
        <f>F29</f>
        <v>94.08</v>
      </c>
      <c r="F29" s="28">
        <f>ROUND(94.0824976458791,2)</f>
        <v>94.08</v>
      </c>
      <c r="G29" s="28"/>
      <c r="H29" s="38"/>
    </row>
    <row r="30" spans="1:8" ht="12.75" customHeight="1">
      <c r="A30" s="26">
        <v>46650</v>
      </c>
      <c r="B30" s="27"/>
      <c r="C30" s="28">
        <f>ROUND(101.149544241349,2)</f>
        <v>101.15</v>
      </c>
      <c r="D30" s="28">
        <f>F30</f>
        <v>99.75</v>
      </c>
      <c r="E30" s="28">
        <f>F30</f>
        <v>99.75</v>
      </c>
      <c r="F30" s="28">
        <f>ROUND(99.7506626679651,2)</f>
        <v>99.75</v>
      </c>
      <c r="G30" s="28"/>
      <c r="H30" s="38"/>
    </row>
    <row r="31" spans="1:8" ht="12.75" customHeight="1">
      <c r="A31" s="26">
        <v>46741</v>
      </c>
      <c r="B31" s="27"/>
      <c r="C31" s="28">
        <f>ROUND(101.149544241349,2)</f>
        <v>101.15</v>
      </c>
      <c r="D31" s="28">
        <f>F31</f>
        <v>100.22</v>
      </c>
      <c r="E31" s="28">
        <f>F31</f>
        <v>100.22</v>
      </c>
      <c r="F31" s="28">
        <f>ROUND(100.221419500184,2)</f>
        <v>100.22</v>
      </c>
      <c r="G31" s="28"/>
      <c r="H31" s="38"/>
    </row>
    <row r="32" spans="1:8" ht="12.75" customHeight="1">
      <c r="A32" s="26">
        <v>46834</v>
      </c>
      <c r="B32" s="27"/>
      <c r="C32" s="28">
        <f>ROUND(101.149544241349,2)</f>
        <v>101.15</v>
      </c>
      <c r="D32" s="28">
        <f>F32</f>
        <v>93.69</v>
      </c>
      <c r="E32" s="28">
        <f>F32</f>
        <v>93.69</v>
      </c>
      <c r="F32" s="28">
        <f>ROUND(93.6862656694216,2)</f>
        <v>93.69</v>
      </c>
      <c r="G32" s="28"/>
      <c r="H32" s="38"/>
    </row>
    <row r="33" spans="1:8" ht="12.75" customHeight="1">
      <c r="A33" s="26">
        <v>46924</v>
      </c>
      <c r="B33" s="27"/>
      <c r="C33" s="28">
        <f>ROUND(101.149544241349,2)</f>
        <v>101.15</v>
      </c>
      <c r="D33" s="28">
        <f>F33</f>
        <v>101.15</v>
      </c>
      <c r="E33" s="28">
        <f>F33</f>
        <v>101.15</v>
      </c>
      <c r="F33" s="28">
        <f>ROUND(101.149544241349,2)</f>
        <v>101.15</v>
      </c>
      <c r="G33" s="28"/>
      <c r="H33" s="38"/>
    </row>
    <row r="34" spans="1:8" ht="12.75" customHeight="1">
      <c r="A34" s="26">
        <v>47015</v>
      </c>
      <c r="B34" s="27"/>
      <c r="C34" s="28">
        <f>ROUND(101.149544241349,2)</f>
        <v>101.15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ROUND(4.09,5)</f>
        <v>4.09</v>
      </c>
      <c r="D36" s="30">
        <f>F36</f>
        <v>4.09</v>
      </c>
      <c r="E36" s="30">
        <f>F36</f>
        <v>4.09</v>
      </c>
      <c r="F36" s="30">
        <f>ROUND(4.09,5)</f>
        <v>4.09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ROUND(4.34,5)</f>
        <v>4.34</v>
      </c>
      <c r="D38" s="30">
        <f>F38</f>
        <v>4.34</v>
      </c>
      <c r="E38" s="30">
        <f>F38</f>
        <v>4.34</v>
      </c>
      <c r="F38" s="30">
        <f>ROUND(4.34,5)</f>
        <v>4.34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ROUND(4.55,5)</f>
        <v>4.55</v>
      </c>
      <c r="D40" s="30">
        <f>F40</f>
        <v>4.55</v>
      </c>
      <c r="E40" s="30">
        <f>F40</f>
        <v>4.55</v>
      </c>
      <c r="F40" s="30">
        <f>ROUND(4.55,5)</f>
        <v>4.55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ROUND(5.19,5)</f>
        <v>5.19</v>
      </c>
      <c r="D42" s="30">
        <f>F42</f>
        <v>5.19</v>
      </c>
      <c r="E42" s="30">
        <f>F42</f>
        <v>5.19</v>
      </c>
      <c r="F42" s="30">
        <f>ROUND(5.19,5)</f>
        <v>5.19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ROUND(11.825,5)</f>
        <v>11.825</v>
      </c>
      <c r="D44" s="30">
        <f>F44</f>
        <v>11.825</v>
      </c>
      <c r="E44" s="30">
        <f>F44</f>
        <v>11.825</v>
      </c>
      <c r="F44" s="30">
        <f>ROUND(11.825,5)</f>
        <v>11.825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ROUND(6.515,5)</f>
        <v>6.515</v>
      </c>
      <c r="D46" s="30">
        <f>F46</f>
        <v>6.515</v>
      </c>
      <c r="E46" s="30">
        <f>F46</f>
        <v>6.515</v>
      </c>
      <c r="F46" s="30">
        <f>ROUND(6.515,5)</f>
        <v>6.515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ROUND(8.835,3)</f>
        <v>8.835</v>
      </c>
      <c r="D48" s="31">
        <f>F48</f>
        <v>8.835</v>
      </c>
      <c r="E48" s="31">
        <f>F48</f>
        <v>8.835</v>
      </c>
      <c r="F48" s="31">
        <f>ROUND(8.835,3)</f>
        <v>8.835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ROUND(3.26,3)</f>
        <v>3.26</v>
      </c>
      <c r="D50" s="31">
        <f>F50</f>
        <v>3.26</v>
      </c>
      <c r="E50" s="31">
        <f>F50</f>
        <v>3.26</v>
      </c>
      <c r="F50" s="31">
        <f>ROUND(3.26,3)</f>
        <v>3.26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ROUND(4.25,3)</f>
        <v>4.25</v>
      </c>
      <c r="D52" s="31">
        <f>F52</f>
        <v>4.25</v>
      </c>
      <c r="E52" s="31">
        <f>F52</f>
        <v>4.25</v>
      </c>
      <c r="F52" s="31">
        <f>ROUND(4.25,3)</f>
        <v>4.25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ROUND(5.87,3)</f>
        <v>5.87</v>
      </c>
      <c r="D54" s="31">
        <f>F54</f>
        <v>5.87</v>
      </c>
      <c r="E54" s="31">
        <f>F54</f>
        <v>5.87</v>
      </c>
      <c r="F54" s="31">
        <f>ROUND(5.87,3)</f>
        <v>5.87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ROUND(10.755,3)</f>
        <v>10.755</v>
      </c>
      <c r="D56" s="31">
        <f>F56</f>
        <v>10.755</v>
      </c>
      <c r="E56" s="31">
        <f>F56</f>
        <v>10.755</v>
      </c>
      <c r="F56" s="31">
        <f>ROUND(10.755,3)</f>
        <v>10.755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ROUND(4.25,3)</f>
        <v>4.25</v>
      </c>
      <c r="D58" s="31">
        <f>F58</f>
        <v>4.25</v>
      </c>
      <c r="E58" s="31">
        <f>F58</f>
        <v>4.25</v>
      </c>
      <c r="F58" s="31">
        <f>ROUND(4.25,3)</f>
        <v>4.25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ROUND(10.21,3)</f>
        <v>10.21</v>
      </c>
      <c r="D62" s="31">
        <f>F62</f>
        <v>10.21</v>
      </c>
      <c r="E62" s="31">
        <f>F62</f>
        <v>10.21</v>
      </c>
      <c r="F62" s="31">
        <f>ROUND(10.21,3)</f>
        <v>10.21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43958</v>
      </c>
      <c r="B64" s="27"/>
      <c r="C64" s="30">
        <f>ROUND(4.09,5)</f>
        <v>4.09</v>
      </c>
      <c r="D64" s="30">
        <f>F64</f>
        <v>134.82596</v>
      </c>
      <c r="E64" s="30">
        <f>F64</f>
        <v>134.82596</v>
      </c>
      <c r="F64" s="30">
        <f>ROUND(134.82596,5)</f>
        <v>134.82596</v>
      </c>
      <c r="G64" s="28"/>
      <c r="H64" s="38"/>
    </row>
    <row r="65" spans="1:8" ht="12.75" customHeight="1">
      <c r="A65" s="26">
        <v>44049</v>
      </c>
      <c r="B65" s="27"/>
      <c r="C65" s="30">
        <f>ROUND(4.09,5)</f>
        <v>4.09</v>
      </c>
      <c r="D65" s="30">
        <f>F65</f>
        <v>135.75655</v>
      </c>
      <c r="E65" s="30">
        <f>F65</f>
        <v>135.75655</v>
      </c>
      <c r="F65" s="30">
        <f>ROUND(135.75655,5)</f>
        <v>135.75655</v>
      </c>
      <c r="G65" s="28"/>
      <c r="H65" s="38"/>
    </row>
    <row r="66" spans="1:8" ht="12.75" customHeight="1">
      <c r="A66" s="26">
        <v>44140</v>
      </c>
      <c r="B66" s="27"/>
      <c r="C66" s="30">
        <f>ROUND(4.09,5)</f>
        <v>4.09</v>
      </c>
      <c r="D66" s="30">
        <f>F66</f>
        <v>138.16253</v>
      </c>
      <c r="E66" s="30">
        <f>F66</f>
        <v>138.16253</v>
      </c>
      <c r="F66" s="30">
        <f>ROUND(138.16253,5)</f>
        <v>138.16253</v>
      </c>
      <c r="G66" s="28"/>
      <c r="H66" s="38"/>
    </row>
    <row r="67" spans="1:8" ht="12.75" customHeight="1">
      <c r="A67" s="26">
        <v>44231</v>
      </c>
      <c r="B67" s="27"/>
      <c r="C67" s="30">
        <f>ROUND(4.09,5)</f>
        <v>4.09</v>
      </c>
      <c r="D67" s="30">
        <f>F67</f>
        <v>139.10765</v>
      </c>
      <c r="E67" s="30">
        <f>F67</f>
        <v>139.10765</v>
      </c>
      <c r="F67" s="30">
        <f>ROUND(139.10765,5)</f>
        <v>139.10765</v>
      </c>
      <c r="G67" s="28"/>
      <c r="H67" s="38"/>
    </row>
    <row r="68" spans="1:8" ht="12.75" customHeight="1">
      <c r="A68" s="26">
        <v>44322</v>
      </c>
      <c r="B68" s="27"/>
      <c r="C68" s="30">
        <f>ROUND(4.09,5)</f>
        <v>4.09</v>
      </c>
      <c r="D68" s="30">
        <f>F68</f>
        <v>141.4917</v>
      </c>
      <c r="E68" s="30">
        <f>F68</f>
        <v>141.4917</v>
      </c>
      <c r="F68" s="30">
        <f>ROUND(141.4917,5)</f>
        <v>141.4917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43958</v>
      </c>
      <c r="B70" s="27"/>
      <c r="C70" s="30">
        <f>ROUND(96.65767,5)</f>
        <v>96.65767</v>
      </c>
      <c r="D70" s="30">
        <f>F70</f>
        <v>96.57889</v>
      </c>
      <c r="E70" s="30">
        <f>F70</f>
        <v>96.57889</v>
      </c>
      <c r="F70" s="30">
        <f>ROUND(96.57889,5)</f>
        <v>96.57889</v>
      </c>
      <c r="G70" s="28"/>
      <c r="H70" s="38"/>
    </row>
    <row r="71" spans="1:8" ht="12.75" customHeight="1">
      <c r="A71" s="26">
        <v>44049</v>
      </c>
      <c r="B71" s="27"/>
      <c r="C71" s="30">
        <f>ROUND(96.65767,5)</f>
        <v>96.65767</v>
      </c>
      <c r="D71" s="30">
        <f>F71</f>
        <v>98.32482</v>
      </c>
      <c r="E71" s="30">
        <f>F71</f>
        <v>98.32482</v>
      </c>
      <c r="F71" s="30">
        <f>ROUND(98.32482,5)</f>
        <v>98.32482</v>
      </c>
      <c r="G71" s="28"/>
      <c r="H71" s="38"/>
    </row>
    <row r="72" spans="1:8" ht="12.75" customHeight="1">
      <c r="A72" s="26">
        <v>44140</v>
      </c>
      <c r="B72" s="27"/>
      <c r="C72" s="30">
        <f>ROUND(96.65767,5)</f>
        <v>96.65767</v>
      </c>
      <c r="D72" s="30">
        <f>F72</f>
        <v>98.9241</v>
      </c>
      <c r="E72" s="30">
        <f>F72</f>
        <v>98.9241</v>
      </c>
      <c r="F72" s="30">
        <f>ROUND(98.9241,5)</f>
        <v>98.9241</v>
      </c>
      <c r="G72" s="28"/>
      <c r="H72" s="38"/>
    </row>
    <row r="73" spans="1:8" ht="12.75" customHeight="1">
      <c r="A73" s="26">
        <v>44231</v>
      </c>
      <c r="B73" s="27"/>
      <c r="C73" s="30">
        <f>ROUND(96.65767,5)</f>
        <v>96.65767</v>
      </c>
      <c r="D73" s="30">
        <f>F73</f>
        <v>100.69543</v>
      </c>
      <c r="E73" s="30">
        <f>F73</f>
        <v>100.69543</v>
      </c>
      <c r="F73" s="30">
        <f>ROUND(100.69543,5)</f>
        <v>100.69543</v>
      </c>
      <c r="G73" s="28"/>
      <c r="H73" s="38"/>
    </row>
    <row r="74" spans="1:8" ht="12.75" customHeight="1">
      <c r="A74" s="26">
        <v>44322</v>
      </c>
      <c r="B74" s="27"/>
      <c r="C74" s="30">
        <f>ROUND(96.65767,5)</f>
        <v>96.65767</v>
      </c>
      <c r="D74" s="30">
        <f>F74</f>
        <v>101.26429</v>
      </c>
      <c r="E74" s="30">
        <f>F74</f>
        <v>101.26429</v>
      </c>
      <c r="F74" s="30">
        <f>ROUND(101.26429,5)</f>
        <v>101.26429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43958</v>
      </c>
      <c r="B76" s="27"/>
      <c r="C76" s="30">
        <f>ROUND(9.955,5)</f>
        <v>9.955</v>
      </c>
      <c r="D76" s="30">
        <f>F76</f>
        <v>10.0228</v>
      </c>
      <c r="E76" s="30">
        <f>F76</f>
        <v>10.0228</v>
      </c>
      <c r="F76" s="30">
        <f>ROUND(10.0228,5)</f>
        <v>10.0228</v>
      </c>
      <c r="G76" s="28"/>
      <c r="H76" s="38"/>
    </row>
    <row r="77" spans="1:8" ht="12.75" customHeight="1">
      <c r="A77" s="26">
        <v>44049</v>
      </c>
      <c r="B77" s="27"/>
      <c r="C77" s="30">
        <f>ROUND(9.955,5)</f>
        <v>9.955</v>
      </c>
      <c r="D77" s="30">
        <f>F77</f>
        <v>10.13904</v>
      </c>
      <c r="E77" s="30">
        <f>F77</f>
        <v>10.13904</v>
      </c>
      <c r="F77" s="30">
        <f>ROUND(10.13904,5)</f>
        <v>10.13904</v>
      </c>
      <c r="G77" s="28"/>
      <c r="H77" s="38"/>
    </row>
    <row r="78" spans="1:8" ht="12.75" customHeight="1">
      <c r="A78" s="26">
        <v>44140</v>
      </c>
      <c r="B78" s="27"/>
      <c r="C78" s="30">
        <f>ROUND(9.955,5)</f>
        <v>9.955</v>
      </c>
      <c r="D78" s="30">
        <f>F78</f>
        <v>10.25282</v>
      </c>
      <c r="E78" s="30">
        <f>F78</f>
        <v>10.25282</v>
      </c>
      <c r="F78" s="30">
        <f>ROUND(10.25282,5)</f>
        <v>10.25282</v>
      </c>
      <c r="G78" s="28"/>
      <c r="H78" s="38"/>
    </row>
    <row r="79" spans="1:8" ht="12.75" customHeight="1">
      <c r="A79" s="26">
        <v>44231</v>
      </c>
      <c r="B79" s="27"/>
      <c r="C79" s="30">
        <f>ROUND(9.955,5)</f>
        <v>9.955</v>
      </c>
      <c r="D79" s="30">
        <f>F79</f>
        <v>10.37775</v>
      </c>
      <c r="E79" s="30">
        <f>F79</f>
        <v>10.37775</v>
      </c>
      <c r="F79" s="30">
        <f>ROUND(10.37775,5)</f>
        <v>10.37775</v>
      </c>
      <c r="G79" s="28"/>
      <c r="H79" s="38"/>
    </row>
    <row r="80" spans="1:8" ht="12.75" customHeight="1">
      <c r="A80" s="26">
        <v>44322</v>
      </c>
      <c r="B80" s="27"/>
      <c r="C80" s="30">
        <f>ROUND(9.955,5)</f>
        <v>9.955</v>
      </c>
      <c r="D80" s="30">
        <f>F80</f>
        <v>10.52824</v>
      </c>
      <c r="E80" s="30">
        <f>F80</f>
        <v>10.52824</v>
      </c>
      <c r="F80" s="30">
        <f>ROUND(10.52824,5)</f>
        <v>10.52824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43958</v>
      </c>
      <c r="B82" s="27"/>
      <c r="C82" s="30">
        <f>ROUND(10.455,5)</f>
        <v>10.455</v>
      </c>
      <c r="D82" s="30">
        <f>F82</f>
        <v>10.52568</v>
      </c>
      <c r="E82" s="30">
        <f>F82</f>
        <v>10.52568</v>
      </c>
      <c r="F82" s="30">
        <f>ROUND(10.52568,5)</f>
        <v>10.52568</v>
      </c>
      <c r="G82" s="28"/>
      <c r="H82" s="38"/>
    </row>
    <row r="83" spans="1:8" ht="12.75" customHeight="1">
      <c r="A83" s="26">
        <v>44049</v>
      </c>
      <c r="B83" s="27"/>
      <c r="C83" s="30">
        <f>ROUND(10.455,5)</f>
        <v>10.455</v>
      </c>
      <c r="D83" s="30">
        <f>F83</f>
        <v>10.64647</v>
      </c>
      <c r="E83" s="30">
        <f>F83</f>
        <v>10.64647</v>
      </c>
      <c r="F83" s="30">
        <f>ROUND(10.64647,5)</f>
        <v>10.64647</v>
      </c>
      <c r="G83" s="28"/>
      <c r="H83" s="38"/>
    </row>
    <row r="84" spans="1:8" ht="12.75" customHeight="1">
      <c r="A84" s="26">
        <v>44140</v>
      </c>
      <c r="B84" s="27"/>
      <c r="C84" s="30">
        <f>ROUND(10.455,5)</f>
        <v>10.455</v>
      </c>
      <c r="D84" s="30">
        <f>F84</f>
        <v>10.77118</v>
      </c>
      <c r="E84" s="30">
        <f>F84</f>
        <v>10.77118</v>
      </c>
      <c r="F84" s="30">
        <f>ROUND(10.77118,5)</f>
        <v>10.77118</v>
      </c>
      <c r="G84" s="28"/>
      <c r="H84" s="38"/>
    </row>
    <row r="85" spans="1:8" ht="12.75" customHeight="1">
      <c r="A85" s="26">
        <v>44231</v>
      </c>
      <c r="B85" s="27"/>
      <c r="C85" s="30">
        <f>ROUND(10.455,5)</f>
        <v>10.455</v>
      </c>
      <c r="D85" s="30">
        <f>F85</f>
        <v>10.90486</v>
      </c>
      <c r="E85" s="30">
        <f>F85</f>
        <v>10.90486</v>
      </c>
      <c r="F85" s="30">
        <f>ROUND(10.90486,5)</f>
        <v>10.90486</v>
      </c>
      <c r="G85" s="28"/>
      <c r="H85" s="38"/>
    </row>
    <row r="86" spans="1:8" ht="12.75" customHeight="1">
      <c r="A86" s="26">
        <v>44322</v>
      </c>
      <c r="B86" s="27"/>
      <c r="C86" s="30">
        <f>ROUND(10.455,5)</f>
        <v>10.455</v>
      </c>
      <c r="D86" s="30">
        <f>F86</f>
        <v>11.05718</v>
      </c>
      <c r="E86" s="30">
        <f>F86</f>
        <v>11.05718</v>
      </c>
      <c r="F86" s="30">
        <f>ROUND(11.05718,5)</f>
        <v>11.05718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43958</v>
      </c>
      <c r="B88" s="27"/>
      <c r="C88" s="30">
        <f>ROUND(94.60265,5)</f>
        <v>94.60265</v>
      </c>
      <c r="D88" s="30">
        <f>F88</f>
        <v>95.60993</v>
      </c>
      <c r="E88" s="30">
        <f>F88</f>
        <v>95.60993</v>
      </c>
      <c r="F88" s="30">
        <f>ROUND(95.60993,5)</f>
        <v>95.60993</v>
      </c>
      <c r="G88" s="28"/>
      <c r="H88" s="38"/>
    </row>
    <row r="89" spans="1:8" ht="12.75" customHeight="1">
      <c r="A89" s="26">
        <v>44049</v>
      </c>
      <c r="B89" s="27"/>
      <c r="C89" s="30">
        <f>ROUND(94.60265,5)</f>
        <v>94.60265</v>
      </c>
      <c r="D89" s="30">
        <f>F89</f>
        <v>97.33837</v>
      </c>
      <c r="E89" s="30">
        <f>F89</f>
        <v>97.33837</v>
      </c>
      <c r="F89" s="30">
        <f>ROUND(97.33837,5)</f>
        <v>97.33837</v>
      </c>
      <c r="G89" s="28"/>
      <c r="H89" s="38"/>
    </row>
    <row r="90" spans="1:8" ht="12.75" customHeight="1">
      <c r="A90" s="26">
        <v>44140</v>
      </c>
      <c r="B90" s="27"/>
      <c r="C90" s="30">
        <f>ROUND(94.60265,5)</f>
        <v>94.60265</v>
      </c>
      <c r="D90" s="30">
        <f>F90</f>
        <v>97.84189</v>
      </c>
      <c r="E90" s="30">
        <f>F90</f>
        <v>97.84189</v>
      </c>
      <c r="F90" s="30">
        <f>ROUND(97.84189,5)</f>
        <v>97.84189</v>
      </c>
      <c r="G90" s="28"/>
      <c r="H90" s="38"/>
    </row>
    <row r="91" spans="1:8" ht="12.75" customHeight="1">
      <c r="A91" s="26">
        <v>44231</v>
      </c>
      <c r="B91" s="27"/>
      <c r="C91" s="30">
        <f>ROUND(94.60265,5)</f>
        <v>94.60265</v>
      </c>
      <c r="D91" s="30">
        <f>F91</f>
        <v>99.59397</v>
      </c>
      <c r="E91" s="30">
        <f>F91</f>
        <v>99.59397</v>
      </c>
      <c r="F91" s="30">
        <f>ROUND(99.59397,5)</f>
        <v>99.59397</v>
      </c>
      <c r="G91" s="28"/>
      <c r="H91" s="38"/>
    </row>
    <row r="92" spans="1:8" ht="12.75" customHeight="1">
      <c r="A92" s="26">
        <v>44322</v>
      </c>
      <c r="B92" s="27"/>
      <c r="C92" s="30">
        <f>ROUND(94.60265,5)</f>
        <v>94.60265</v>
      </c>
      <c r="D92" s="30">
        <f>F92</f>
        <v>100.0633</v>
      </c>
      <c r="E92" s="30">
        <f>F92</f>
        <v>100.0633</v>
      </c>
      <c r="F92" s="30">
        <f>ROUND(100.0633,5)</f>
        <v>100.0633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43958</v>
      </c>
      <c r="B94" s="27"/>
      <c r="C94" s="30">
        <f>ROUND(10.88,5)</f>
        <v>10.88</v>
      </c>
      <c r="D94" s="30">
        <f>F94</f>
        <v>10.95164</v>
      </c>
      <c r="E94" s="30">
        <f>F94</f>
        <v>10.95164</v>
      </c>
      <c r="F94" s="30">
        <f>ROUND(10.95164,5)</f>
        <v>10.95164</v>
      </c>
      <c r="G94" s="28"/>
      <c r="H94" s="38"/>
    </row>
    <row r="95" spans="1:8" ht="12.75" customHeight="1">
      <c r="A95" s="26">
        <v>44049</v>
      </c>
      <c r="B95" s="27"/>
      <c r="C95" s="30">
        <f>ROUND(10.88,5)</f>
        <v>10.88</v>
      </c>
      <c r="D95" s="30">
        <f>F95</f>
        <v>11.07408</v>
      </c>
      <c r="E95" s="30">
        <f>F95</f>
        <v>11.07408</v>
      </c>
      <c r="F95" s="30">
        <f>ROUND(11.07408,5)</f>
        <v>11.07408</v>
      </c>
      <c r="G95" s="28"/>
      <c r="H95" s="38"/>
    </row>
    <row r="96" spans="1:8" ht="12.75" customHeight="1">
      <c r="A96" s="26">
        <v>44140</v>
      </c>
      <c r="B96" s="27"/>
      <c r="C96" s="30">
        <f>ROUND(10.88,5)</f>
        <v>10.88</v>
      </c>
      <c r="D96" s="30">
        <f>F96</f>
        <v>11.19258</v>
      </c>
      <c r="E96" s="30">
        <f>F96</f>
        <v>11.19258</v>
      </c>
      <c r="F96" s="30">
        <f>ROUND(11.19258,5)</f>
        <v>11.19258</v>
      </c>
      <c r="G96" s="28"/>
      <c r="H96" s="38"/>
    </row>
    <row r="97" spans="1:8" ht="12.75" customHeight="1">
      <c r="A97" s="26">
        <v>44231</v>
      </c>
      <c r="B97" s="27"/>
      <c r="C97" s="30">
        <f>ROUND(10.88,5)</f>
        <v>10.88</v>
      </c>
      <c r="D97" s="30">
        <f>F97</f>
        <v>11.3207</v>
      </c>
      <c r="E97" s="30">
        <f>F97</f>
        <v>11.3207</v>
      </c>
      <c r="F97" s="30">
        <f>ROUND(11.3207,5)</f>
        <v>11.3207</v>
      </c>
      <c r="G97" s="28"/>
      <c r="H97" s="38"/>
    </row>
    <row r="98" spans="1:8" ht="12.75" customHeight="1">
      <c r="A98" s="26">
        <v>44322</v>
      </c>
      <c r="B98" s="27"/>
      <c r="C98" s="30">
        <f>ROUND(10.88,5)</f>
        <v>10.88</v>
      </c>
      <c r="D98" s="30">
        <f>F98</f>
        <v>11.46785</v>
      </c>
      <c r="E98" s="30">
        <f>F98</f>
        <v>11.46785</v>
      </c>
      <c r="F98" s="30">
        <f>ROUND(11.46785,5)</f>
        <v>11.46785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43958</v>
      </c>
      <c r="B100" s="27"/>
      <c r="C100" s="30">
        <f>ROUND(4.34,5)</f>
        <v>4.34</v>
      </c>
      <c r="D100" s="30">
        <f>F100</f>
        <v>110.22946</v>
      </c>
      <c r="E100" s="30">
        <f>F100</f>
        <v>110.22946</v>
      </c>
      <c r="F100" s="30">
        <f>ROUND(110.22946,5)</f>
        <v>110.22946</v>
      </c>
      <c r="G100" s="28"/>
      <c r="H100" s="38"/>
    </row>
    <row r="101" spans="1:8" ht="12.75" customHeight="1">
      <c r="A101" s="26">
        <v>44049</v>
      </c>
      <c r="B101" s="27"/>
      <c r="C101" s="30">
        <f>ROUND(4.34,5)</f>
        <v>4.34</v>
      </c>
      <c r="D101" s="30">
        <f>F101</f>
        <v>110.52708</v>
      </c>
      <c r="E101" s="30">
        <f>F101</f>
        <v>110.52708</v>
      </c>
      <c r="F101" s="30">
        <f>ROUND(110.52708,5)</f>
        <v>110.52708</v>
      </c>
      <c r="G101" s="28"/>
      <c r="H101" s="38"/>
    </row>
    <row r="102" spans="1:8" ht="12.75" customHeight="1">
      <c r="A102" s="26">
        <v>44140</v>
      </c>
      <c r="B102" s="27"/>
      <c r="C102" s="30">
        <f>ROUND(4.34,5)</f>
        <v>4.34</v>
      </c>
      <c r="D102" s="30">
        <f>F102</f>
        <v>112.48597</v>
      </c>
      <c r="E102" s="30">
        <f>F102</f>
        <v>112.48597</v>
      </c>
      <c r="F102" s="30">
        <f>ROUND(112.48597,5)</f>
        <v>112.48597</v>
      </c>
      <c r="G102" s="28"/>
      <c r="H102" s="38"/>
    </row>
    <row r="103" spans="1:8" ht="12.75" customHeight="1">
      <c r="A103" s="26">
        <v>44231</v>
      </c>
      <c r="B103" s="27"/>
      <c r="C103" s="30">
        <f>ROUND(4.34,5)</f>
        <v>4.34</v>
      </c>
      <c r="D103" s="30">
        <f>F103</f>
        <v>112.77994</v>
      </c>
      <c r="E103" s="30">
        <f>F103</f>
        <v>112.77994</v>
      </c>
      <c r="F103" s="30">
        <f>ROUND(112.77994,5)</f>
        <v>112.77994</v>
      </c>
      <c r="G103" s="28"/>
      <c r="H103" s="38"/>
    </row>
    <row r="104" spans="1:8" ht="12.75" customHeight="1">
      <c r="A104" s="26">
        <v>44322</v>
      </c>
      <c r="B104" s="27"/>
      <c r="C104" s="30">
        <f>ROUND(4.34,5)</f>
        <v>4.34</v>
      </c>
      <c r="D104" s="30">
        <f>F104</f>
        <v>114.71204</v>
      </c>
      <c r="E104" s="30">
        <f>F104</f>
        <v>114.71204</v>
      </c>
      <c r="F104" s="30">
        <f>ROUND(114.71204,5)</f>
        <v>114.71204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43958</v>
      </c>
      <c r="B106" s="27"/>
      <c r="C106" s="30">
        <f>ROUND(10.99,5)</f>
        <v>10.99</v>
      </c>
      <c r="D106" s="30">
        <f>F106</f>
        <v>11.06132</v>
      </c>
      <c r="E106" s="30">
        <f>F106</f>
        <v>11.06132</v>
      </c>
      <c r="F106" s="30">
        <f>ROUND(11.06132,5)</f>
        <v>11.06132</v>
      </c>
      <c r="G106" s="28"/>
      <c r="H106" s="38"/>
    </row>
    <row r="107" spans="1:8" ht="12.75" customHeight="1">
      <c r="A107" s="26">
        <v>44049</v>
      </c>
      <c r="B107" s="27"/>
      <c r="C107" s="30">
        <f>ROUND(10.99,5)</f>
        <v>10.99</v>
      </c>
      <c r="D107" s="30">
        <f>F107</f>
        <v>11.18317</v>
      </c>
      <c r="E107" s="30">
        <f>F107</f>
        <v>11.18317</v>
      </c>
      <c r="F107" s="30">
        <f>ROUND(11.18317,5)</f>
        <v>11.18317</v>
      </c>
      <c r="G107" s="28"/>
      <c r="H107" s="38"/>
    </row>
    <row r="108" spans="1:8" ht="12.75" customHeight="1">
      <c r="A108" s="26">
        <v>44140</v>
      </c>
      <c r="B108" s="27"/>
      <c r="C108" s="30">
        <f>ROUND(10.99,5)</f>
        <v>10.99</v>
      </c>
      <c r="D108" s="30">
        <f>F108</f>
        <v>11.3009</v>
      </c>
      <c r="E108" s="30">
        <f>F108</f>
        <v>11.3009</v>
      </c>
      <c r="F108" s="30">
        <f>ROUND(11.3009,5)</f>
        <v>11.3009</v>
      </c>
      <c r="G108" s="28"/>
      <c r="H108" s="38"/>
    </row>
    <row r="109" spans="1:8" ht="12.75" customHeight="1">
      <c r="A109" s="26">
        <v>44231</v>
      </c>
      <c r="B109" s="27"/>
      <c r="C109" s="30">
        <f>ROUND(10.99,5)</f>
        <v>10.99</v>
      </c>
      <c r="D109" s="30">
        <f>F109</f>
        <v>11.42802</v>
      </c>
      <c r="E109" s="30">
        <f>F109</f>
        <v>11.42802</v>
      </c>
      <c r="F109" s="30">
        <f>ROUND(11.42802,5)</f>
        <v>11.42802</v>
      </c>
      <c r="G109" s="28"/>
      <c r="H109" s="38"/>
    </row>
    <row r="110" spans="1:8" ht="12.75" customHeight="1">
      <c r="A110" s="26">
        <v>44322</v>
      </c>
      <c r="B110" s="27"/>
      <c r="C110" s="30">
        <f>ROUND(10.99,5)</f>
        <v>10.99</v>
      </c>
      <c r="D110" s="30">
        <f>F110</f>
        <v>11.57331</v>
      </c>
      <c r="E110" s="30">
        <f>F110</f>
        <v>11.57331</v>
      </c>
      <c r="F110" s="30">
        <f>ROUND(11.57331,5)</f>
        <v>11.57331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43958</v>
      </c>
      <c r="B112" s="27"/>
      <c r="C112" s="30">
        <f>ROUND(11.025,5)</f>
        <v>11.025</v>
      </c>
      <c r="D112" s="30">
        <f>F112</f>
        <v>11.09394</v>
      </c>
      <c r="E112" s="30">
        <f>F112</f>
        <v>11.09394</v>
      </c>
      <c r="F112" s="30">
        <f>ROUND(11.09394,5)</f>
        <v>11.09394</v>
      </c>
      <c r="G112" s="28"/>
      <c r="H112" s="38"/>
    </row>
    <row r="113" spans="1:8" ht="12.75" customHeight="1">
      <c r="A113" s="26">
        <v>44049</v>
      </c>
      <c r="B113" s="27"/>
      <c r="C113" s="30">
        <f>ROUND(11.025,5)</f>
        <v>11.025</v>
      </c>
      <c r="D113" s="30">
        <f>F113</f>
        <v>11.21158</v>
      </c>
      <c r="E113" s="30">
        <f>F113</f>
        <v>11.21158</v>
      </c>
      <c r="F113" s="30">
        <f>ROUND(11.21158,5)</f>
        <v>11.21158</v>
      </c>
      <c r="G113" s="28"/>
      <c r="H113" s="38"/>
    </row>
    <row r="114" spans="1:8" ht="12.75" customHeight="1">
      <c r="A114" s="26">
        <v>44140</v>
      </c>
      <c r="B114" s="27"/>
      <c r="C114" s="30">
        <f>ROUND(11.025,5)</f>
        <v>11.025</v>
      </c>
      <c r="D114" s="30">
        <f>F114</f>
        <v>11.32504</v>
      </c>
      <c r="E114" s="30">
        <f>F114</f>
        <v>11.32504</v>
      </c>
      <c r="F114" s="30">
        <f>ROUND(11.32504,5)</f>
        <v>11.32504</v>
      </c>
      <c r="G114" s="28"/>
      <c r="H114" s="38"/>
    </row>
    <row r="115" spans="1:8" ht="12.75" customHeight="1">
      <c r="A115" s="26">
        <v>44231</v>
      </c>
      <c r="B115" s="27"/>
      <c r="C115" s="30">
        <f>ROUND(11.025,5)</f>
        <v>11.025</v>
      </c>
      <c r="D115" s="30">
        <f>F115</f>
        <v>11.44735</v>
      </c>
      <c r="E115" s="30">
        <f>F115</f>
        <v>11.44735</v>
      </c>
      <c r="F115" s="30">
        <f>ROUND(11.44735,5)</f>
        <v>11.44735</v>
      </c>
      <c r="G115" s="28"/>
      <c r="H115" s="38"/>
    </row>
    <row r="116" spans="1:8" ht="12.75" customHeight="1">
      <c r="A116" s="26">
        <v>44322</v>
      </c>
      <c r="B116" s="27"/>
      <c r="C116" s="30">
        <f>ROUND(11.025,5)</f>
        <v>11.025</v>
      </c>
      <c r="D116" s="30">
        <f>F116</f>
        <v>11.58681</v>
      </c>
      <c r="E116" s="30">
        <f>F116</f>
        <v>11.58681</v>
      </c>
      <c r="F116" s="30">
        <f>ROUND(11.58681,5)</f>
        <v>11.58681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43958</v>
      </c>
      <c r="B118" s="27"/>
      <c r="C118" s="30">
        <f>ROUND(97.52497,5)</f>
        <v>97.52497</v>
      </c>
      <c r="D118" s="30">
        <f>F118</f>
        <v>96.82234</v>
      </c>
      <c r="E118" s="30">
        <f>F118</f>
        <v>96.82234</v>
      </c>
      <c r="F118" s="30">
        <f>ROUND(96.82234,5)</f>
        <v>96.82234</v>
      </c>
      <c r="G118" s="28"/>
      <c r="H118" s="38"/>
    </row>
    <row r="119" spans="1:8" ht="12.75" customHeight="1">
      <c r="A119" s="26">
        <v>44049</v>
      </c>
      <c r="B119" s="27"/>
      <c r="C119" s="30">
        <f>ROUND(97.52497,5)</f>
        <v>97.52497</v>
      </c>
      <c r="D119" s="30">
        <f>F119</f>
        <v>98.57276</v>
      </c>
      <c r="E119" s="30">
        <f>F119</f>
        <v>98.57276</v>
      </c>
      <c r="F119" s="30">
        <f>ROUND(98.57276,5)</f>
        <v>98.57276</v>
      </c>
      <c r="G119" s="28"/>
      <c r="H119" s="38"/>
    </row>
    <row r="120" spans="1:8" ht="12.75" customHeight="1">
      <c r="A120" s="26">
        <v>44140</v>
      </c>
      <c r="B120" s="27"/>
      <c r="C120" s="30">
        <f>ROUND(97.52497,5)</f>
        <v>97.52497</v>
      </c>
      <c r="D120" s="30">
        <f>F120</f>
        <v>98.52314</v>
      </c>
      <c r="E120" s="30">
        <f>F120</f>
        <v>98.52314</v>
      </c>
      <c r="F120" s="30">
        <f>ROUND(98.52314,5)</f>
        <v>98.52314</v>
      </c>
      <c r="G120" s="28"/>
      <c r="H120" s="38"/>
    </row>
    <row r="121" spans="1:8" ht="12.75" customHeight="1">
      <c r="A121" s="26">
        <v>44231</v>
      </c>
      <c r="B121" s="27"/>
      <c r="C121" s="30">
        <f>ROUND(97.52497,5)</f>
        <v>97.52497</v>
      </c>
      <c r="D121" s="30">
        <f>F121</f>
        <v>100.28703</v>
      </c>
      <c r="E121" s="30">
        <f>F121</f>
        <v>100.28703</v>
      </c>
      <c r="F121" s="30">
        <f>ROUND(100.28703,5)</f>
        <v>100.28703</v>
      </c>
      <c r="G121" s="28"/>
      <c r="H121" s="38"/>
    </row>
    <row r="122" spans="1:8" ht="12.75" customHeight="1">
      <c r="A122" s="26">
        <v>44322</v>
      </c>
      <c r="B122" s="27"/>
      <c r="C122" s="30">
        <f>ROUND(97.52497,5)</f>
        <v>97.52497</v>
      </c>
      <c r="D122" s="30">
        <f>F122</f>
        <v>100.18692</v>
      </c>
      <c r="E122" s="30">
        <f>F122</f>
        <v>100.18692</v>
      </c>
      <c r="F122" s="30">
        <f>ROUND(100.18692,5)</f>
        <v>100.18692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43958</v>
      </c>
      <c r="B124" s="27"/>
      <c r="C124" s="30">
        <f>ROUND(4.55,5)</f>
        <v>4.55</v>
      </c>
      <c r="D124" s="30">
        <f>F124</f>
        <v>98.69389</v>
      </c>
      <c r="E124" s="30">
        <f>F124</f>
        <v>98.69389</v>
      </c>
      <c r="F124" s="30">
        <f>ROUND(98.69389,5)</f>
        <v>98.69389</v>
      </c>
      <c r="G124" s="28"/>
      <c r="H124" s="38"/>
    </row>
    <row r="125" spans="1:8" ht="12.75" customHeight="1">
      <c r="A125" s="26">
        <v>44049</v>
      </c>
      <c r="B125" s="27"/>
      <c r="C125" s="30">
        <f>ROUND(4.55,5)</f>
        <v>4.55</v>
      </c>
      <c r="D125" s="30">
        <f>F125</f>
        <v>98.59692</v>
      </c>
      <c r="E125" s="30">
        <f>F125</f>
        <v>98.59692</v>
      </c>
      <c r="F125" s="30">
        <f>ROUND(98.59692,5)</f>
        <v>98.59692</v>
      </c>
      <c r="G125" s="28"/>
      <c r="H125" s="38"/>
    </row>
    <row r="126" spans="1:8" ht="12.75" customHeight="1">
      <c r="A126" s="26">
        <v>44140</v>
      </c>
      <c r="B126" s="27"/>
      <c r="C126" s="30">
        <f>ROUND(4.55,5)</f>
        <v>4.55</v>
      </c>
      <c r="D126" s="30">
        <f>F126</f>
        <v>100.34424</v>
      </c>
      <c r="E126" s="30">
        <f>F126</f>
        <v>100.34424</v>
      </c>
      <c r="F126" s="30">
        <f>ROUND(100.34424,5)</f>
        <v>100.34424</v>
      </c>
      <c r="G126" s="28"/>
      <c r="H126" s="38"/>
    </row>
    <row r="127" spans="1:8" ht="12.75" customHeight="1">
      <c r="A127" s="26">
        <v>44231</v>
      </c>
      <c r="B127" s="27"/>
      <c r="C127" s="30">
        <f>ROUND(4.55,5)</f>
        <v>4.55</v>
      </c>
      <c r="D127" s="30">
        <f>F127</f>
        <v>100.21977</v>
      </c>
      <c r="E127" s="30">
        <f>F127</f>
        <v>100.21977</v>
      </c>
      <c r="F127" s="30">
        <f>ROUND(100.21977,5)</f>
        <v>100.21977</v>
      </c>
      <c r="G127" s="28"/>
      <c r="H127" s="38"/>
    </row>
    <row r="128" spans="1:8" ht="12.75" customHeight="1">
      <c r="A128" s="26">
        <v>44322</v>
      </c>
      <c r="B128" s="27"/>
      <c r="C128" s="30">
        <f>ROUND(4.55,5)</f>
        <v>4.55</v>
      </c>
      <c r="D128" s="30">
        <f>F128</f>
        <v>101.93659</v>
      </c>
      <c r="E128" s="30">
        <f>F128</f>
        <v>101.93659</v>
      </c>
      <c r="F128" s="30">
        <f>ROUND(101.93659,5)</f>
        <v>101.93659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43958</v>
      </c>
      <c r="B130" s="27"/>
      <c r="C130" s="30">
        <f>ROUND(5.19,5)</f>
        <v>5.19</v>
      </c>
      <c r="D130" s="30">
        <f>F130</f>
        <v>123.93671</v>
      </c>
      <c r="E130" s="30">
        <f>F130</f>
        <v>123.93671</v>
      </c>
      <c r="F130" s="30">
        <f>ROUND(123.93671,5)</f>
        <v>123.93671</v>
      </c>
      <c r="G130" s="28"/>
      <c r="H130" s="38"/>
    </row>
    <row r="131" spans="1:8" ht="12.75" customHeight="1">
      <c r="A131" s="26">
        <v>44049</v>
      </c>
      <c r="B131" s="27"/>
      <c r="C131" s="30">
        <f>ROUND(5.19,5)</f>
        <v>5.19</v>
      </c>
      <c r="D131" s="30">
        <f>F131</f>
        <v>126.17717</v>
      </c>
      <c r="E131" s="30">
        <f>F131</f>
        <v>126.17717</v>
      </c>
      <c r="F131" s="30">
        <f>ROUND(126.17717,5)</f>
        <v>126.17717</v>
      </c>
      <c r="G131" s="28"/>
      <c r="H131" s="38"/>
    </row>
    <row r="132" spans="1:8" ht="12.75" customHeight="1">
      <c r="A132" s="26">
        <v>44140</v>
      </c>
      <c r="B132" s="27"/>
      <c r="C132" s="30">
        <f>ROUND(5.19,5)</f>
        <v>5.19</v>
      </c>
      <c r="D132" s="30">
        <f>F132</f>
        <v>126.44191</v>
      </c>
      <c r="E132" s="30">
        <f>F132</f>
        <v>126.44191</v>
      </c>
      <c r="F132" s="30">
        <f>ROUND(126.44191,5)</f>
        <v>126.44191</v>
      </c>
      <c r="G132" s="28"/>
      <c r="H132" s="38"/>
    </row>
    <row r="133" spans="1:8" ht="12.75" customHeight="1">
      <c r="A133" s="26">
        <v>44231</v>
      </c>
      <c r="B133" s="27"/>
      <c r="C133" s="30">
        <f>ROUND(5.19,5)</f>
        <v>5.19</v>
      </c>
      <c r="D133" s="30">
        <f>F133</f>
        <v>128.70565</v>
      </c>
      <c r="E133" s="30">
        <f>F133</f>
        <v>128.70565</v>
      </c>
      <c r="F133" s="30">
        <f>ROUND(128.70565,5)</f>
        <v>128.70565</v>
      </c>
      <c r="G133" s="28"/>
      <c r="H133" s="38"/>
    </row>
    <row r="134" spans="1:8" ht="12.75" customHeight="1">
      <c r="A134" s="26">
        <v>44322</v>
      </c>
      <c r="B134" s="27"/>
      <c r="C134" s="30">
        <f>ROUND(5.19,5)</f>
        <v>5.19</v>
      </c>
      <c r="D134" s="30">
        <f>F134</f>
        <v>128.91667</v>
      </c>
      <c r="E134" s="30">
        <f>F134</f>
        <v>128.91667</v>
      </c>
      <c r="F134" s="30">
        <f>ROUND(128.91667,5)</f>
        <v>128.91667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43958</v>
      </c>
      <c r="B136" s="27"/>
      <c r="C136" s="30">
        <f>ROUND(11.825,5)</f>
        <v>11.825</v>
      </c>
      <c r="D136" s="30">
        <f>F136</f>
        <v>11.91889</v>
      </c>
      <c r="E136" s="30">
        <f>F136</f>
        <v>11.91889</v>
      </c>
      <c r="F136" s="30">
        <f>ROUND(11.91889,5)</f>
        <v>11.91889</v>
      </c>
      <c r="G136" s="28"/>
      <c r="H136" s="38"/>
    </row>
    <row r="137" spans="1:8" ht="12.75" customHeight="1">
      <c r="A137" s="26">
        <v>44049</v>
      </c>
      <c r="B137" s="27"/>
      <c r="C137" s="30">
        <f>ROUND(11.825,5)</f>
        <v>11.825</v>
      </c>
      <c r="D137" s="30">
        <f>F137</f>
        <v>12.08224</v>
      </c>
      <c r="E137" s="30">
        <f>F137</f>
        <v>12.08224</v>
      </c>
      <c r="F137" s="30">
        <f>ROUND(12.08224,5)</f>
        <v>12.08224</v>
      </c>
      <c r="G137" s="28"/>
      <c r="H137" s="38"/>
    </row>
    <row r="138" spans="1:8" ht="12.75" customHeight="1">
      <c r="A138" s="26">
        <v>44140</v>
      </c>
      <c r="B138" s="27"/>
      <c r="C138" s="30">
        <f>ROUND(11.825,5)</f>
        <v>11.825</v>
      </c>
      <c r="D138" s="30">
        <f>F138</f>
        <v>12.25226</v>
      </c>
      <c r="E138" s="30">
        <f>F138</f>
        <v>12.25226</v>
      </c>
      <c r="F138" s="30">
        <f>ROUND(12.25226,5)</f>
        <v>12.25226</v>
      </c>
      <c r="G138" s="28"/>
      <c r="H138" s="38"/>
    </row>
    <row r="139" spans="1:8" ht="12.75" customHeight="1">
      <c r="A139" s="26">
        <v>44231</v>
      </c>
      <c r="B139" s="27"/>
      <c r="C139" s="30">
        <f>ROUND(11.825,5)</f>
        <v>11.825</v>
      </c>
      <c r="D139" s="30">
        <f>F139</f>
        <v>12.43668</v>
      </c>
      <c r="E139" s="30">
        <f>F139</f>
        <v>12.43668</v>
      </c>
      <c r="F139" s="30">
        <f>ROUND(12.43668,5)</f>
        <v>12.43668</v>
      </c>
      <c r="G139" s="28"/>
      <c r="H139" s="38"/>
    </row>
    <row r="140" spans="1:8" ht="12.75" customHeight="1">
      <c r="A140" s="26">
        <v>44322</v>
      </c>
      <c r="B140" s="27"/>
      <c r="C140" s="30">
        <f>ROUND(11.825,5)</f>
        <v>11.825</v>
      </c>
      <c r="D140" s="30">
        <f>F140</f>
        <v>12.63645</v>
      </c>
      <c r="E140" s="30">
        <f>F140</f>
        <v>12.63645</v>
      </c>
      <c r="F140" s="30">
        <f>ROUND(12.63645,5)</f>
        <v>12.63645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43958</v>
      </c>
      <c r="B142" s="27"/>
      <c r="C142" s="30">
        <f>ROUND(12.155,5)</f>
        <v>12.155</v>
      </c>
      <c r="D142" s="30">
        <f>F142</f>
        <v>12.25038</v>
      </c>
      <c r="E142" s="30">
        <f>F142</f>
        <v>12.25038</v>
      </c>
      <c r="F142" s="30">
        <f>ROUND(12.25038,5)</f>
        <v>12.25038</v>
      </c>
      <c r="G142" s="28"/>
      <c r="H142" s="38"/>
    </row>
    <row r="143" spans="1:8" ht="12.75" customHeight="1">
      <c r="A143" s="26">
        <v>44049</v>
      </c>
      <c r="B143" s="27"/>
      <c r="C143" s="30">
        <f>ROUND(12.155,5)</f>
        <v>12.155</v>
      </c>
      <c r="D143" s="30">
        <f>F143</f>
        <v>12.40981</v>
      </c>
      <c r="E143" s="30">
        <f>F143</f>
        <v>12.40981</v>
      </c>
      <c r="F143" s="30">
        <f>ROUND(12.40981,5)</f>
        <v>12.40981</v>
      </c>
      <c r="G143" s="28"/>
      <c r="H143" s="38"/>
    </row>
    <row r="144" spans="1:8" ht="12.75" customHeight="1">
      <c r="A144" s="26">
        <v>44140</v>
      </c>
      <c r="B144" s="27"/>
      <c r="C144" s="30">
        <f>ROUND(12.155,5)</f>
        <v>12.155</v>
      </c>
      <c r="D144" s="30">
        <f>F144</f>
        <v>12.57527</v>
      </c>
      <c r="E144" s="30">
        <f>F144</f>
        <v>12.57527</v>
      </c>
      <c r="F144" s="30">
        <f>ROUND(12.57527,5)</f>
        <v>12.57527</v>
      </c>
      <c r="G144" s="28"/>
      <c r="H144" s="38"/>
    </row>
    <row r="145" spans="1:8" ht="12.75" customHeight="1">
      <c r="A145" s="26">
        <v>44231</v>
      </c>
      <c r="B145" s="27"/>
      <c r="C145" s="30">
        <f>ROUND(12.155,5)</f>
        <v>12.155</v>
      </c>
      <c r="D145" s="30">
        <f>F145</f>
        <v>12.74855</v>
      </c>
      <c r="E145" s="30">
        <f>F145</f>
        <v>12.74855</v>
      </c>
      <c r="F145" s="30">
        <f>ROUND(12.74855,5)</f>
        <v>12.74855</v>
      </c>
      <c r="G145" s="28"/>
      <c r="H145" s="38"/>
    </row>
    <row r="146" spans="1:8" ht="12.75" customHeight="1">
      <c r="A146" s="26">
        <v>44322</v>
      </c>
      <c r="B146" s="27"/>
      <c r="C146" s="30">
        <f>ROUND(12.155,5)</f>
        <v>12.155</v>
      </c>
      <c r="D146" s="30">
        <f>F146</f>
        <v>12.94342</v>
      </c>
      <c r="E146" s="30">
        <f>F146</f>
        <v>12.94342</v>
      </c>
      <c r="F146" s="30">
        <f>ROUND(12.94342,5)</f>
        <v>12.94342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43958</v>
      </c>
      <c r="B148" s="27"/>
      <c r="C148" s="30">
        <f>ROUND(6.515,5)</f>
        <v>6.515</v>
      </c>
      <c r="D148" s="30">
        <f>F148</f>
        <v>6.4779</v>
      </c>
      <c r="E148" s="30">
        <f>F148</f>
        <v>6.4779</v>
      </c>
      <c r="F148" s="30">
        <f>ROUND(6.4779,5)</f>
        <v>6.4779</v>
      </c>
      <c r="G148" s="28"/>
      <c r="H148" s="38"/>
    </row>
    <row r="149" spans="1:8" ht="12.75" customHeight="1">
      <c r="A149" s="26">
        <v>44049</v>
      </c>
      <c r="B149" s="27"/>
      <c r="C149" s="30">
        <f>ROUND(6.515,5)</f>
        <v>6.515</v>
      </c>
      <c r="D149" s="30">
        <f>F149</f>
        <v>6.3958</v>
      </c>
      <c r="E149" s="30">
        <f>F149</f>
        <v>6.3958</v>
      </c>
      <c r="F149" s="30">
        <f>ROUND(6.3958,5)</f>
        <v>6.3958</v>
      </c>
      <c r="G149" s="28"/>
      <c r="H149" s="38"/>
    </row>
    <row r="150" spans="1:8" ht="12.75" customHeight="1">
      <c r="A150" s="26">
        <v>44140</v>
      </c>
      <c r="B150" s="27"/>
      <c r="C150" s="30">
        <f>ROUND(6.515,5)</f>
        <v>6.515</v>
      </c>
      <c r="D150" s="30">
        <f>F150</f>
        <v>6.30996</v>
      </c>
      <c r="E150" s="30">
        <f>F150</f>
        <v>6.30996</v>
      </c>
      <c r="F150" s="30">
        <f>ROUND(6.30996,5)</f>
        <v>6.30996</v>
      </c>
      <c r="G150" s="28"/>
      <c r="H150" s="38"/>
    </row>
    <row r="151" spans="1:8" ht="12.75" customHeight="1">
      <c r="A151" s="26">
        <v>44231</v>
      </c>
      <c r="B151" s="27"/>
      <c r="C151" s="30">
        <f>ROUND(6.515,5)</f>
        <v>6.515</v>
      </c>
      <c r="D151" s="30">
        <f>F151</f>
        <v>6.20537</v>
      </c>
      <c r="E151" s="30">
        <f>F151</f>
        <v>6.20537</v>
      </c>
      <c r="F151" s="30">
        <f>ROUND(6.20537,5)</f>
        <v>6.20537</v>
      </c>
      <c r="G151" s="28"/>
      <c r="H151" s="38"/>
    </row>
    <row r="152" spans="1:8" ht="12.75" customHeight="1">
      <c r="A152" s="26">
        <v>44322</v>
      </c>
      <c r="B152" s="27"/>
      <c r="C152" s="30">
        <f>ROUND(6.515,5)</f>
        <v>6.515</v>
      </c>
      <c r="D152" s="30">
        <f>F152</f>
        <v>6.10895</v>
      </c>
      <c r="E152" s="30">
        <f>F152</f>
        <v>6.10895</v>
      </c>
      <c r="F152" s="30">
        <f>ROUND(6.10895,5)</f>
        <v>6.10895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43958</v>
      </c>
      <c r="B154" s="27"/>
      <c r="C154" s="30">
        <f>ROUND(10.69,5)</f>
        <v>10.69</v>
      </c>
      <c r="D154" s="30">
        <f>F154</f>
        <v>10.7574</v>
      </c>
      <c r="E154" s="30">
        <f>F154</f>
        <v>10.7574</v>
      </c>
      <c r="F154" s="30">
        <f>ROUND(10.7574,5)</f>
        <v>10.7574</v>
      </c>
      <c r="G154" s="28"/>
      <c r="H154" s="38"/>
    </row>
    <row r="155" spans="1:8" ht="12.75" customHeight="1">
      <c r="A155" s="26">
        <v>44049</v>
      </c>
      <c r="B155" s="27"/>
      <c r="C155" s="30">
        <f>ROUND(10.69,5)</f>
        <v>10.69</v>
      </c>
      <c r="D155" s="30">
        <f>F155</f>
        <v>10.87358</v>
      </c>
      <c r="E155" s="30">
        <f>F155</f>
        <v>10.87358</v>
      </c>
      <c r="F155" s="30">
        <f>ROUND(10.87358,5)</f>
        <v>10.87358</v>
      </c>
      <c r="G155" s="28"/>
      <c r="H155" s="38"/>
    </row>
    <row r="156" spans="1:8" ht="12.75" customHeight="1">
      <c r="A156" s="26">
        <v>44140</v>
      </c>
      <c r="B156" s="27"/>
      <c r="C156" s="30">
        <f>ROUND(10.69,5)</f>
        <v>10.69</v>
      </c>
      <c r="D156" s="30">
        <f>F156</f>
        <v>10.99611</v>
      </c>
      <c r="E156" s="30">
        <f>F156</f>
        <v>10.99611</v>
      </c>
      <c r="F156" s="30">
        <f>ROUND(10.99611,5)</f>
        <v>10.99611</v>
      </c>
      <c r="G156" s="28"/>
      <c r="H156" s="38"/>
    </row>
    <row r="157" spans="1:8" ht="12.75" customHeight="1">
      <c r="A157" s="26">
        <v>44231</v>
      </c>
      <c r="B157" s="27"/>
      <c r="C157" s="30">
        <f>ROUND(10.69,5)</f>
        <v>10.69</v>
      </c>
      <c r="D157" s="30">
        <f>F157</f>
        <v>11.12948</v>
      </c>
      <c r="E157" s="30">
        <f>F157</f>
        <v>11.12948</v>
      </c>
      <c r="F157" s="30">
        <f>ROUND(11.12948,5)</f>
        <v>11.12948</v>
      </c>
      <c r="G157" s="28"/>
      <c r="H157" s="38"/>
    </row>
    <row r="158" spans="1:8" ht="12.75" customHeight="1">
      <c r="A158" s="26">
        <v>44322</v>
      </c>
      <c r="B158" s="27"/>
      <c r="C158" s="30">
        <f>ROUND(10.69,5)</f>
        <v>10.69</v>
      </c>
      <c r="D158" s="30">
        <f>F158</f>
        <v>11.27337</v>
      </c>
      <c r="E158" s="30">
        <f>F158</f>
        <v>11.27337</v>
      </c>
      <c r="F158" s="30">
        <f>ROUND(11.27337,5)</f>
        <v>11.27337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43958</v>
      </c>
      <c r="B160" s="27"/>
      <c r="C160" s="30">
        <f>ROUND(8.835,5)</f>
        <v>8.835</v>
      </c>
      <c r="D160" s="30">
        <f>F160</f>
        <v>8.89025</v>
      </c>
      <c r="E160" s="30">
        <f>F160</f>
        <v>8.89025</v>
      </c>
      <c r="F160" s="30">
        <f>ROUND(8.89025,5)</f>
        <v>8.89025</v>
      </c>
      <c r="G160" s="28"/>
      <c r="H160" s="38"/>
    </row>
    <row r="161" spans="1:8" ht="12.75" customHeight="1">
      <c r="A161" s="26">
        <v>44049</v>
      </c>
      <c r="B161" s="27"/>
      <c r="C161" s="30">
        <f>ROUND(8.835,5)</f>
        <v>8.835</v>
      </c>
      <c r="D161" s="30">
        <f>F161</f>
        <v>8.98357</v>
      </c>
      <c r="E161" s="30">
        <f>F161</f>
        <v>8.98357</v>
      </c>
      <c r="F161" s="30">
        <f>ROUND(8.98357,5)</f>
        <v>8.98357</v>
      </c>
      <c r="G161" s="28"/>
      <c r="H161" s="38"/>
    </row>
    <row r="162" spans="1:8" ht="12.75" customHeight="1">
      <c r="A162" s="26">
        <v>44140</v>
      </c>
      <c r="B162" s="27"/>
      <c r="C162" s="30">
        <f>ROUND(8.835,5)</f>
        <v>8.835</v>
      </c>
      <c r="D162" s="30">
        <f>F162</f>
        <v>9.08187</v>
      </c>
      <c r="E162" s="30">
        <f>F162</f>
        <v>9.08187</v>
      </c>
      <c r="F162" s="30">
        <f>ROUND(9.08187,5)</f>
        <v>9.08187</v>
      </c>
      <c r="G162" s="28"/>
      <c r="H162" s="38"/>
    </row>
    <row r="163" spans="1:8" ht="12.75" customHeight="1">
      <c r="A163" s="26">
        <v>44231</v>
      </c>
      <c r="B163" s="27"/>
      <c r="C163" s="30">
        <f>ROUND(8.835,5)</f>
        <v>8.835</v>
      </c>
      <c r="D163" s="30">
        <f>F163</f>
        <v>9.19182</v>
      </c>
      <c r="E163" s="30">
        <f>F163</f>
        <v>9.19182</v>
      </c>
      <c r="F163" s="30">
        <f>ROUND(9.19182,5)</f>
        <v>9.19182</v>
      </c>
      <c r="G163" s="28"/>
      <c r="H163" s="38"/>
    </row>
    <row r="164" spans="1:8" ht="12.75" customHeight="1">
      <c r="A164" s="26">
        <v>44322</v>
      </c>
      <c r="B164" s="27"/>
      <c r="C164" s="30">
        <f>ROUND(8.835,5)</f>
        <v>8.835</v>
      </c>
      <c r="D164" s="30">
        <f>F164</f>
        <v>9.33282</v>
      </c>
      <c r="E164" s="30">
        <f>F164</f>
        <v>9.33282</v>
      </c>
      <c r="F164" s="30">
        <f>ROUND(9.33282,5)</f>
        <v>9.33282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43958</v>
      </c>
      <c r="B166" s="27"/>
      <c r="C166" s="30">
        <f>ROUND(3.26,5)</f>
        <v>3.26</v>
      </c>
      <c r="D166" s="30">
        <f>F166</f>
        <v>305.00589</v>
      </c>
      <c r="E166" s="30">
        <f>F166</f>
        <v>305.00589</v>
      </c>
      <c r="F166" s="30">
        <f>ROUND(305.00589,5)</f>
        <v>305.00589</v>
      </c>
      <c r="G166" s="28"/>
      <c r="H166" s="38"/>
    </row>
    <row r="167" spans="1:8" ht="12.75" customHeight="1">
      <c r="A167" s="26">
        <v>44049</v>
      </c>
      <c r="B167" s="27"/>
      <c r="C167" s="30">
        <f>ROUND(3.26,5)</f>
        <v>3.26</v>
      </c>
      <c r="D167" s="30">
        <f>F167</f>
        <v>302.72339</v>
      </c>
      <c r="E167" s="30">
        <f>F167</f>
        <v>302.72339</v>
      </c>
      <c r="F167" s="30">
        <f>ROUND(302.72339,5)</f>
        <v>302.72339</v>
      </c>
      <c r="G167" s="28"/>
      <c r="H167" s="38"/>
    </row>
    <row r="168" spans="1:8" ht="12.75" customHeight="1">
      <c r="A168" s="26">
        <v>44140</v>
      </c>
      <c r="B168" s="27"/>
      <c r="C168" s="30">
        <f>ROUND(3.26,5)</f>
        <v>3.26</v>
      </c>
      <c r="D168" s="30">
        <f>F168</f>
        <v>308.0883</v>
      </c>
      <c r="E168" s="30">
        <f>F168</f>
        <v>308.0883</v>
      </c>
      <c r="F168" s="30">
        <f>ROUND(308.0883,5)</f>
        <v>308.0883</v>
      </c>
      <c r="G168" s="28"/>
      <c r="H168" s="38"/>
    </row>
    <row r="169" spans="1:8" ht="12.75" customHeight="1">
      <c r="A169" s="26">
        <v>44231</v>
      </c>
      <c r="B169" s="27"/>
      <c r="C169" s="30">
        <f>ROUND(3.26,5)</f>
        <v>3.26</v>
      </c>
      <c r="D169" s="30">
        <f>F169</f>
        <v>305.60645</v>
      </c>
      <c r="E169" s="30">
        <f>F169</f>
        <v>305.60645</v>
      </c>
      <c r="F169" s="30">
        <f>ROUND(305.60645,5)</f>
        <v>305.60645</v>
      </c>
      <c r="G169" s="28"/>
      <c r="H169" s="38"/>
    </row>
    <row r="170" spans="1:8" ht="12.75" customHeight="1">
      <c r="A170" s="26">
        <v>44322</v>
      </c>
      <c r="B170" s="27"/>
      <c r="C170" s="30">
        <f>ROUND(3.26,5)</f>
        <v>3.26</v>
      </c>
      <c r="D170" s="30">
        <f>F170</f>
        <v>310.8399</v>
      </c>
      <c r="E170" s="30">
        <f>F170</f>
        <v>310.8399</v>
      </c>
      <c r="F170" s="30">
        <f>ROUND(310.8399,5)</f>
        <v>310.8399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43958</v>
      </c>
      <c r="B172" s="27"/>
      <c r="C172" s="30">
        <f>ROUND(4.25,5)</f>
        <v>4.25</v>
      </c>
      <c r="D172" s="30">
        <f>F172</f>
        <v>219.01646</v>
      </c>
      <c r="E172" s="30">
        <f>F172</f>
        <v>219.01646</v>
      </c>
      <c r="F172" s="30">
        <f>ROUND(219.01646,5)</f>
        <v>219.01646</v>
      </c>
      <c r="G172" s="28"/>
      <c r="H172" s="38"/>
    </row>
    <row r="173" spans="1:8" ht="12.75" customHeight="1">
      <c r="A173" s="26">
        <v>44049</v>
      </c>
      <c r="B173" s="27"/>
      <c r="C173" s="30">
        <f>ROUND(4.25,5)</f>
        <v>4.25</v>
      </c>
      <c r="D173" s="30">
        <f>F173</f>
        <v>218.83492</v>
      </c>
      <c r="E173" s="30">
        <f>F173</f>
        <v>218.83492</v>
      </c>
      <c r="F173" s="30">
        <f>ROUND(218.83492,5)</f>
        <v>218.83492</v>
      </c>
      <c r="G173" s="28"/>
      <c r="H173" s="38"/>
    </row>
    <row r="174" spans="1:8" ht="12.75" customHeight="1">
      <c r="A174" s="26">
        <v>44140</v>
      </c>
      <c r="B174" s="27"/>
      <c r="C174" s="30">
        <f>ROUND(4.25,5)</f>
        <v>4.25</v>
      </c>
      <c r="D174" s="30">
        <f>F174</f>
        <v>222.71329</v>
      </c>
      <c r="E174" s="30">
        <f>F174</f>
        <v>222.71329</v>
      </c>
      <c r="F174" s="30">
        <f>ROUND(222.71329,5)</f>
        <v>222.71329</v>
      </c>
      <c r="G174" s="28"/>
      <c r="H174" s="38"/>
    </row>
    <row r="175" spans="1:8" ht="12.75" customHeight="1">
      <c r="A175" s="26">
        <v>44231</v>
      </c>
      <c r="B175" s="27"/>
      <c r="C175" s="30">
        <f>ROUND(4.25,5)</f>
        <v>4.25</v>
      </c>
      <c r="D175" s="30">
        <f>F175</f>
        <v>222.45297</v>
      </c>
      <c r="E175" s="30">
        <f>F175</f>
        <v>222.45297</v>
      </c>
      <c r="F175" s="30">
        <f>ROUND(222.45297,5)</f>
        <v>222.45297</v>
      </c>
      <c r="G175" s="28"/>
      <c r="H175" s="38"/>
    </row>
    <row r="176" spans="1:8" ht="12.75" customHeight="1">
      <c r="A176" s="26">
        <v>44322</v>
      </c>
      <c r="B176" s="27"/>
      <c r="C176" s="30">
        <f>ROUND(4.25,5)</f>
        <v>4.25</v>
      </c>
      <c r="D176" s="30">
        <f>F176</f>
        <v>226.26435</v>
      </c>
      <c r="E176" s="30">
        <f>F176</f>
        <v>226.26435</v>
      </c>
      <c r="F176" s="30">
        <f>ROUND(226.26435,5)</f>
        <v>226.26435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43958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43958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44049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43958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44049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44140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44231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44322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43958</v>
      </c>
      <c r="B192" s="27"/>
      <c r="C192" s="30">
        <f>ROUND(5.87,5)</f>
        <v>5.87</v>
      </c>
      <c r="D192" s="30">
        <f>F192</f>
        <v>5.66143</v>
      </c>
      <c r="E192" s="30">
        <f>F192</f>
        <v>5.66143</v>
      </c>
      <c r="F192" s="30">
        <f>ROUND(5.66143,5)</f>
        <v>5.66143</v>
      </c>
      <c r="G192" s="28"/>
      <c r="H192" s="38"/>
    </row>
    <row r="193" spans="1:8" ht="12.75" customHeight="1">
      <c r="A193" s="26">
        <v>44049</v>
      </c>
      <c r="B193" s="27"/>
      <c r="C193" s="30">
        <f>ROUND(5.87,5)</f>
        <v>5.87</v>
      </c>
      <c r="D193" s="30">
        <f>F193</f>
        <v>5.05622</v>
      </c>
      <c r="E193" s="30">
        <f>F193</f>
        <v>5.05622</v>
      </c>
      <c r="F193" s="30">
        <f>ROUND(5.05622,5)</f>
        <v>5.05622</v>
      </c>
      <c r="G193" s="28"/>
      <c r="H193" s="38"/>
    </row>
    <row r="194" spans="1:8" ht="12.75" customHeight="1">
      <c r="A194" s="26">
        <v>44140</v>
      </c>
      <c r="B194" s="27"/>
      <c r="C194" s="30">
        <f>ROUND(5.87,5)</f>
        <v>5.87</v>
      </c>
      <c r="D194" s="30">
        <f>F194</f>
        <v>3.70833</v>
      </c>
      <c r="E194" s="30">
        <f>F194</f>
        <v>3.70833</v>
      </c>
      <c r="F194" s="30">
        <f>ROUND(3.70833,5)</f>
        <v>3.70833</v>
      </c>
      <c r="G194" s="28"/>
      <c r="H194" s="38"/>
    </row>
    <row r="195" spans="1:8" ht="12.75" customHeight="1">
      <c r="A195" s="26">
        <v>44231</v>
      </c>
      <c r="B195" s="27"/>
      <c r="C195" s="30">
        <f>ROUND(5.87,5)</f>
        <v>5.87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>
        <v>44322</v>
      </c>
      <c r="B196" s="27"/>
      <c r="C196" s="30">
        <f>ROUND(5.87,5)</f>
        <v>5.87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43958</v>
      </c>
      <c r="B198" s="27"/>
      <c r="C198" s="30">
        <f>ROUND(10.755,5)</f>
        <v>10.755</v>
      </c>
      <c r="D198" s="30">
        <f>F198</f>
        <v>10.81923</v>
      </c>
      <c r="E198" s="30">
        <f>F198</f>
        <v>10.81923</v>
      </c>
      <c r="F198" s="30">
        <f>ROUND(10.81923,5)</f>
        <v>10.81923</v>
      </c>
      <c r="G198" s="28"/>
      <c r="H198" s="38"/>
    </row>
    <row r="199" spans="1:8" ht="12.75" customHeight="1">
      <c r="A199" s="26">
        <v>44049</v>
      </c>
      <c r="B199" s="27"/>
      <c r="C199" s="30">
        <f>ROUND(10.755,5)</f>
        <v>10.755</v>
      </c>
      <c r="D199" s="30">
        <f>F199</f>
        <v>10.92833</v>
      </c>
      <c r="E199" s="30">
        <f>F199</f>
        <v>10.92833</v>
      </c>
      <c r="F199" s="30">
        <f>ROUND(10.92833,5)</f>
        <v>10.92833</v>
      </c>
      <c r="G199" s="28"/>
      <c r="H199" s="38"/>
    </row>
    <row r="200" spans="1:8" ht="12.75" customHeight="1">
      <c r="A200" s="26">
        <v>44140</v>
      </c>
      <c r="B200" s="27"/>
      <c r="C200" s="30">
        <f>ROUND(10.755,5)</f>
        <v>10.755</v>
      </c>
      <c r="D200" s="30">
        <f>F200</f>
        <v>11.03981</v>
      </c>
      <c r="E200" s="30">
        <f>F200</f>
        <v>11.03981</v>
      </c>
      <c r="F200" s="30">
        <f>ROUND(11.03981,5)</f>
        <v>11.03981</v>
      </c>
      <c r="G200" s="28"/>
      <c r="H200" s="38"/>
    </row>
    <row r="201" spans="1:8" ht="12.75" customHeight="1">
      <c r="A201" s="26">
        <v>44231</v>
      </c>
      <c r="B201" s="27"/>
      <c r="C201" s="30">
        <f>ROUND(10.755,5)</f>
        <v>10.755</v>
      </c>
      <c r="D201" s="30">
        <f>F201</f>
        <v>11.15799</v>
      </c>
      <c r="E201" s="30">
        <f>F201</f>
        <v>11.15799</v>
      </c>
      <c r="F201" s="30">
        <f>ROUND(11.15799,5)</f>
        <v>11.15799</v>
      </c>
      <c r="G201" s="28"/>
      <c r="H201" s="38"/>
    </row>
    <row r="202" spans="1:8" ht="12.75" customHeight="1">
      <c r="A202" s="26">
        <v>44322</v>
      </c>
      <c r="B202" s="27"/>
      <c r="C202" s="30">
        <f>ROUND(10.755,5)</f>
        <v>10.755</v>
      </c>
      <c r="D202" s="30">
        <f>F202</f>
        <v>11.29052</v>
      </c>
      <c r="E202" s="30">
        <f>F202</f>
        <v>11.29052</v>
      </c>
      <c r="F202" s="30">
        <f>ROUND(11.29052,5)</f>
        <v>11.29052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43958</v>
      </c>
      <c r="B204" s="27"/>
      <c r="C204" s="30">
        <f>ROUND(4.25,5)</f>
        <v>4.25</v>
      </c>
      <c r="D204" s="30">
        <f>F204</f>
        <v>180.48117</v>
      </c>
      <c r="E204" s="30">
        <f>F204</f>
        <v>180.48117</v>
      </c>
      <c r="F204" s="30">
        <f>ROUND(180.48117,5)</f>
        <v>180.48117</v>
      </c>
      <c r="G204" s="28"/>
      <c r="H204" s="38"/>
    </row>
    <row r="205" spans="1:8" ht="12.75" customHeight="1">
      <c r="A205" s="26">
        <v>44049</v>
      </c>
      <c r="B205" s="27"/>
      <c r="C205" s="30">
        <f>ROUND(4.25,5)</f>
        <v>4.25</v>
      </c>
      <c r="D205" s="30">
        <f>F205</f>
        <v>183.74384</v>
      </c>
      <c r="E205" s="30">
        <f>F205</f>
        <v>183.74384</v>
      </c>
      <c r="F205" s="30">
        <f>ROUND(183.74384,5)</f>
        <v>183.74384</v>
      </c>
      <c r="G205" s="28"/>
      <c r="H205" s="38"/>
    </row>
    <row r="206" spans="1:8" ht="12.75" customHeight="1">
      <c r="A206" s="26">
        <v>44140</v>
      </c>
      <c r="B206" s="27"/>
      <c r="C206" s="30">
        <f>ROUND(4.25,5)</f>
        <v>4.25</v>
      </c>
      <c r="D206" s="30">
        <f>F206</f>
        <v>184.27685</v>
      </c>
      <c r="E206" s="30">
        <f>F206</f>
        <v>184.27685</v>
      </c>
      <c r="F206" s="30">
        <f>ROUND(184.27685,5)</f>
        <v>184.27685</v>
      </c>
      <c r="G206" s="28"/>
      <c r="H206" s="38"/>
    </row>
    <row r="207" spans="1:8" ht="12.75" customHeight="1">
      <c r="A207" s="26">
        <v>44231</v>
      </c>
      <c r="B207" s="27"/>
      <c r="C207" s="30">
        <f>ROUND(4.25,5)</f>
        <v>4.25</v>
      </c>
      <c r="D207" s="30">
        <f>F207</f>
        <v>187.57642</v>
      </c>
      <c r="E207" s="30">
        <f>F207</f>
        <v>187.57642</v>
      </c>
      <c r="F207" s="30">
        <f>ROUND(187.57642,5)</f>
        <v>187.57642</v>
      </c>
      <c r="G207" s="28"/>
      <c r="H207" s="38"/>
    </row>
    <row r="208" spans="1:8" ht="12.75" customHeight="1">
      <c r="A208" s="26">
        <v>44322</v>
      </c>
      <c r="B208" s="27"/>
      <c r="C208" s="30">
        <f>ROUND(4.25,5)</f>
        <v>4.25</v>
      </c>
      <c r="D208" s="30">
        <f>F208</f>
        <v>188.03438</v>
      </c>
      <c r="E208" s="30">
        <f>F208</f>
        <v>188.03438</v>
      </c>
      <c r="F208" s="30">
        <f>ROUND(188.03438,5)</f>
        <v>188.03438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43958</v>
      </c>
      <c r="B210" s="27"/>
      <c r="C210" s="30">
        <f>ROUND(2.95,5)</f>
        <v>2.95</v>
      </c>
      <c r="D210" s="30">
        <f>F210</f>
        <v>163.96932</v>
      </c>
      <c r="E210" s="30">
        <f>F210</f>
        <v>163.96932</v>
      </c>
      <c r="F210" s="30">
        <f>ROUND(163.96932,5)</f>
        <v>163.96932</v>
      </c>
      <c r="G210" s="28"/>
      <c r="H210" s="38"/>
    </row>
    <row r="211" spans="1:8" ht="12.75" customHeight="1">
      <c r="A211" s="26">
        <v>44049</v>
      </c>
      <c r="B211" s="27"/>
      <c r="C211" s="30">
        <f>ROUND(2.95,5)</f>
        <v>2.95</v>
      </c>
      <c r="D211" s="30">
        <f>F211</f>
        <v>164.63774</v>
      </c>
      <c r="E211" s="30">
        <f>F211</f>
        <v>164.63774</v>
      </c>
      <c r="F211" s="30">
        <f>ROUND(164.63774,5)</f>
        <v>164.63774</v>
      </c>
      <c r="G211" s="28"/>
      <c r="H211" s="38"/>
    </row>
    <row r="212" spans="1:8" ht="12.75" customHeight="1">
      <c r="A212" s="26">
        <v>44140</v>
      </c>
      <c r="B212" s="27"/>
      <c r="C212" s="30">
        <f>ROUND(2.95,5)</f>
        <v>2.95</v>
      </c>
      <c r="D212" s="30">
        <f>F212</f>
        <v>167.55546</v>
      </c>
      <c r="E212" s="30">
        <f>F212</f>
        <v>167.55546</v>
      </c>
      <c r="F212" s="30">
        <f>ROUND(167.55546,5)</f>
        <v>167.55546</v>
      </c>
      <c r="G212" s="28"/>
      <c r="H212" s="38"/>
    </row>
    <row r="213" spans="1:8" ht="12.75" customHeight="1">
      <c r="A213" s="26">
        <v>44231</v>
      </c>
      <c r="B213" s="27"/>
      <c r="C213" s="30">
        <f>ROUND(2.95,5)</f>
        <v>2.95</v>
      </c>
      <c r="D213" s="30">
        <f>F213</f>
        <v>168.22606</v>
      </c>
      <c r="E213" s="30">
        <f>F213</f>
        <v>168.22606</v>
      </c>
      <c r="F213" s="30">
        <f>ROUND(168.22606,5)</f>
        <v>168.22606</v>
      </c>
      <c r="G213" s="28"/>
      <c r="H213" s="38"/>
    </row>
    <row r="214" spans="1:8" ht="12.75" customHeight="1">
      <c r="A214" s="26">
        <v>44322</v>
      </c>
      <c r="B214" s="27"/>
      <c r="C214" s="30">
        <f>ROUND(2.95,5)</f>
        <v>2.95</v>
      </c>
      <c r="D214" s="30">
        <f>F214</f>
        <v>171.10841</v>
      </c>
      <c r="E214" s="30">
        <f>F214</f>
        <v>171.10841</v>
      </c>
      <c r="F214" s="30">
        <f>ROUND(171.10841,5)</f>
        <v>171.10841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43958</v>
      </c>
      <c r="B216" s="27"/>
      <c r="C216" s="30">
        <f>ROUND(10.21,5)</f>
        <v>10.21</v>
      </c>
      <c r="D216" s="30">
        <f>F216</f>
        <v>10.27367</v>
      </c>
      <c r="E216" s="30">
        <f>F216</f>
        <v>10.27367</v>
      </c>
      <c r="F216" s="30">
        <f>ROUND(10.27367,5)</f>
        <v>10.27367</v>
      </c>
      <c r="G216" s="28"/>
      <c r="H216" s="38"/>
    </row>
    <row r="217" spans="1:8" ht="12.75" customHeight="1">
      <c r="A217" s="26">
        <v>44049</v>
      </c>
      <c r="B217" s="27"/>
      <c r="C217" s="30">
        <f>ROUND(10.21,5)</f>
        <v>10.21</v>
      </c>
      <c r="D217" s="30">
        <f>F217</f>
        <v>10.38337</v>
      </c>
      <c r="E217" s="30">
        <f>F217</f>
        <v>10.38337</v>
      </c>
      <c r="F217" s="30">
        <f>ROUND(10.38337,5)</f>
        <v>10.38337</v>
      </c>
      <c r="G217" s="28"/>
      <c r="H217" s="38"/>
    </row>
    <row r="218" spans="1:8" ht="12.75" customHeight="1">
      <c r="A218" s="26">
        <v>44140</v>
      </c>
      <c r="B218" s="27"/>
      <c r="C218" s="30">
        <f>ROUND(10.21,5)</f>
        <v>10.21</v>
      </c>
      <c r="D218" s="30">
        <f>F218</f>
        <v>10.50074</v>
      </c>
      <c r="E218" s="30">
        <f>F218</f>
        <v>10.50074</v>
      </c>
      <c r="F218" s="30">
        <f>ROUND(10.50074,5)</f>
        <v>10.50074</v>
      </c>
      <c r="G218" s="28"/>
      <c r="H218" s="38"/>
    </row>
    <row r="219" spans="1:8" ht="12.75" customHeight="1">
      <c r="A219" s="26">
        <v>44231</v>
      </c>
      <c r="B219" s="27"/>
      <c r="C219" s="30">
        <f>ROUND(10.21,5)</f>
        <v>10.21</v>
      </c>
      <c r="D219" s="30">
        <f>F219</f>
        <v>10.62947</v>
      </c>
      <c r="E219" s="30">
        <f>F219</f>
        <v>10.62947</v>
      </c>
      <c r="F219" s="30">
        <f>ROUND(10.62947,5)</f>
        <v>10.62947</v>
      </c>
      <c r="G219" s="28"/>
      <c r="H219" s="38"/>
    </row>
    <row r="220" spans="1:8" ht="12.75" customHeight="1">
      <c r="A220" s="26">
        <v>44322</v>
      </c>
      <c r="B220" s="27"/>
      <c r="C220" s="30">
        <f>ROUND(10.21,5)</f>
        <v>10.21</v>
      </c>
      <c r="D220" s="30">
        <f>F220</f>
        <v>10.77086</v>
      </c>
      <c r="E220" s="30">
        <f>F220</f>
        <v>10.77086</v>
      </c>
      <c r="F220" s="30">
        <f>ROUND(10.77086,5)</f>
        <v>10.77086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43958</v>
      </c>
      <c r="B222" s="27"/>
      <c r="C222" s="30">
        <f>ROUND(10.935,5)</f>
        <v>10.935</v>
      </c>
      <c r="D222" s="30">
        <f>F222</f>
        <v>10.99645</v>
      </c>
      <c r="E222" s="30">
        <f>F222</f>
        <v>10.99645</v>
      </c>
      <c r="F222" s="30">
        <f>ROUND(10.99645,5)</f>
        <v>10.99645</v>
      </c>
      <c r="G222" s="28"/>
      <c r="H222" s="38"/>
    </row>
    <row r="223" spans="1:8" ht="12.75" customHeight="1">
      <c r="A223" s="26">
        <v>44049</v>
      </c>
      <c r="B223" s="27"/>
      <c r="C223" s="30">
        <f>ROUND(10.935,5)</f>
        <v>10.935</v>
      </c>
      <c r="D223" s="30">
        <f>F223</f>
        <v>11.10187</v>
      </c>
      <c r="E223" s="30">
        <f>F223</f>
        <v>11.10187</v>
      </c>
      <c r="F223" s="30">
        <f>ROUND(11.10187,5)</f>
        <v>11.10187</v>
      </c>
      <c r="G223" s="28"/>
      <c r="H223" s="38"/>
    </row>
    <row r="224" spans="1:8" ht="12.75" customHeight="1">
      <c r="A224" s="26">
        <v>44140</v>
      </c>
      <c r="B224" s="27"/>
      <c r="C224" s="30">
        <f>ROUND(10.935,5)</f>
        <v>10.935</v>
      </c>
      <c r="D224" s="30">
        <f>F224</f>
        <v>11.21202</v>
      </c>
      <c r="E224" s="30">
        <f>F224</f>
        <v>11.21202</v>
      </c>
      <c r="F224" s="30">
        <f>ROUND(11.21202,5)</f>
        <v>11.21202</v>
      </c>
      <c r="G224" s="28"/>
      <c r="H224" s="38"/>
    </row>
    <row r="225" spans="1:8" ht="12.75" customHeight="1">
      <c r="A225" s="26">
        <v>44231</v>
      </c>
      <c r="B225" s="27"/>
      <c r="C225" s="30">
        <f>ROUND(10.935,5)</f>
        <v>10.935</v>
      </c>
      <c r="D225" s="30">
        <f>F225</f>
        <v>11.33085</v>
      </c>
      <c r="E225" s="30">
        <f>F225</f>
        <v>11.33085</v>
      </c>
      <c r="F225" s="30">
        <f>ROUND(11.33085,5)</f>
        <v>11.33085</v>
      </c>
      <c r="G225" s="28"/>
      <c r="H225" s="38"/>
    </row>
    <row r="226" spans="1:8" ht="12.75" customHeight="1">
      <c r="A226" s="26">
        <v>44322</v>
      </c>
      <c r="B226" s="27"/>
      <c r="C226" s="30">
        <f>ROUND(10.935,5)</f>
        <v>10.935</v>
      </c>
      <c r="D226" s="30">
        <f>F226</f>
        <v>11.45766</v>
      </c>
      <c r="E226" s="30">
        <f>F226</f>
        <v>11.45766</v>
      </c>
      <c r="F226" s="30">
        <f>ROUND(11.45766,5)</f>
        <v>11.45766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43958</v>
      </c>
      <c r="B228" s="27"/>
      <c r="C228" s="30">
        <f>ROUND(11.015,5)</f>
        <v>11.015</v>
      </c>
      <c r="D228" s="30">
        <f>F228</f>
        <v>11.07857</v>
      </c>
      <c r="E228" s="30">
        <f>F228</f>
        <v>11.07857</v>
      </c>
      <c r="F228" s="30">
        <f>ROUND(11.07857,5)</f>
        <v>11.07857</v>
      </c>
      <c r="G228" s="28"/>
      <c r="H228" s="38"/>
    </row>
    <row r="229" spans="1:8" ht="12.75" customHeight="1">
      <c r="A229" s="26">
        <v>44049</v>
      </c>
      <c r="B229" s="27"/>
      <c r="C229" s="30">
        <f>ROUND(11.015,5)</f>
        <v>11.015</v>
      </c>
      <c r="D229" s="30">
        <f>F229</f>
        <v>11.1879</v>
      </c>
      <c r="E229" s="30">
        <f>F229</f>
        <v>11.1879</v>
      </c>
      <c r="F229" s="30">
        <f>ROUND(11.1879,5)</f>
        <v>11.1879</v>
      </c>
      <c r="G229" s="28"/>
      <c r="H229" s="38"/>
    </row>
    <row r="230" spans="1:8" ht="12.75" customHeight="1">
      <c r="A230" s="26">
        <v>44140</v>
      </c>
      <c r="B230" s="27"/>
      <c r="C230" s="30">
        <f>ROUND(11.015,5)</f>
        <v>11.015</v>
      </c>
      <c r="D230" s="30">
        <f>F230</f>
        <v>11.30204</v>
      </c>
      <c r="E230" s="30">
        <f>F230</f>
        <v>11.30204</v>
      </c>
      <c r="F230" s="30">
        <f>ROUND(11.30204,5)</f>
        <v>11.30204</v>
      </c>
      <c r="G230" s="28"/>
      <c r="H230" s="38"/>
    </row>
    <row r="231" spans="1:8" ht="12.75" customHeight="1">
      <c r="A231" s="26">
        <v>44231</v>
      </c>
      <c r="B231" s="27"/>
      <c r="C231" s="30">
        <f>ROUND(11.015,5)</f>
        <v>11.015</v>
      </c>
      <c r="D231" s="30">
        <f>F231</f>
        <v>11.42542</v>
      </c>
      <c r="E231" s="30">
        <f>F231</f>
        <v>11.42542</v>
      </c>
      <c r="F231" s="30">
        <f>ROUND(11.42542,5)</f>
        <v>11.42542</v>
      </c>
      <c r="G231" s="28"/>
      <c r="H231" s="38"/>
    </row>
    <row r="232" spans="1:8" ht="12.75" customHeight="1">
      <c r="A232" s="26">
        <v>44322</v>
      </c>
      <c r="B232" s="27"/>
      <c r="C232" s="30">
        <f>ROUND(11.015,5)</f>
        <v>11.015</v>
      </c>
      <c r="D232" s="30">
        <f>F232</f>
        <v>11.55699</v>
      </c>
      <c r="E232" s="30">
        <f>F232</f>
        <v>11.55699</v>
      </c>
      <c r="F232" s="30">
        <f>ROUND(11.55699,5)</f>
        <v>11.55699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43958</v>
      </c>
      <c r="B234" s="27"/>
      <c r="C234" s="31">
        <f>ROUND(707.803,3)</f>
        <v>707.803</v>
      </c>
      <c r="D234" s="31">
        <f>F234</f>
        <v>715.233</v>
      </c>
      <c r="E234" s="31">
        <f>F234</f>
        <v>715.233</v>
      </c>
      <c r="F234" s="31">
        <f>ROUND(715.233,3)</f>
        <v>715.233</v>
      </c>
      <c r="G234" s="28"/>
      <c r="H234" s="38"/>
    </row>
    <row r="235" spans="1:8" ht="12.75" customHeight="1">
      <c r="A235" s="26">
        <v>44049</v>
      </c>
      <c r="B235" s="27"/>
      <c r="C235" s="31">
        <f>ROUND(707.803,3)</f>
        <v>707.803</v>
      </c>
      <c r="D235" s="31">
        <f>F235</f>
        <v>727.849</v>
      </c>
      <c r="E235" s="31">
        <f>F235</f>
        <v>727.849</v>
      </c>
      <c r="F235" s="31">
        <f>ROUND(727.849,3)</f>
        <v>727.849</v>
      </c>
      <c r="G235" s="28"/>
      <c r="H235" s="38"/>
    </row>
    <row r="236" spans="1:8" ht="12.75" customHeight="1">
      <c r="A236" s="26">
        <v>44140</v>
      </c>
      <c r="B236" s="27"/>
      <c r="C236" s="31">
        <f>ROUND(707.803,3)</f>
        <v>707.803</v>
      </c>
      <c r="D236" s="31">
        <f>F236</f>
        <v>740.72</v>
      </c>
      <c r="E236" s="31">
        <f>F236</f>
        <v>740.72</v>
      </c>
      <c r="F236" s="31">
        <f>ROUND(740.72,3)</f>
        <v>740.72</v>
      </c>
      <c r="G236" s="28"/>
      <c r="H236" s="38"/>
    </row>
    <row r="237" spans="1:8" ht="12.75" customHeight="1">
      <c r="A237" s="26">
        <v>44231</v>
      </c>
      <c r="B237" s="27"/>
      <c r="C237" s="31">
        <f>ROUND(707.803,3)</f>
        <v>707.803</v>
      </c>
      <c r="D237" s="31">
        <f>F237</f>
        <v>753.818</v>
      </c>
      <c r="E237" s="31">
        <f>F237</f>
        <v>753.818</v>
      </c>
      <c r="F237" s="31">
        <f>ROUND(753.818,3)</f>
        <v>753.818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43958</v>
      </c>
      <c r="B239" s="27"/>
      <c r="C239" s="31">
        <f>ROUND(670.598,3)</f>
        <v>670.598</v>
      </c>
      <c r="D239" s="31">
        <f>F239</f>
        <v>677.637</v>
      </c>
      <c r="E239" s="31">
        <f>F239</f>
        <v>677.637</v>
      </c>
      <c r="F239" s="31">
        <f>ROUND(677.637,3)</f>
        <v>677.637</v>
      </c>
      <c r="G239" s="28"/>
      <c r="H239" s="38"/>
    </row>
    <row r="240" spans="1:8" ht="12.75" customHeight="1">
      <c r="A240" s="26">
        <v>44049</v>
      </c>
      <c r="B240" s="27"/>
      <c r="C240" s="31">
        <f>ROUND(670.598,3)</f>
        <v>670.598</v>
      </c>
      <c r="D240" s="31">
        <f>F240</f>
        <v>689.59</v>
      </c>
      <c r="E240" s="31">
        <f>F240</f>
        <v>689.59</v>
      </c>
      <c r="F240" s="31">
        <f>ROUND(689.59,3)</f>
        <v>689.59</v>
      </c>
      <c r="G240" s="28"/>
      <c r="H240" s="38"/>
    </row>
    <row r="241" spans="1:8" ht="12.75" customHeight="1">
      <c r="A241" s="26">
        <v>44140</v>
      </c>
      <c r="B241" s="27"/>
      <c r="C241" s="31">
        <f>ROUND(670.598,3)</f>
        <v>670.598</v>
      </c>
      <c r="D241" s="31">
        <f>F241</f>
        <v>701.785</v>
      </c>
      <c r="E241" s="31">
        <f>F241</f>
        <v>701.785</v>
      </c>
      <c r="F241" s="31">
        <f>ROUND(701.785,3)</f>
        <v>701.785</v>
      </c>
      <c r="G241" s="28"/>
      <c r="H241" s="38"/>
    </row>
    <row r="242" spans="1:8" ht="12.75" customHeight="1">
      <c r="A242" s="26">
        <v>44231</v>
      </c>
      <c r="B242" s="27"/>
      <c r="C242" s="31">
        <f>ROUND(670.598,3)</f>
        <v>670.598</v>
      </c>
      <c r="D242" s="31">
        <f>F242</f>
        <v>714.194</v>
      </c>
      <c r="E242" s="31">
        <f>F242</f>
        <v>714.194</v>
      </c>
      <c r="F242" s="31">
        <f>ROUND(714.194,3)</f>
        <v>714.194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43958</v>
      </c>
      <c r="B244" s="27"/>
      <c r="C244" s="31">
        <f>ROUND(749.756,3)</f>
        <v>749.756</v>
      </c>
      <c r="D244" s="31">
        <f>F244</f>
        <v>757.626</v>
      </c>
      <c r="E244" s="31">
        <f>F244</f>
        <v>757.626</v>
      </c>
      <c r="F244" s="31">
        <f>ROUND(757.626,3)</f>
        <v>757.626</v>
      </c>
      <c r="G244" s="28"/>
      <c r="H244" s="38"/>
    </row>
    <row r="245" spans="1:8" ht="12.75" customHeight="1">
      <c r="A245" s="26">
        <v>44049</v>
      </c>
      <c r="B245" s="27"/>
      <c r="C245" s="31">
        <f>ROUND(749.756,3)</f>
        <v>749.756</v>
      </c>
      <c r="D245" s="31">
        <f>F245</f>
        <v>770.99</v>
      </c>
      <c r="E245" s="31">
        <f>F245</f>
        <v>770.99</v>
      </c>
      <c r="F245" s="31">
        <f>ROUND(770.99,3)</f>
        <v>770.99</v>
      </c>
      <c r="G245" s="28"/>
      <c r="H245" s="38"/>
    </row>
    <row r="246" spans="1:8" ht="12.75" customHeight="1">
      <c r="A246" s="26">
        <v>44140</v>
      </c>
      <c r="B246" s="27"/>
      <c r="C246" s="31">
        <f>ROUND(749.756,3)</f>
        <v>749.756</v>
      </c>
      <c r="D246" s="31">
        <f>F246</f>
        <v>784.624</v>
      </c>
      <c r="E246" s="31">
        <f>F246</f>
        <v>784.624</v>
      </c>
      <c r="F246" s="31">
        <f>ROUND(784.624,3)</f>
        <v>784.624</v>
      </c>
      <c r="G246" s="28"/>
      <c r="H246" s="38"/>
    </row>
    <row r="247" spans="1:8" ht="12.75" customHeight="1">
      <c r="A247" s="26">
        <v>44231</v>
      </c>
      <c r="B247" s="27"/>
      <c r="C247" s="31">
        <f>ROUND(749.756,3)</f>
        <v>749.756</v>
      </c>
      <c r="D247" s="31">
        <f>F247</f>
        <v>798.499</v>
      </c>
      <c r="E247" s="31">
        <f>F247</f>
        <v>798.499</v>
      </c>
      <c r="F247" s="31">
        <f>ROUND(798.499,3)</f>
        <v>798.499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43958</v>
      </c>
      <c r="B249" s="27"/>
      <c r="C249" s="31">
        <f>ROUND(670.782,3)</f>
        <v>670.782</v>
      </c>
      <c r="D249" s="31">
        <f>F249</f>
        <v>677.823</v>
      </c>
      <c r="E249" s="31">
        <f>F249</f>
        <v>677.823</v>
      </c>
      <c r="F249" s="31">
        <f>ROUND(677.823,3)</f>
        <v>677.823</v>
      </c>
      <c r="G249" s="28"/>
      <c r="H249" s="38"/>
    </row>
    <row r="250" spans="1:8" ht="12.75" customHeight="1">
      <c r="A250" s="26">
        <v>44049</v>
      </c>
      <c r="B250" s="27"/>
      <c r="C250" s="31">
        <f>ROUND(670.782,3)</f>
        <v>670.782</v>
      </c>
      <c r="D250" s="31">
        <f>F250</f>
        <v>689.779</v>
      </c>
      <c r="E250" s="31">
        <f>F250</f>
        <v>689.779</v>
      </c>
      <c r="F250" s="31">
        <f>ROUND(689.779,3)</f>
        <v>689.779</v>
      </c>
      <c r="G250" s="28"/>
      <c r="H250" s="38"/>
    </row>
    <row r="251" spans="1:8" ht="12.75" customHeight="1">
      <c r="A251" s="26">
        <v>44140</v>
      </c>
      <c r="B251" s="27"/>
      <c r="C251" s="31">
        <f>ROUND(670.782,3)</f>
        <v>670.782</v>
      </c>
      <c r="D251" s="31">
        <f>F251</f>
        <v>701.977</v>
      </c>
      <c r="E251" s="31">
        <f>F251</f>
        <v>701.977</v>
      </c>
      <c r="F251" s="31">
        <f>ROUND(701.977,3)</f>
        <v>701.977</v>
      </c>
      <c r="G251" s="28"/>
      <c r="H251" s="38"/>
    </row>
    <row r="252" spans="1:8" ht="12.75" customHeight="1">
      <c r="A252" s="26">
        <v>44231</v>
      </c>
      <c r="B252" s="27"/>
      <c r="C252" s="31">
        <f>ROUND(670.782,3)</f>
        <v>670.782</v>
      </c>
      <c r="D252" s="31">
        <f>F252</f>
        <v>714.39</v>
      </c>
      <c r="E252" s="31">
        <f>F252</f>
        <v>714.39</v>
      </c>
      <c r="F252" s="31">
        <f>ROUND(714.39,3)</f>
        <v>714.39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43958</v>
      </c>
      <c r="B254" s="27"/>
      <c r="C254" s="31">
        <f>ROUND(248.224715144645,3)</f>
        <v>248.225</v>
      </c>
      <c r="D254" s="31">
        <f>F254</f>
        <v>250.868</v>
      </c>
      <c r="E254" s="31">
        <f>F254</f>
        <v>250.868</v>
      </c>
      <c r="F254" s="31">
        <f>ROUND(250.868,3)</f>
        <v>250.868</v>
      </c>
      <c r="G254" s="28"/>
      <c r="H254" s="38"/>
    </row>
    <row r="255" spans="1:8" ht="12.75" customHeight="1">
      <c r="A255" s="26">
        <v>44049</v>
      </c>
      <c r="B255" s="27"/>
      <c r="C255" s="31">
        <f>ROUND(248.224715144645,3)</f>
        <v>248.225</v>
      </c>
      <c r="D255" s="31">
        <f>F255</f>
        <v>255.354</v>
      </c>
      <c r="E255" s="31">
        <f>F255</f>
        <v>255.354</v>
      </c>
      <c r="F255" s="31">
        <f>ROUND(255.354,3)</f>
        <v>255.354</v>
      </c>
      <c r="G255" s="28"/>
      <c r="H255" s="38"/>
    </row>
    <row r="256" spans="1:8" ht="12.75" customHeight="1">
      <c r="A256" s="26">
        <v>44140</v>
      </c>
      <c r="B256" s="27"/>
      <c r="C256" s="31">
        <f>ROUND(248.224715144645,3)</f>
        <v>248.225</v>
      </c>
      <c r="D256" s="31">
        <f>F256</f>
        <v>259.93</v>
      </c>
      <c r="E256" s="31">
        <f>F256</f>
        <v>259.93</v>
      </c>
      <c r="F256" s="31">
        <f>ROUND(259.93,3)</f>
        <v>259.93</v>
      </c>
      <c r="G256" s="28"/>
      <c r="H256" s="38"/>
    </row>
    <row r="257" spans="1:8" ht="12.75" customHeight="1">
      <c r="A257" s="26">
        <v>44231</v>
      </c>
      <c r="B257" s="27"/>
      <c r="C257" s="31">
        <f>ROUND(248.224715144645,3)</f>
        <v>248.225</v>
      </c>
      <c r="D257" s="31">
        <f>F257</f>
        <v>264.585</v>
      </c>
      <c r="E257" s="31">
        <f>F257</f>
        <v>264.585</v>
      </c>
      <c r="F257" s="31">
        <f>ROUND(264.585,3)</f>
        <v>264.585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43958</v>
      </c>
      <c r="B259" s="27"/>
      <c r="C259" s="31">
        <f>ROUND(662.978,3)</f>
        <v>662.978</v>
      </c>
      <c r="D259" s="31">
        <f>F259</f>
        <v>669.937</v>
      </c>
      <c r="E259" s="31">
        <f>F259</f>
        <v>669.937</v>
      </c>
      <c r="F259" s="31">
        <f>ROUND(669.937,3)</f>
        <v>669.937</v>
      </c>
      <c r="G259" s="28"/>
      <c r="H259" s="38"/>
    </row>
    <row r="260" spans="1:8" ht="12.75" customHeight="1">
      <c r="A260" s="26">
        <v>44049</v>
      </c>
      <c r="B260" s="27"/>
      <c r="C260" s="31">
        <f>ROUND(662.978,3)</f>
        <v>662.978</v>
      </c>
      <c r="D260" s="31">
        <f>F260</f>
        <v>681.754</v>
      </c>
      <c r="E260" s="31">
        <f>F260</f>
        <v>681.754</v>
      </c>
      <c r="F260" s="31">
        <f>ROUND(681.754,3)</f>
        <v>681.754</v>
      </c>
      <c r="G260" s="28"/>
      <c r="H260" s="38"/>
    </row>
    <row r="261" spans="1:8" ht="12.75" customHeight="1">
      <c r="A261" s="26">
        <v>44140</v>
      </c>
      <c r="B261" s="27"/>
      <c r="C261" s="31">
        <f>ROUND(662.978,3)</f>
        <v>662.978</v>
      </c>
      <c r="D261" s="31">
        <f>F261</f>
        <v>693.81</v>
      </c>
      <c r="E261" s="31">
        <f>F261</f>
        <v>693.81</v>
      </c>
      <c r="F261" s="31">
        <f>ROUND(693.81,3)</f>
        <v>693.81</v>
      </c>
      <c r="G261" s="28"/>
      <c r="H261" s="38"/>
    </row>
    <row r="262" spans="1:8" ht="12.75" customHeight="1">
      <c r="A262" s="26">
        <v>44231</v>
      </c>
      <c r="B262" s="27"/>
      <c r="C262" s="31">
        <f>ROUND(662.978,3)</f>
        <v>662.978</v>
      </c>
      <c r="D262" s="31">
        <f>F262</f>
        <v>706.079</v>
      </c>
      <c r="E262" s="31">
        <f>F262</f>
        <v>706.079</v>
      </c>
      <c r="F262" s="31">
        <f>ROUND(706.079,3)</f>
        <v>706.079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ROUND(101.963486381358,2)</f>
        <v>101.96</v>
      </c>
      <c r="D264" s="28">
        <f>F264</f>
        <v>98.6</v>
      </c>
      <c r="E264" s="28">
        <f>F264</f>
        <v>98.6</v>
      </c>
      <c r="F264" s="28">
        <f>ROUND(98.6027853552881,2)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ROUND(99.417509724189,2)</f>
        <v>99.42</v>
      </c>
      <c r="D266" s="28">
        <f>F266</f>
        <v>93.35</v>
      </c>
      <c r="E266" s="28">
        <f>F266</f>
        <v>93.35</v>
      </c>
      <c r="F266" s="28">
        <f>ROUND(93.3522115094707,2)</f>
        <v>93.35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ROUND(101.149544241349,2)</f>
        <v>101.15</v>
      </c>
      <c r="D268" s="28">
        <f>F268</f>
        <v>93.69</v>
      </c>
      <c r="E268" s="28">
        <f>F268</f>
        <v>93.69</v>
      </c>
      <c r="F268" s="28">
        <f>ROUND(93.6862656694216,2)</f>
        <v>93.69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ROUND(101.963486381358,2)</f>
        <v>101.96</v>
      </c>
      <c r="D270" s="28">
        <f>F270</f>
        <v>101.96</v>
      </c>
      <c r="E270" s="28">
        <f>F270</f>
        <v>101.96</v>
      </c>
      <c r="F270" s="28">
        <f>ROUND(101.963486381358,2)</f>
        <v>101.96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ROUND(101.963486381358,2)</f>
        <v>101.96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ROUND(99.417509724189,5)</f>
        <v>99.41751</v>
      </c>
      <c r="D274" s="30">
        <f>F274</f>
        <v>95.11165</v>
      </c>
      <c r="E274" s="30">
        <f>F274</f>
        <v>95.11165</v>
      </c>
      <c r="F274" s="30">
        <f>ROUND(95.1116482626326,5)</f>
        <v>95.11165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ROUND(99.417509724189,5)</f>
        <v>99.41751</v>
      </c>
      <c r="D276" s="30">
        <f>F276</f>
        <v>93.94287</v>
      </c>
      <c r="E276" s="30">
        <f>F276</f>
        <v>93.94287</v>
      </c>
      <c r="F276" s="30">
        <f>ROUND(93.9428725265168,5)</f>
        <v>93.94287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ROUND(99.417509724189,5)</f>
        <v>99.41751</v>
      </c>
      <c r="D278" s="30">
        <f>F278</f>
        <v>92.74091</v>
      </c>
      <c r="E278" s="30">
        <f>F278</f>
        <v>92.74091</v>
      </c>
      <c r="F278" s="30">
        <f>ROUND(92.7409052448137,5)</f>
        <v>92.74091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ROUND(99.417509724189,5)</f>
        <v>99.41751</v>
      </c>
      <c r="D280" s="30">
        <f>F280</f>
        <v>92.53518</v>
      </c>
      <c r="E280" s="30">
        <f>F280</f>
        <v>92.53518</v>
      </c>
      <c r="F280" s="30">
        <f>ROUND(92.5351790297646,5)</f>
        <v>92.53518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ROUND(99.417509724189,5)</f>
        <v>99.41751</v>
      </c>
      <c r="D282" s="30">
        <f>F282</f>
        <v>94.41472</v>
      </c>
      <c r="E282" s="30">
        <f>F282</f>
        <v>94.41472</v>
      </c>
      <c r="F282" s="30">
        <f>ROUND(94.4147247588682,5)</f>
        <v>94.41472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ROUND(99.417509724189,5)</f>
        <v>99.41751</v>
      </c>
      <c r="D284" s="30">
        <f>F284</f>
        <v>94.25261</v>
      </c>
      <c r="E284" s="30">
        <f>F284</f>
        <v>94.25261</v>
      </c>
      <c r="F284" s="30">
        <f>ROUND(94.2526141591615,5)</f>
        <v>94.25261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ROUND(99.417509724189,5)</f>
        <v>99.41751</v>
      </c>
      <c r="D286" s="30">
        <f>F286</f>
        <v>95.21211</v>
      </c>
      <c r="E286" s="30">
        <f>F286</f>
        <v>95.21211</v>
      </c>
      <c r="F286" s="30">
        <f>ROUND(95.2121134528686,5)</f>
        <v>95.21211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ROUND(99.417509724189,5)</f>
        <v>99.41751</v>
      </c>
      <c r="D288" s="30">
        <f>F288</f>
        <v>99.01188</v>
      </c>
      <c r="E288" s="30">
        <f>F288</f>
        <v>99.01188</v>
      </c>
      <c r="F288" s="30">
        <f>ROUND(99.0118758700766,5)</f>
        <v>99.01188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ROUND(99.417509724189,2)</f>
        <v>99.42</v>
      </c>
      <c r="D290" s="28">
        <f>F290</f>
        <v>99.42</v>
      </c>
      <c r="E290" s="28">
        <f>F290</f>
        <v>99.42</v>
      </c>
      <c r="F290" s="28">
        <f>ROUND(99.417509724189,2)</f>
        <v>99.42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ROUND(99.417509724189,2)</f>
        <v>99.42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ROUND(101.149544241349,5)</f>
        <v>101.14954</v>
      </c>
      <c r="D294" s="30">
        <f>F294</f>
        <v>91.33955</v>
      </c>
      <c r="E294" s="30">
        <f>F294</f>
        <v>91.33955</v>
      </c>
      <c r="F294" s="30">
        <f>ROUND(91.3395534146473,5)</f>
        <v>91.33955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ROUND(101.149544241349,5)</f>
        <v>101.14954</v>
      </c>
      <c r="D296" s="30">
        <f>F296</f>
        <v>88.27063</v>
      </c>
      <c r="E296" s="30">
        <f>F296</f>
        <v>88.27063</v>
      </c>
      <c r="F296" s="30">
        <f>ROUND(88.270625098861,5)</f>
        <v>88.27063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ROUND(101.149544241349,5)</f>
        <v>101.14954</v>
      </c>
      <c r="D298" s="30">
        <f>F298</f>
        <v>87.00442</v>
      </c>
      <c r="E298" s="30">
        <f>F298</f>
        <v>87.00442</v>
      </c>
      <c r="F298" s="30">
        <f>ROUND(87.00441821148,5)</f>
        <v>87.00442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ROUND(101.149544241349,5)</f>
        <v>101.14954</v>
      </c>
      <c r="D300" s="30">
        <f>F300</f>
        <v>89.28671</v>
      </c>
      <c r="E300" s="30">
        <f>F300</f>
        <v>89.28671</v>
      </c>
      <c r="F300" s="30">
        <f>ROUND(89.2867132519188,5)</f>
        <v>89.28671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ROUND(101.149544241349,5)</f>
        <v>101.14954</v>
      </c>
      <c r="D302" s="30">
        <f>F302</f>
        <v>93.25451</v>
      </c>
      <c r="E302" s="30">
        <f>F302</f>
        <v>93.25451</v>
      </c>
      <c r="F302" s="30">
        <f>ROUND(93.254513741684,5)</f>
        <v>93.25451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ROUND(101.149544241349,5)</f>
        <v>101.14954</v>
      </c>
      <c r="D304" s="30">
        <f>F304</f>
        <v>91.84709</v>
      </c>
      <c r="E304" s="30">
        <f>F304</f>
        <v>91.84709</v>
      </c>
      <c r="F304" s="30">
        <f>ROUND(91.8470866058961,5)</f>
        <v>91.84709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ROUND(101.149544241349,5)</f>
        <v>101.14954</v>
      </c>
      <c r="D306" s="30">
        <f>F306</f>
        <v>94.0825</v>
      </c>
      <c r="E306" s="30">
        <f>F306</f>
        <v>94.0825</v>
      </c>
      <c r="F306" s="30">
        <f>ROUND(94.0824976458791,5)</f>
        <v>94.0825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ROUND(101.149544241349,5)</f>
        <v>101.14954</v>
      </c>
      <c r="D308" s="30">
        <f>F308</f>
        <v>99.75066</v>
      </c>
      <c r="E308" s="30">
        <f>F308</f>
        <v>99.75066</v>
      </c>
      <c r="F308" s="30">
        <f>ROUND(99.7506626679651,5)</f>
        <v>99.75066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ROUND(101.149544241349,2)</f>
        <v>101.15</v>
      </c>
      <c r="D310" s="28">
        <f>F310</f>
        <v>101.15</v>
      </c>
      <c r="E310" s="28">
        <f>F310</f>
        <v>101.15</v>
      </c>
      <c r="F310" s="28">
        <f>ROUND(101.149544241349,2)</f>
        <v>101.15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ROUND(101.149544241349,2)</f>
        <v>101.15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3:B233"/>
    <mergeCell ref="A234:B234"/>
    <mergeCell ref="A235:B235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2020-03-13T16:06:37Z</dcterms:modified>
  <cp:category/>
  <cp:version/>
  <cp:contentType/>
  <cp:contentStatus/>
</cp:coreProperties>
</file>