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<sst xmlns="http://schemas.openxmlformats.org/spreadsheetml/2006/main" count="88" uniqueCount="86">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</sst>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01" fontId="7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1" fontId="8" fillId="33" borderId="10" xfId="0" applyNumberFormat="1" applyFont="1" applyFill="1" applyBorder="1" applyAlignment="1" applyProtection="1">
      <alignment horizontal="center"/>
      <protection locked="0"/>
    </xf>
    <xf numFmtId="201" fontId="6" fillId="33" borderId="10" xfId="0" applyNumberFormat="1" applyFont="1" applyFill="1" applyBorder="1" applyAlignment="1" applyProtection="1">
      <alignment horizontal="centerContinuous"/>
      <protection locked="0"/>
    </xf>
    <xf numFmtId="0" fontId="6" fillId="33" borderId="10" xfId="0" applyFont="1" applyFill="1" applyBorder="1" applyAlignment="1" applyProtection="1">
      <alignment horizontal="centerContinuous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201" fontId="6" fillId="33" borderId="10" xfId="0" applyNumberFormat="1" applyFont="1" applyFill="1" applyBorder="1" applyAlignment="1" applyProtection="1">
      <alignment horizontal="center"/>
      <protection locked="0"/>
    </xf>
    <xf numFmtId="197" fontId="6" fillId="33" borderId="10" xfId="0" applyNumberFormat="1" applyFont="1" applyFill="1" applyBorder="1" applyAlignment="1" applyProtection="1">
      <alignment horizontal="center"/>
      <protection locked="0"/>
    </xf>
    <xf numFmtId="193" fontId="6" fillId="33" borderId="10" xfId="0" applyNumberFormat="1" applyFont="1" applyFill="1" applyBorder="1" applyAlignment="1" applyProtection="1">
      <alignment horizontal="center"/>
      <protection locked="0"/>
    </xf>
    <xf numFmtId="201" fontId="6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5" customWidth="1"/>
    <col min="2" max="2" width="31.28125" style="9" customWidth="1"/>
    <col min="3" max="5" width="9.7109375" style="9" customWidth="1"/>
    <col min="6" max="6" width="9.8515625" style="9" bestFit="1" customWidth="1"/>
    <col min="7" max="7" width="9.421875" style="10" customWidth="1"/>
    <col min="8" max="8" width="9.7109375" style="10" customWidth="1"/>
    <col min="9" max="16384" width="6.7109375" style="5" customWidth="1"/>
  </cols>
  <sheetData>
    <row r="1" spans="1:8" ht="12">
      <c r="A1" s="1" t="s">
        <v>10</v>
      </c>
      <c r="B1" s="2"/>
      <c r="C1" s="2"/>
      <c r="D1" s="2"/>
      <c r="E1" s="2"/>
      <c r="F1" s="3" t="s">
        <v>9</v>
      </c>
      <c r="G1" s="4">
        <v>43922</v>
      </c>
      <c r="H1" s="4"/>
    </row>
    <row r="2" spans="1:8" ht="12">
      <c r="A2" s="1"/>
      <c r="B2" s="2"/>
      <c r="C2" s="2"/>
      <c r="D2" s="2"/>
      <c r="E2" s="2"/>
      <c r="F2" s="3" t="s">
        <v>11</v>
      </c>
      <c r="G2" s="6">
        <v>3</v>
      </c>
      <c r="H2" s="6"/>
    </row>
    <row r="3" spans="1:8" ht="10.5" customHeight="1">
      <c r="A3" s="7"/>
      <c r="B3" s="8"/>
      <c r="G3" s="10" t="s">
        <v>0</v>
      </c>
      <c r="H3" s="10" t="s">
        <v>1</v>
      </c>
    </row>
    <row r="4" spans="1:8" ht="10.5" customHeight="1">
      <c r="A4" s="11" t="s">
        <v>2</v>
      </c>
      <c r="B4" s="11"/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</row>
    <row r="5" spans="1:2" ht="12.75" customHeight="1">
      <c r="A5" s="12" t="s">
        <v>12</v>
      </c>
      <c r="B5" s="12"/>
    </row>
    <row r="6" spans="1:6" ht="12.75" customHeight="1">
      <c r="A6" s="12">
        <v>44004</v>
      </c>
      <c r="B6" s="12"/>
      <c r="C6" s="10">
        <f>ROUND(101.765482076068,2)</f>
        <v>101.77</v>
      </c>
      <c r="D6" s="10">
        <f>F6</f>
        <v>101.77</v>
      </c>
      <c r="E6" s="10">
        <f>F6</f>
        <v>101.77</v>
      </c>
      <c r="F6" s="10">
        <f>ROUND(101.765482076068,2)</f>
        <v>101.77</v>
      </c>
    </row>
    <row r="7" spans="1:6" ht="12.75" customHeight="1">
      <c r="A7" s="12">
        <v>44095</v>
      </c>
      <c r="B7" s="12"/>
      <c r="C7" s="10">
        <f>ROUND(101.765482076068,2)</f>
        <v>101.77</v>
      </c>
      <c r="D7" s="10">
        <f>F7</f>
        <v>98.75</v>
      </c>
      <c r="E7" s="10">
        <f>F7</f>
        <v>98.75</v>
      </c>
      <c r="F7" s="10">
        <f>ROUND(98.7467799914737,2)</f>
        <v>98.75</v>
      </c>
    </row>
    <row r="8" spans="1:2" ht="12.75" customHeight="1">
      <c r="A8" s="12" t="s">
        <v>13</v>
      </c>
      <c r="B8" s="12"/>
    </row>
    <row r="9" spans="1:6" ht="12.75" customHeight="1">
      <c r="A9" s="12">
        <v>44182</v>
      </c>
      <c r="B9" s="12"/>
      <c r="C9" s="10">
        <f aca="true" t="shared" si="0" ref="C9:C20">ROUND(97.0632885494074,2)</f>
        <v>97.06</v>
      </c>
      <c r="D9" s="10">
        <f aca="true" t="shared" si="1" ref="D9:D20">F9</f>
        <v>94.54</v>
      </c>
      <c r="E9" s="10">
        <f aca="true" t="shared" si="2" ref="E9:E20">F9</f>
        <v>94.54</v>
      </c>
      <c r="F9" s="10">
        <f>ROUND(94.5410609857927,2)</f>
        <v>94.54</v>
      </c>
    </row>
    <row r="10" spans="1:6" ht="12.75" customHeight="1">
      <c r="A10" s="12">
        <v>44271</v>
      </c>
      <c r="B10" s="12"/>
      <c r="C10" s="10">
        <f t="shared" si="0"/>
        <v>97.06</v>
      </c>
      <c r="D10" s="10">
        <f t="shared" si="1"/>
        <v>93.11</v>
      </c>
      <c r="E10" s="10">
        <f t="shared" si="2"/>
        <v>93.11</v>
      </c>
      <c r="F10" s="10">
        <f>ROUND(93.1088283556998,2)</f>
        <v>93.11</v>
      </c>
    </row>
    <row r="11" spans="1:6" ht="12.75" customHeight="1">
      <c r="A11" s="12">
        <v>44362</v>
      </c>
      <c r="B11" s="12"/>
      <c r="C11" s="10">
        <f t="shared" si="0"/>
        <v>97.06</v>
      </c>
      <c r="D11" s="10">
        <f t="shared" si="1"/>
        <v>91.71</v>
      </c>
      <c r="E11" s="10">
        <f t="shared" si="2"/>
        <v>91.71</v>
      </c>
      <c r="F11" s="10">
        <f>ROUND(91.7052317036386,2)</f>
        <v>91.71</v>
      </c>
    </row>
    <row r="12" spans="1:6" ht="12.75" customHeight="1">
      <c r="A12" s="12">
        <v>44460</v>
      </c>
      <c r="B12" s="12"/>
      <c r="C12" s="10">
        <f t="shared" si="0"/>
        <v>97.06</v>
      </c>
      <c r="D12" s="10">
        <f t="shared" si="1"/>
        <v>91.1</v>
      </c>
      <c r="E12" s="10">
        <f t="shared" si="2"/>
        <v>91.1</v>
      </c>
      <c r="F12" s="10">
        <f>ROUND(91.1021478033786,2)</f>
        <v>91.1</v>
      </c>
    </row>
    <row r="13" spans="1:6" ht="12.75" customHeight="1">
      <c r="A13" s="12">
        <v>44551</v>
      </c>
      <c r="B13" s="12"/>
      <c r="C13" s="10">
        <f t="shared" si="0"/>
        <v>97.06</v>
      </c>
      <c r="D13" s="10">
        <f t="shared" si="1"/>
        <v>92.85</v>
      </c>
      <c r="E13" s="10">
        <f t="shared" si="2"/>
        <v>92.85</v>
      </c>
      <c r="F13" s="10">
        <f>ROUND(92.8455097906571,2)</f>
        <v>92.85</v>
      </c>
    </row>
    <row r="14" spans="1:6" ht="12.75" customHeight="1">
      <c r="A14" s="12">
        <v>44635</v>
      </c>
      <c r="B14" s="12"/>
      <c r="C14" s="10">
        <f t="shared" si="0"/>
        <v>97.06</v>
      </c>
      <c r="D14" s="10">
        <f t="shared" si="1"/>
        <v>92.79</v>
      </c>
      <c r="E14" s="10">
        <f t="shared" si="2"/>
        <v>92.79</v>
      </c>
      <c r="F14" s="10">
        <f>ROUND(92.7915060271796,2)</f>
        <v>92.79</v>
      </c>
    </row>
    <row r="15" spans="1:6" ht="12.75" customHeight="1">
      <c r="A15" s="12">
        <v>44733</v>
      </c>
      <c r="B15" s="12"/>
      <c r="C15" s="10">
        <f t="shared" si="0"/>
        <v>97.06</v>
      </c>
      <c r="D15" s="10">
        <f t="shared" si="1"/>
        <v>93.43</v>
      </c>
      <c r="E15" s="10">
        <f t="shared" si="2"/>
        <v>93.43</v>
      </c>
      <c r="F15" s="10">
        <f>ROUND(93.4292021847132,2)</f>
        <v>93.43</v>
      </c>
    </row>
    <row r="16" spans="1:6" ht="12.75" customHeight="1">
      <c r="A16" s="12">
        <v>44824</v>
      </c>
      <c r="B16" s="12"/>
      <c r="C16" s="10">
        <f t="shared" si="0"/>
        <v>97.06</v>
      </c>
      <c r="D16" s="10">
        <f t="shared" si="1"/>
        <v>97.04</v>
      </c>
      <c r="E16" s="10">
        <f t="shared" si="2"/>
        <v>97.04</v>
      </c>
      <c r="F16" s="10">
        <f>ROUND(97.0444959769154,2)</f>
        <v>97.04</v>
      </c>
    </row>
    <row r="17" spans="1:6" ht="12.75" customHeight="1">
      <c r="A17" s="12">
        <v>44915</v>
      </c>
      <c r="B17" s="12"/>
      <c r="C17" s="10">
        <f t="shared" si="0"/>
        <v>97.06</v>
      </c>
      <c r="D17" s="10">
        <f t="shared" si="1"/>
        <v>98.03</v>
      </c>
      <c r="E17" s="10">
        <f t="shared" si="2"/>
        <v>98.03</v>
      </c>
      <c r="F17" s="10">
        <f>ROUND(98.0316230778551,2)</f>
        <v>98.03</v>
      </c>
    </row>
    <row r="18" spans="1:6" ht="12.75" customHeight="1">
      <c r="A18" s="12">
        <v>45007</v>
      </c>
      <c r="B18" s="12"/>
      <c r="C18" s="10">
        <f t="shared" si="0"/>
        <v>97.06</v>
      </c>
      <c r="D18" s="10">
        <f t="shared" si="1"/>
        <v>91.05</v>
      </c>
      <c r="E18" s="10">
        <f t="shared" si="2"/>
        <v>91.05</v>
      </c>
      <c r="F18" s="10">
        <f>ROUND(91.0458682391667,2)</f>
        <v>91.05</v>
      </c>
    </row>
    <row r="19" spans="1:6" ht="12.75" customHeight="1">
      <c r="A19" s="12">
        <v>45097</v>
      </c>
      <c r="B19" s="12"/>
      <c r="C19" s="10">
        <f t="shared" si="0"/>
        <v>97.06</v>
      </c>
      <c r="D19" s="10">
        <f t="shared" si="1"/>
        <v>97.06</v>
      </c>
      <c r="E19" s="10">
        <f t="shared" si="2"/>
        <v>97.06</v>
      </c>
      <c r="F19" s="10">
        <f>ROUND(97.0632885494074,2)</f>
        <v>97.06</v>
      </c>
    </row>
    <row r="20" spans="1:6" ht="12.75" customHeight="1">
      <c r="A20" s="12">
        <v>45188</v>
      </c>
      <c r="B20" s="12"/>
      <c r="C20" s="10">
        <f t="shared" si="0"/>
        <v>97.06</v>
      </c>
      <c r="D20" s="10">
        <f t="shared" si="1"/>
        <v>94.74</v>
      </c>
      <c r="E20" s="10">
        <f t="shared" si="2"/>
        <v>94.74</v>
      </c>
      <c r="F20" s="10">
        <f>ROUND(94.7446674963443,2)</f>
        <v>94.74</v>
      </c>
    </row>
    <row r="21" spans="1:2" ht="12.75" customHeight="1">
      <c r="A21" s="12" t="s">
        <v>14</v>
      </c>
      <c r="B21" s="12"/>
    </row>
    <row r="22" spans="1:6" ht="12.75" customHeight="1">
      <c r="A22" s="12">
        <v>46008</v>
      </c>
      <c r="B22" s="12"/>
      <c r="C22" s="10">
        <f aca="true" t="shared" si="3" ref="C22:C33">ROUND(103.110152641506,2)</f>
        <v>103.11</v>
      </c>
      <c r="D22" s="10">
        <f aca="true" t="shared" si="4" ref="D22:D33">F22</f>
        <v>90.82</v>
      </c>
      <c r="E22" s="10">
        <f aca="true" t="shared" si="5" ref="E22:E33">F22</f>
        <v>90.82</v>
      </c>
      <c r="F22" s="10">
        <f>ROUND(90.8229373970172,2)</f>
        <v>90.82</v>
      </c>
    </row>
    <row r="23" spans="1:6" ht="12.75" customHeight="1">
      <c r="A23" s="12">
        <v>46097</v>
      </c>
      <c r="B23" s="12"/>
      <c r="C23" s="10">
        <f t="shared" si="3"/>
        <v>103.11</v>
      </c>
      <c r="D23" s="10">
        <f t="shared" si="4"/>
        <v>88.01</v>
      </c>
      <c r="E23" s="10">
        <f t="shared" si="5"/>
        <v>88.01</v>
      </c>
      <c r="F23" s="10">
        <f>ROUND(88.0114386930671,2)</f>
        <v>88.01</v>
      </c>
    </row>
    <row r="24" spans="1:6" ht="12.75" customHeight="1">
      <c r="A24" s="12">
        <v>46188</v>
      </c>
      <c r="B24" s="12"/>
      <c r="C24" s="10">
        <f t="shared" si="3"/>
        <v>103.11</v>
      </c>
      <c r="D24" s="10">
        <f t="shared" si="4"/>
        <v>87.01</v>
      </c>
      <c r="E24" s="10">
        <f t="shared" si="5"/>
        <v>87.01</v>
      </c>
      <c r="F24" s="10">
        <f>ROUND(87.0055391750424,2)</f>
        <v>87.01</v>
      </c>
    </row>
    <row r="25" spans="1:6" ht="12.75" customHeight="1">
      <c r="A25" s="12">
        <v>46286</v>
      </c>
      <c r="B25" s="12"/>
      <c r="C25" s="10">
        <f t="shared" si="3"/>
        <v>103.11</v>
      </c>
      <c r="D25" s="10">
        <f t="shared" si="4"/>
        <v>89.43</v>
      </c>
      <c r="E25" s="10">
        <f t="shared" si="5"/>
        <v>89.43</v>
      </c>
      <c r="F25" s="10">
        <f>ROUND(89.4298001740327,2)</f>
        <v>89.43</v>
      </c>
    </row>
    <row r="26" spans="1:6" ht="12.75" customHeight="1">
      <c r="A26" s="12">
        <v>46377</v>
      </c>
      <c r="B26" s="12"/>
      <c r="C26" s="10">
        <f t="shared" si="3"/>
        <v>103.11</v>
      </c>
      <c r="D26" s="10">
        <f t="shared" si="4"/>
        <v>93.71</v>
      </c>
      <c r="E26" s="10">
        <f t="shared" si="5"/>
        <v>93.71</v>
      </c>
      <c r="F26" s="10">
        <f>ROUND(93.7106976350217,2)</f>
        <v>93.71</v>
      </c>
    </row>
    <row r="27" spans="1:6" ht="12.75" customHeight="1">
      <c r="A27" s="12">
        <v>46461</v>
      </c>
      <c r="B27" s="12"/>
      <c r="C27" s="10">
        <f t="shared" si="3"/>
        <v>103.11</v>
      </c>
      <c r="D27" s="10">
        <f t="shared" si="4"/>
        <v>92.72</v>
      </c>
      <c r="E27" s="10">
        <f t="shared" si="5"/>
        <v>92.72</v>
      </c>
      <c r="F27" s="10">
        <f>ROUND(92.7180807883548,2)</f>
        <v>92.72</v>
      </c>
    </row>
    <row r="28" spans="1:6" ht="12.75" customHeight="1">
      <c r="A28" s="12">
        <v>46559</v>
      </c>
      <c r="B28" s="12"/>
      <c r="C28" s="10">
        <f t="shared" si="3"/>
        <v>103.11</v>
      </c>
      <c r="D28" s="10">
        <f t="shared" si="4"/>
        <v>95.07</v>
      </c>
      <c r="E28" s="10">
        <f t="shared" si="5"/>
        <v>95.07</v>
      </c>
      <c r="F28" s="10">
        <f>ROUND(95.0670381616936,2)</f>
        <v>95.07</v>
      </c>
    </row>
    <row r="29" spans="1:6" ht="12.75" customHeight="1">
      <c r="A29" s="12">
        <v>46650</v>
      </c>
      <c r="B29" s="12"/>
      <c r="C29" s="10">
        <f t="shared" si="3"/>
        <v>103.11</v>
      </c>
      <c r="D29" s="10">
        <f t="shared" si="4"/>
        <v>101</v>
      </c>
      <c r="E29" s="10">
        <f t="shared" si="5"/>
        <v>101</v>
      </c>
      <c r="F29" s="10">
        <f>ROUND(101.001212048873,2)</f>
        <v>101</v>
      </c>
    </row>
    <row r="30" spans="1:6" ht="12.75" customHeight="1">
      <c r="A30" s="12">
        <v>46741</v>
      </c>
      <c r="B30" s="12"/>
      <c r="C30" s="10">
        <f t="shared" si="3"/>
        <v>103.11</v>
      </c>
      <c r="D30" s="10">
        <f t="shared" si="4"/>
        <v>101.71</v>
      </c>
      <c r="E30" s="10">
        <f t="shared" si="5"/>
        <v>101.71</v>
      </c>
      <c r="F30" s="10">
        <f>ROUND(101.713837779018,2)</f>
        <v>101.71</v>
      </c>
    </row>
    <row r="31" spans="1:6" ht="12.75" customHeight="1">
      <c r="A31" s="12">
        <v>46834</v>
      </c>
      <c r="B31" s="12"/>
      <c r="C31" s="10">
        <f t="shared" si="3"/>
        <v>103.11</v>
      </c>
      <c r="D31" s="10">
        <f t="shared" si="4"/>
        <v>95.39</v>
      </c>
      <c r="E31" s="10">
        <f t="shared" si="5"/>
        <v>95.39</v>
      </c>
      <c r="F31" s="10">
        <f>ROUND(95.3937168358397,2)</f>
        <v>95.39</v>
      </c>
    </row>
    <row r="32" spans="1:6" ht="12.75" customHeight="1">
      <c r="A32" s="12">
        <v>46924</v>
      </c>
      <c r="B32" s="12"/>
      <c r="C32" s="10">
        <f t="shared" si="3"/>
        <v>103.11</v>
      </c>
      <c r="D32" s="10">
        <f t="shared" si="4"/>
        <v>103.11</v>
      </c>
      <c r="E32" s="10">
        <f t="shared" si="5"/>
        <v>103.11</v>
      </c>
      <c r="F32" s="10">
        <f>ROUND(103.110152641506,2)</f>
        <v>103.11</v>
      </c>
    </row>
    <row r="33" spans="1:6" ht="12.75" customHeight="1">
      <c r="A33" s="12">
        <v>47015</v>
      </c>
      <c r="B33" s="12"/>
      <c r="C33" s="10">
        <f t="shared" si="3"/>
        <v>103.11</v>
      </c>
      <c r="D33" s="10">
        <f t="shared" si="4"/>
        <v>91.68</v>
      </c>
      <c r="E33" s="10">
        <f t="shared" si="5"/>
        <v>91.68</v>
      </c>
      <c r="F33" s="10">
        <f>ROUND(91.6843375219247,2)</f>
        <v>91.68</v>
      </c>
    </row>
    <row r="34" spans="1:2" ht="12.75" customHeight="1">
      <c r="A34" s="12" t="s">
        <v>15</v>
      </c>
      <c r="B34" s="12"/>
    </row>
    <row r="35" spans="1:6" ht="12.75" customHeight="1">
      <c r="A35" s="12">
        <v>45688</v>
      </c>
      <c r="B35" s="12"/>
      <c r="C35" s="13">
        <f>ROUND(4.3,5)</f>
        <v>4.3</v>
      </c>
      <c r="D35" s="13">
        <f>F35</f>
        <v>4.3</v>
      </c>
      <c r="E35" s="13">
        <f>F35</f>
        <v>4.3</v>
      </c>
      <c r="F35" s="13">
        <f>ROUND(4.3,5)</f>
        <v>4.3</v>
      </c>
    </row>
    <row r="36" spans="1:2" ht="12.75" customHeight="1">
      <c r="A36" s="12" t="s">
        <v>16</v>
      </c>
      <c r="B36" s="12"/>
    </row>
    <row r="37" spans="1:6" ht="12.75" customHeight="1">
      <c r="A37" s="12">
        <v>50436</v>
      </c>
      <c r="B37" s="12"/>
      <c r="C37" s="13">
        <f>ROUND(5,5)</f>
        <v>5</v>
      </c>
      <c r="D37" s="13">
        <f>F37</f>
        <v>5</v>
      </c>
      <c r="E37" s="13">
        <f>F37</f>
        <v>5</v>
      </c>
      <c r="F37" s="13">
        <f>ROUND(5,5)</f>
        <v>5</v>
      </c>
    </row>
    <row r="38" spans="1:2" ht="12.75" customHeight="1">
      <c r="A38" s="12" t="s">
        <v>17</v>
      </c>
      <c r="B38" s="12"/>
    </row>
    <row r="39" spans="1:6" ht="12.75" customHeight="1">
      <c r="A39" s="12">
        <v>55153</v>
      </c>
      <c r="B39" s="12"/>
      <c r="C39" s="13">
        <f>ROUND(4.9,5)</f>
        <v>4.9</v>
      </c>
      <c r="D39" s="13">
        <f>F39</f>
        <v>4.9</v>
      </c>
      <c r="E39" s="13">
        <f>F39</f>
        <v>4.9</v>
      </c>
      <c r="F39" s="13">
        <f>ROUND(4.9,5)</f>
        <v>4.9</v>
      </c>
    </row>
    <row r="40" spans="1:2" ht="12.75" customHeight="1">
      <c r="A40" s="12" t="s">
        <v>18</v>
      </c>
      <c r="B40" s="12"/>
    </row>
    <row r="41" spans="1:6" ht="12.75" customHeight="1">
      <c r="A41" s="12">
        <v>46875</v>
      </c>
      <c r="B41" s="12"/>
      <c r="C41" s="13">
        <f>ROUND(5.74,5)</f>
        <v>5.74</v>
      </c>
      <c r="D41" s="13">
        <f>F41</f>
        <v>5.74</v>
      </c>
      <c r="E41" s="13">
        <f>F41</f>
        <v>5.74</v>
      </c>
      <c r="F41" s="13">
        <f>ROUND(5.74,5)</f>
        <v>5.74</v>
      </c>
    </row>
    <row r="42" spans="1:2" ht="12.75" customHeight="1">
      <c r="A42" s="12" t="s">
        <v>19</v>
      </c>
      <c r="B42" s="12"/>
    </row>
    <row r="43" spans="1:6" ht="12.75" customHeight="1">
      <c r="A43" s="12">
        <v>48837</v>
      </c>
      <c r="B43" s="12"/>
      <c r="C43" s="13">
        <f>ROUND(12.74,5)</f>
        <v>12.74</v>
      </c>
      <c r="D43" s="13">
        <f>F43</f>
        <v>12.74</v>
      </c>
      <c r="E43" s="13">
        <f>F43</f>
        <v>12.74</v>
      </c>
      <c r="F43" s="13">
        <f>ROUND(12.74,5)</f>
        <v>12.74</v>
      </c>
    </row>
    <row r="44" spans="1:2" ht="12.75" customHeight="1">
      <c r="A44" s="12" t="s">
        <v>20</v>
      </c>
      <c r="B44" s="12"/>
    </row>
    <row r="45" spans="1:6" ht="12.75" customHeight="1">
      <c r="A45" s="12">
        <v>44985</v>
      </c>
      <c r="B45" s="12"/>
      <c r="C45" s="13">
        <f>ROUND(6.99,5)</f>
        <v>6.99</v>
      </c>
      <c r="D45" s="13">
        <f>F45</f>
        <v>6.99</v>
      </c>
      <c r="E45" s="13">
        <f>F45</f>
        <v>6.99</v>
      </c>
      <c r="F45" s="13">
        <f>ROUND(6.99,5)</f>
        <v>6.99</v>
      </c>
    </row>
    <row r="46" spans="1:2" ht="12.75" customHeight="1">
      <c r="A46" s="12" t="s">
        <v>21</v>
      </c>
      <c r="B46" s="12"/>
    </row>
    <row r="47" spans="1:6" ht="12.75" customHeight="1">
      <c r="A47" s="12">
        <v>46377</v>
      </c>
      <c r="B47" s="12"/>
      <c r="C47" s="14">
        <f>ROUND(9.94,3)</f>
        <v>9.94</v>
      </c>
      <c r="D47" s="14">
        <f>F47</f>
        <v>9.94</v>
      </c>
      <c r="E47" s="14">
        <f>F47</f>
        <v>9.94</v>
      </c>
      <c r="F47" s="14">
        <f>ROUND(9.94,3)</f>
        <v>9.94</v>
      </c>
    </row>
    <row r="48" spans="1:2" ht="12.75" customHeight="1">
      <c r="A48" s="12" t="s">
        <v>22</v>
      </c>
      <c r="B48" s="12"/>
    </row>
    <row r="49" spans="1:6" ht="12.75" customHeight="1">
      <c r="A49" s="12">
        <v>45267</v>
      </c>
      <c r="B49" s="12"/>
      <c r="C49" s="14">
        <f>ROUND(2.8,3)</f>
        <v>2.8</v>
      </c>
      <c r="D49" s="14">
        <f>F49</f>
        <v>2.8</v>
      </c>
      <c r="E49" s="14">
        <f>F49</f>
        <v>2.8</v>
      </c>
      <c r="F49" s="14">
        <f>ROUND(2.8,3)</f>
        <v>2.8</v>
      </c>
    </row>
    <row r="50" spans="1:2" ht="12.75" customHeight="1">
      <c r="A50" s="12" t="s">
        <v>23</v>
      </c>
      <c r="B50" s="12"/>
    </row>
    <row r="51" spans="1:6" ht="12.75" customHeight="1">
      <c r="A51" s="12">
        <v>48920</v>
      </c>
      <c r="B51" s="12"/>
      <c r="C51" s="14">
        <f>ROUND(4.8,3)</f>
        <v>4.8</v>
      </c>
      <c r="D51" s="14">
        <f>F51</f>
        <v>4.8</v>
      </c>
      <c r="E51" s="14">
        <f>F51</f>
        <v>4.8</v>
      </c>
      <c r="F51" s="14">
        <f>ROUND(4.8,3)</f>
        <v>4.8</v>
      </c>
    </row>
    <row r="52" spans="1:2" ht="12.75" customHeight="1">
      <c r="A52" s="12" t="s">
        <v>24</v>
      </c>
      <c r="B52" s="12"/>
    </row>
    <row r="53" spans="1:6" ht="12.75" customHeight="1">
      <c r="A53" s="12">
        <v>44286</v>
      </c>
      <c r="B53" s="12"/>
      <c r="C53" s="14">
        <f>ROUND(4.76,3)</f>
        <v>4.76</v>
      </c>
      <c r="D53" s="14">
        <f>F53</f>
        <v>4.76</v>
      </c>
      <c r="E53" s="14">
        <f>F53</f>
        <v>4.76</v>
      </c>
      <c r="F53" s="14">
        <f>ROUND(4.76,3)</f>
        <v>4.76</v>
      </c>
    </row>
    <row r="54" spans="1:2" ht="12.75" customHeight="1">
      <c r="A54" s="12" t="s">
        <v>25</v>
      </c>
      <c r="B54" s="12"/>
    </row>
    <row r="55" spans="1:6" ht="12.75" customHeight="1">
      <c r="A55" s="12">
        <v>49765</v>
      </c>
      <c r="B55" s="12"/>
      <c r="C55" s="14">
        <f>ROUND(11.67,3)</f>
        <v>11.67</v>
      </c>
      <c r="D55" s="14">
        <f>F55</f>
        <v>11.67</v>
      </c>
      <c r="E55" s="14">
        <f>F55</f>
        <v>11.67</v>
      </c>
      <c r="F55" s="14">
        <f>ROUND(11.67,3)</f>
        <v>11.67</v>
      </c>
    </row>
    <row r="56" spans="1:2" ht="12.75" customHeight="1">
      <c r="A56" s="12" t="s">
        <v>26</v>
      </c>
      <c r="B56" s="12"/>
    </row>
    <row r="57" spans="1:6" ht="12.75" customHeight="1">
      <c r="A57" s="12">
        <v>46843</v>
      </c>
      <c r="B57" s="12"/>
      <c r="C57" s="14">
        <f>ROUND(4.8,3)</f>
        <v>4.8</v>
      </c>
      <c r="D57" s="14">
        <f>F57</f>
        <v>4.8</v>
      </c>
      <c r="E57" s="14">
        <f>F57</f>
        <v>4.8</v>
      </c>
      <c r="F57" s="14">
        <f>ROUND(4.8,3)</f>
        <v>4.8</v>
      </c>
    </row>
    <row r="58" spans="1:2" ht="12.75" customHeight="1">
      <c r="A58" s="12" t="s">
        <v>27</v>
      </c>
      <c r="B58" s="12"/>
    </row>
    <row r="59" spans="1:6" ht="12.75" customHeight="1">
      <c r="A59" s="12">
        <v>44592</v>
      </c>
      <c r="B59" s="12"/>
      <c r="C59" s="14">
        <f>ROUND(2.6,3)</f>
        <v>2.6</v>
      </c>
      <c r="D59" s="14">
        <f>F59</f>
        <v>2.6</v>
      </c>
      <c r="E59" s="14">
        <f>F59</f>
        <v>2.6</v>
      </c>
      <c r="F59" s="14">
        <f>ROUND(2.6,3)</f>
        <v>2.6</v>
      </c>
    </row>
    <row r="60" spans="1:2" ht="12.75" customHeight="1">
      <c r="A60" s="12" t="s">
        <v>28</v>
      </c>
      <c r="B60" s="12"/>
    </row>
    <row r="61" spans="1:6" ht="12.75" customHeight="1">
      <c r="A61" s="12">
        <v>47907</v>
      </c>
      <c r="B61" s="12"/>
      <c r="C61" s="14">
        <f>ROUND(11.26,3)</f>
        <v>11.26</v>
      </c>
      <c r="D61" s="14">
        <f>F61</f>
        <v>11.26</v>
      </c>
      <c r="E61" s="14">
        <f>F61</f>
        <v>11.26</v>
      </c>
      <c r="F61" s="14">
        <f>ROUND(11.26,3)</f>
        <v>11.26</v>
      </c>
    </row>
    <row r="62" spans="1:2" ht="12.75" customHeight="1">
      <c r="A62" s="12" t="s">
        <v>29</v>
      </c>
      <c r="B62" s="12"/>
    </row>
    <row r="63" spans="1:6" ht="12.75" customHeight="1">
      <c r="A63" s="12">
        <v>43958</v>
      </c>
      <c r="B63" s="12"/>
      <c r="C63" s="13">
        <f>ROUND(4.3,5)</f>
        <v>4.3</v>
      </c>
      <c r="D63" s="13">
        <f>F63</f>
        <v>133.44023</v>
      </c>
      <c r="E63" s="13">
        <f>F63</f>
        <v>133.44023</v>
      </c>
      <c r="F63" s="13">
        <f>ROUND(133.44023,5)</f>
        <v>133.44023</v>
      </c>
    </row>
    <row r="64" spans="1:6" ht="12.75" customHeight="1">
      <c r="A64" s="12">
        <v>44049</v>
      </c>
      <c r="B64" s="12"/>
      <c r="C64" s="13">
        <f>ROUND(4.3,5)</f>
        <v>4.3</v>
      </c>
      <c r="D64" s="13">
        <f>F64</f>
        <v>134.04771</v>
      </c>
      <c r="E64" s="13">
        <f>F64</f>
        <v>134.04771</v>
      </c>
      <c r="F64" s="13">
        <f>ROUND(134.04771,5)</f>
        <v>134.04771</v>
      </c>
    </row>
    <row r="65" spans="1:6" ht="12.75" customHeight="1">
      <c r="A65" s="12">
        <v>44140</v>
      </c>
      <c r="B65" s="12"/>
      <c r="C65" s="13">
        <f>ROUND(4.3,5)</f>
        <v>4.3</v>
      </c>
      <c r="D65" s="13">
        <f>F65</f>
        <v>136.16879</v>
      </c>
      <c r="E65" s="13">
        <f>F65</f>
        <v>136.16879</v>
      </c>
      <c r="F65" s="13">
        <f>ROUND(136.16879,5)</f>
        <v>136.16879</v>
      </c>
    </row>
    <row r="66" spans="1:6" ht="12.75" customHeight="1">
      <c r="A66" s="12">
        <v>44231</v>
      </c>
      <c r="B66" s="12"/>
      <c r="C66" s="13">
        <f>ROUND(4.3,5)</f>
        <v>4.3</v>
      </c>
      <c r="D66" s="13">
        <f>F66</f>
        <v>136.81393</v>
      </c>
      <c r="E66" s="13">
        <f>F66</f>
        <v>136.81393</v>
      </c>
      <c r="F66" s="13">
        <f>ROUND(136.81393,5)</f>
        <v>136.81393</v>
      </c>
    </row>
    <row r="67" spans="1:6" ht="12.75" customHeight="1">
      <c r="A67" s="12">
        <v>44322</v>
      </c>
      <c r="B67" s="12"/>
      <c r="C67" s="13">
        <f>ROUND(4.3,5)</f>
        <v>4.3</v>
      </c>
      <c r="D67" s="13">
        <f>F67</f>
        <v>138.89999</v>
      </c>
      <c r="E67" s="13">
        <f>F67</f>
        <v>138.89999</v>
      </c>
      <c r="F67" s="13">
        <f>ROUND(138.89999,5)</f>
        <v>138.89999</v>
      </c>
    </row>
    <row r="68" spans="1:2" ht="12.75" customHeight="1">
      <c r="A68" s="12" t="s">
        <v>30</v>
      </c>
      <c r="B68" s="12"/>
    </row>
    <row r="69" spans="1:6" ht="12.75" customHeight="1">
      <c r="A69" s="12">
        <v>43958</v>
      </c>
      <c r="B69" s="12"/>
      <c r="C69" s="13">
        <f>ROUND(93.27408,5)</f>
        <v>93.27408</v>
      </c>
      <c r="D69" s="13">
        <f>F69</f>
        <v>93.83084</v>
      </c>
      <c r="E69" s="13">
        <f>F69</f>
        <v>93.83084</v>
      </c>
      <c r="F69" s="13">
        <f>ROUND(93.83084,5)</f>
        <v>93.83084</v>
      </c>
    </row>
    <row r="70" spans="1:6" ht="12.75" customHeight="1">
      <c r="A70" s="12">
        <v>44049</v>
      </c>
      <c r="B70" s="12"/>
      <c r="C70" s="13">
        <f>ROUND(93.27408,5)</f>
        <v>93.27408</v>
      </c>
      <c r="D70" s="13">
        <f>F70</f>
        <v>95.31725</v>
      </c>
      <c r="E70" s="13">
        <f>F70</f>
        <v>95.31725</v>
      </c>
      <c r="F70" s="13">
        <f>ROUND(95.31725,5)</f>
        <v>95.31725</v>
      </c>
    </row>
    <row r="71" spans="1:6" ht="12.75" customHeight="1">
      <c r="A71" s="12">
        <v>44140</v>
      </c>
      <c r="B71" s="12"/>
      <c r="C71" s="13">
        <f>ROUND(93.27408,5)</f>
        <v>93.27408</v>
      </c>
      <c r="D71" s="13">
        <f>F71</f>
        <v>95.68298</v>
      </c>
      <c r="E71" s="13">
        <f>F71</f>
        <v>95.68298</v>
      </c>
      <c r="F71" s="13">
        <f>ROUND(95.68298,5)</f>
        <v>95.68298</v>
      </c>
    </row>
    <row r="72" spans="1:6" ht="12.75" customHeight="1">
      <c r="A72" s="12">
        <v>44231</v>
      </c>
      <c r="B72" s="12"/>
      <c r="C72" s="13">
        <f>ROUND(93.27408,5)</f>
        <v>93.27408</v>
      </c>
      <c r="D72" s="13">
        <f>F72</f>
        <v>97.21056</v>
      </c>
      <c r="E72" s="13">
        <f>F72</f>
        <v>97.21056</v>
      </c>
      <c r="F72" s="13">
        <f>ROUND(97.21056,5)</f>
        <v>97.21056</v>
      </c>
    </row>
    <row r="73" spans="1:6" ht="12.75" customHeight="1">
      <c r="A73" s="12">
        <v>44322</v>
      </c>
      <c r="B73" s="12"/>
      <c r="C73" s="13">
        <f>ROUND(93.27408,5)</f>
        <v>93.27408</v>
      </c>
      <c r="D73" s="13">
        <f>F73</f>
        <v>97.53671</v>
      </c>
      <c r="E73" s="13">
        <f>F73</f>
        <v>97.53671</v>
      </c>
      <c r="F73" s="13">
        <f>ROUND(97.53671,5)</f>
        <v>97.53671</v>
      </c>
    </row>
    <row r="74" spans="1:2" ht="12.75" customHeight="1">
      <c r="A74" s="12" t="s">
        <v>31</v>
      </c>
      <c r="B74" s="12"/>
    </row>
    <row r="75" spans="1:6" ht="12.75" customHeight="1">
      <c r="A75" s="12">
        <v>43958</v>
      </c>
      <c r="B75" s="12"/>
      <c r="C75" s="13">
        <f>ROUND(11.02,5)</f>
        <v>11.02</v>
      </c>
      <c r="D75" s="13">
        <f>F75</f>
        <v>11.09796</v>
      </c>
      <c r="E75" s="13">
        <f>F75</f>
        <v>11.09796</v>
      </c>
      <c r="F75" s="13">
        <f>ROUND(11.09796,5)</f>
        <v>11.09796</v>
      </c>
    </row>
    <row r="76" spans="1:6" ht="12.75" customHeight="1">
      <c r="A76" s="12">
        <v>44049</v>
      </c>
      <c r="B76" s="12"/>
      <c r="C76" s="13">
        <f>ROUND(11.02,5)</f>
        <v>11.02</v>
      </c>
      <c r="D76" s="13">
        <f>F76</f>
        <v>11.29849</v>
      </c>
      <c r="E76" s="13">
        <f>F76</f>
        <v>11.29849</v>
      </c>
      <c r="F76" s="13">
        <f>ROUND(11.29849,5)</f>
        <v>11.29849</v>
      </c>
    </row>
    <row r="77" spans="1:6" ht="12.75" customHeight="1">
      <c r="A77" s="12">
        <v>44140</v>
      </c>
      <c r="B77" s="12"/>
      <c r="C77" s="13">
        <f>ROUND(11.02,5)</f>
        <v>11.02</v>
      </c>
      <c r="D77" s="13">
        <f>F77</f>
        <v>11.49274</v>
      </c>
      <c r="E77" s="13">
        <f>F77</f>
        <v>11.49274</v>
      </c>
      <c r="F77" s="13">
        <f>ROUND(11.49274,5)</f>
        <v>11.49274</v>
      </c>
    </row>
    <row r="78" spans="1:6" ht="12.75" customHeight="1">
      <c r="A78" s="12">
        <v>44231</v>
      </c>
      <c r="B78" s="12"/>
      <c r="C78" s="13">
        <f>ROUND(11.02,5)</f>
        <v>11.02</v>
      </c>
      <c r="D78" s="13">
        <f>F78</f>
        <v>11.70666</v>
      </c>
      <c r="E78" s="13">
        <f>F78</f>
        <v>11.70666</v>
      </c>
      <c r="F78" s="13">
        <f>ROUND(11.70666,5)</f>
        <v>11.70666</v>
      </c>
    </row>
    <row r="79" spans="1:6" ht="12.75" customHeight="1">
      <c r="A79" s="12">
        <v>44322</v>
      </c>
      <c r="B79" s="12"/>
      <c r="C79" s="13">
        <f>ROUND(11.02,5)</f>
        <v>11.02</v>
      </c>
      <c r="D79" s="13">
        <f>F79</f>
        <v>11.95047</v>
      </c>
      <c r="E79" s="13">
        <f>F79</f>
        <v>11.95047</v>
      </c>
      <c r="F79" s="13">
        <f>ROUND(11.95047,5)</f>
        <v>11.95047</v>
      </c>
    </row>
    <row r="80" spans="1:2" ht="12.75" customHeight="1">
      <c r="A80" s="12" t="s">
        <v>32</v>
      </c>
      <c r="B80" s="12"/>
    </row>
    <row r="81" spans="1:6" ht="12.75" customHeight="1">
      <c r="A81" s="12">
        <v>43958</v>
      </c>
      <c r="B81" s="12"/>
      <c r="C81" s="13">
        <f>ROUND(11.435,5)</f>
        <v>11.435</v>
      </c>
      <c r="D81" s="13">
        <f>F81</f>
        <v>11.50999</v>
      </c>
      <c r="E81" s="13">
        <f>F81</f>
        <v>11.50999</v>
      </c>
      <c r="F81" s="13">
        <f>ROUND(11.50999,5)</f>
        <v>11.50999</v>
      </c>
    </row>
    <row r="82" spans="1:6" ht="12.75" customHeight="1">
      <c r="A82" s="12">
        <v>44049</v>
      </c>
      <c r="B82" s="12"/>
      <c r="C82" s="13">
        <f>ROUND(11.435,5)</f>
        <v>11.435</v>
      </c>
      <c r="D82" s="13">
        <f>F82</f>
        <v>11.70428</v>
      </c>
      <c r="E82" s="13">
        <f>F82</f>
        <v>11.70428</v>
      </c>
      <c r="F82" s="13">
        <f>ROUND(11.70428,5)</f>
        <v>11.70428</v>
      </c>
    </row>
    <row r="83" spans="1:6" ht="12.75" customHeight="1">
      <c r="A83" s="12">
        <v>44140</v>
      </c>
      <c r="B83" s="12"/>
      <c r="C83" s="13">
        <f>ROUND(11.435,5)</f>
        <v>11.435</v>
      </c>
      <c r="D83" s="13">
        <f>F83</f>
        <v>11.90081</v>
      </c>
      <c r="E83" s="13">
        <f>F83</f>
        <v>11.90081</v>
      </c>
      <c r="F83" s="13">
        <f>ROUND(11.90081,5)</f>
        <v>11.90081</v>
      </c>
    </row>
    <row r="84" spans="1:6" ht="12.75" customHeight="1">
      <c r="A84" s="12">
        <v>44231</v>
      </c>
      <c r="B84" s="12"/>
      <c r="C84" s="13">
        <f>ROUND(11.435,5)</f>
        <v>11.435</v>
      </c>
      <c r="D84" s="13">
        <f>F84</f>
        <v>12.11153</v>
      </c>
      <c r="E84" s="13">
        <f>F84</f>
        <v>12.11153</v>
      </c>
      <c r="F84" s="13">
        <f>ROUND(12.11153,5)</f>
        <v>12.11153</v>
      </c>
    </row>
    <row r="85" spans="1:6" ht="12.75" customHeight="1">
      <c r="A85" s="12">
        <v>44322</v>
      </c>
      <c r="B85" s="12"/>
      <c r="C85" s="13">
        <f>ROUND(11.435,5)</f>
        <v>11.435</v>
      </c>
      <c r="D85" s="13">
        <f>F85</f>
        <v>12.34526</v>
      </c>
      <c r="E85" s="13">
        <f>F85</f>
        <v>12.34526</v>
      </c>
      <c r="F85" s="13">
        <f>ROUND(12.34526,5)</f>
        <v>12.34526</v>
      </c>
    </row>
    <row r="86" spans="1:2" ht="12.75" customHeight="1">
      <c r="A86" s="12" t="s">
        <v>33</v>
      </c>
      <c r="B86" s="12"/>
    </row>
    <row r="87" spans="1:6" ht="12.75" customHeight="1">
      <c r="A87" s="12">
        <v>43958</v>
      </c>
      <c r="B87" s="12"/>
      <c r="C87" s="13">
        <f>ROUND(93.46766,5)</f>
        <v>93.46766</v>
      </c>
      <c r="D87" s="13">
        <f>F87</f>
        <v>94.02563</v>
      </c>
      <c r="E87" s="13">
        <f>F87</f>
        <v>94.02563</v>
      </c>
      <c r="F87" s="13">
        <f>ROUND(94.02563,5)</f>
        <v>94.02563</v>
      </c>
    </row>
    <row r="88" spans="1:6" ht="12.75" customHeight="1">
      <c r="A88" s="12">
        <v>44049</v>
      </c>
      <c r="B88" s="12"/>
      <c r="C88" s="13">
        <f>ROUND(93.46766,5)</f>
        <v>93.46766</v>
      </c>
      <c r="D88" s="13">
        <f>F88</f>
        <v>95.51504</v>
      </c>
      <c r="E88" s="13">
        <f>F88</f>
        <v>95.51504</v>
      </c>
      <c r="F88" s="13">
        <f>ROUND(95.51504,5)</f>
        <v>95.51504</v>
      </c>
    </row>
    <row r="89" spans="1:6" ht="12.75" customHeight="1">
      <c r="A89" s="12">
        <v>44140</v>
      </c>
      <c r="B89" s="12"/>
      <c r="C89" s="13">
        <f>ROUND(93.46766,5)</f>
        <v>93.46766</v>
      </c>
      <c r="D89" s="13">
        <f>F89</f>
        <v>95.80656</v>
      </c>
      <c r="E89" s="13">
        <f>F89</f>
        <v>95.80656</v>
      </c>
      <c r="F89" s="13">
        <f>ROUND(95.80656,5)</f>
        <v>95.80656</v>
      </c>
    </row>
    <row r="90" spans="1:6" ht="12.75" customHeight="1">
      <c r="A90" s="12">
        <v>44231</v>
      </c>
      <c r="B90" s="12"/>
      <c r="C90" s="13">
        <f>ROUND(93.46766,5)</f>
        <v>93.46766</v>
      </c>
      <c r="D90" s="13">
        <f>F90</f>
        <v>97.33612</v>
      </c>
      <c r="E90" s="13">
        <f>F90</f>
        <v>97.33612</v>
      </c>
      <c r="F90" s="13">
        <f>ROUND(97.33612,5)</f>
        <v>97.33612</v>
      </c>
    </row>
    <row r="91" spans="1:6" ht="12.75" customHeight="1">
      <c r="A91" s="12">
        <v>44322</v>
      </c>
      <c r="B91" s="12"/>
      <c r="C91" s="13">
        <f>ROUND(93.46766,5)</f>
        <v>93.46766</v>
      </c>
      <c r="D91" s="13">
        <f>F91</f>
        <v>97.5845</v>
      </c>
      <c r="E91" s="13">
        <f>F91</f>
        <v>97.5845</v>
      </c>
      <c r="F91" s="13">
        <f>ROUND(97.5845,5)</f>
        <v>97.5845</v>
      </c>
    </row>
    <row r="92" spans="1:2" ht="12.75" customHeight="1">
      <c r="A92" s="12" t="s">
        <v>34</v>
      </c>
      <c r="B92" s="12"/>
    </row>
    <row r="93" spans="1:6" ht="12.75" customHeight="1">
      <c r="A93" s="12">
        <v>43958</v>
      </c>
      <c r="B93" s="12"/>
      <c r="C93" s="13">
        <f>ROUND(11.78,5)</f>
        <v>11.78</v>
      </c>
      <c r="D93" s="13">
        <f>F93</f>
        <v>11.8533</v>
      </c>
      <c r="E93" s="13">
        <f>F93</f>
        <v>11.8533</v>
      </c>
      <c r="F93" s="13">
        <f>ROUND(11.8533,5)</f>
        <v>11.8533</v>
      </c>
    </row>
    <row r="94" spans="1:6" ht="12.75" customHeight="1">
      <c r="A94" s="12">
        <v>44049</v>
      </c>
      <c r="B94" s="12"/>
      <c r="C94" s="13">
        <f>ROUND(11.78,5)</f>
        <v>11.78</v>
      </c>
      <c r="D94" s="13">
        <f>F94</f>
        <v>12.04139</v>
      </c>
      <c r="E94" s="13">
        <f>F94</f>
        <v>12.04139</v>
      </c>
      <c r="F94" s="13">
        <f>ROUND(12.04139,5)</f>
        <v>12.04139</v>
      </c>
    </row>
    <row r="95" spans="1:6" ht="12.75" customHeight="1">
      <c r="A95" s="12">
        <v>44140</v>
      </c>
      <c r="B95" s="12"/>
      <c r="C95" s="13">
        <f>ROUND(11.78,5)</f>
        <v>11.78</v>
      </c>
      <c r="D95" s="13">
        <f>F95</f>
        <v>12.22141</v>
      </c>
      <c r="E95" s="13">
        <f>F95</f>
        <v>12.22141</v>
      </c>
      <c r="F95" s="13">
        <f>ROUND(12.22141,5)</f>
        <v>12.22141</v>
      </c>
    </row>
    <row r="96" spans="1:6" ht="12.75" customHeight="1">
      <c r="A96" s="12">
        <v>44231</v>
      </c>
      <c r="B96" s="12"/>
      <c r="C96" s="13">
        <f>ROUND(11.78,5)</f>
        <v>11.78</v>
      </c>
      <c r="D96" s="13">
        <f>F96</f>
        <v>12.41713</v>
      </c>
      <c r="E96" s="13">
        <f>F96</f>
        <v>12.41713</v>
      </c>
      <c r="F96" s="13">
        <f>ROUND(12.41713,5)</f>
        <v>12.41713</v>
      </c>
    </row>
    <row r="97" spans="1:6" ht="12.75" customHeight="1">
      <c r="A97" s="12">
        <v>44322</v>
      </c>
      <c r="B97" s="12"/>
      <c r="C97" s="13">
        <f>ROUND(11.78,5)</f>
        <v>11.78</v>
      </c>
      <c r="D97" s="13">
        <f>F97</f>
        <v>12.63427</v>
      </c>
      <c r="E97" s="13">
        <f>F97</f>
        <v>12.63427</v>
      </c>
      <c r="F97" s="13">
        <f>ROUND(12.63427,5)</f>
        <v>12.63427</v>
      </c>
    </row>
    <row r="98" spans="1:2" ht="12.75" customHeight="1">
      <c r="A98" s="12" t="s">
        <v>35</v>
      </c>
      <c r="B98" s="12"/>
    </row>
    <row r="99" spans="1:6" ht="12.75" customHeight="1">
      <c r="A99" s="12">
        <v>43958</v>
      </c>
      <c r="B99" s="12"/>
      <c r="C99" s="13">
        <f>ROUND(5,5)</f>
        <v>5</v>
      </c>
      <c r="D99" s="13">
        <f>F99</f>
        <v>100.6468</v>
      </c>
      <c r="E99" s="13">
        <f>F99</f>
        <v>100.6468</v>
      </c>
      <c r="F99" s="13">
        <f>ROUND(100.6468,5)</f>
        <v>100.6468</v>
      </c>
    </row>
    <row r="100" spans="1:6" ht="12.75" customHeight="1">
      <c r="A100" s="12">
        <v>44049</v>
      </c>
      <c r="B100" s="12"/>
      <c r="C100" s="13">
        <f>ROUND(5,5)</f>
        <v>5</v>
      </c>
      <c r="D100" s="13">
        <f>F100</f>
        <v>100.54657</v>
      </c>
      <c r="E100" s="13">
        <f>F100</f>
        <v>100.54657</v>
      </c>
      <c r="F100" s="13">
        <f>ROUND(100.54657,5)</f>
        <v>100.54657</v>
      </c>
    </row>
    <row r="101" spans="1:6" ht="12.75" customHeight="1">
      <c r="A101" s="12">
        <v>44140</v>
      </c>
      <c r="B101" s="12"/>
      <c r="C101" s="13">
        <f>ROUND(5,5)</f>
        <v>5</v>
      </c>
      <c r="D101" s="13">
        <f>F101</f>
        <v>102.13748</v>
      </c>
      <c r="E101" s="13">
        <f>F101</f>
        <v>102.13748</v>
      </c>
      <c r="F101" s="13">
        <f>ROUND(102.13748,5)</f>
        <v>102.13748</v>
      </c>
    </row>
    <row r="102" spans="1:6" ht="12.75" customHeight="1">
      <c r="A102" s="12">
        <v>44231</v>
      </c>
      <c r="B102" s="12"/>
      <c r="C102" s="13">
        <f>ROUND(5,5)</f>
        <v>5</v>
      </c>
      <c r="D102" s="13">
        <f>F102</f>
        <v>102.04821</v>
      </c>
      <c r="E102" s="13">
        <f>F102</f>
        <v>102.04821</v>
      </c>
      <c r="F102" s="13">
        <f>ROUND(102.04821,5)</f>
        <v>102.04821</v>
      </c>
    </row>
    <row r="103" spans="1:6" ht="12.75" customHeight="1">
      <c r="A103" s="12">
        <v>44322</v>
      </c>
      <c r="B103" s="12"/>
      <c r="C103" s="13">
        <f>ROUND(5,5)</f>
        <v>5</v>
      </c>
      <c r="D103" s="13">
        <f>F103</f>
        <v>103.60355</v>
      </c>
      <c r="E103" s="13">
        <f>F103</f>
        <v>103.60355</v>
      </c>
      <c r="F103" s="13">
        <f>ROUND(103.60355,5)</f>
        <v>103.60355</v>
      </c>
    </row>
    <row r="104" spans="1:2" ht="12.75" customHeight="1">
      <c r="A104" s="12" t="s">
        <v>36</v>
      </c>
      <c r="B104" s="12"/>
    </row>
    <row r="105" spans="1:6" ht="12.75" customHeight="1">
      <c r="A105" s="12">
        <v>43958</v>
      </c>
      <c r="B105" s="12"/>
      <c r="C105" s="13">
        <f>ROUND(11.79,5)</f>
        <v>11.79</v>
      </c>
      <c r="D105" s="13">
        <f>F105</f>
        <v>11.86124</v>
      </c>
      <c r="E105" s="13">
        <f>F105</f>
        <v>11.86124</v>
      </c>
      <c r="F105" s="13">
        <f>ROUND(11.86124,5)</f>
        <v>11.86124</v>
      </c>
    </row>
    <row r="106" spans="1:6" ht="12.75" customHeight="1">
      <c r="A106" s="12">
        <v>44049</v>
      </c>
      <c r="B106" s="12"/>
      <c r="C106" s="13">
        <f>ROUND(11.79,5)</f>
        <v>11.79</v>
      </c>
      <c r="D106" s="13">
        <f>F106</f>
        <v>12.04393</v>
      </c>
      <c r="E106" s="13">
        <f>F106</f>
        <v>12.04393</v>
      </c>
      <c r="F106" s="13">
        <f>ROUND(12.04393,5)</f>
        <v>12.04393</v>
      </c>
    </row>
    <row r="107" spans="1:6" ht="12.75" customHeight="1">
      <c r="A107" s="12">
        <v>44140</v>
      </c>
      <c r="B107" s="12"/>
      <c r="C107" s="13">
        <f>ROUND(11.79,5)</f>
        <v>11.79</v>
      </c>
      <c r="D107" s="13">
        <f>F107</f>
        <v>12.21845</v>
      </c>
      <c r="E107" s="13">
        <f>F107</f>
        <v>12.21845</v>
      </c>
      <c r="F107" s="13">
        <f>ROUND(12.21845,5)</f>
        <v>12.21845</v>
      </c>
    </row>
    <row r="108" spans="1:6" ht="12.75" customHeight="1">
      <c r="A108" s="12">
        <v>44231</v>
      </c>
      <c r="B108" s="12"/>
      <c r="C108" s="13">
        <f>ROUND(11.79,5)</f>
        <v>11.79</v>
      </c>
      <c r="D108" s="13">
        <f>F108</f>
        <v>12.40805</v>
      </c>
      <c r="E108" s="13">
        <f>F108</f>
        <v>12.40805</v>
      </c>
      <c r="F108" s="13">
        <f>ROUND(12.40805,5)</f>
        <v>12.40805</v>
      </c>
    </row>
    <row r="109" spans="1:6" ht="12.75" customHeight="1">
      <c r="A109" s="12">
        <v>44322</v>
      </c>
      <c r="B109" s="12"/>
      <c r="C109" s="13">
        <f>ROUND(11.79,5)</f>
        <v>11.79</v>
      </c>
      <c r="D109" s="13">
        <f>F109</f>
        <v>12.61803</v>
      </c>
      <c r="E109" s="13">
        <f>F109</f>
        <v>12.61803</v>
      </c>
      <c r="F109" s="13">
        <f>ROUND(12.61803,5)</f>
        <v>12.61803</v>
      </c>
    </row>
    <row r="110" spans="1:2" ht="12.75" customHeight="1">
      <c r="A110" s="12" t="s">
        <v>37</v>
      </c>
      <c r="B110" s="12"/>
    </row>
    <row r="111" spans="1:6" ht="12.75" customHeight="1">
      <c r="A111" s="12">
        <v>43958</v>
      </c>
      <c r="B111" s="12"/>
      <c r="C111" s="13">
        <f>ROUND(11.835,5)</f>
        <v>11.835</v>
      </c>
      <c r="D111" s="13">
        <f>F111</f>
        <v>11.90437</v>
      </c>
      <c r="E111" s="13">
        <f>F111</f>
        <v>11.90437</v>
      </c>
      <c r="F111" s="13">
        <f>ROUND(11.90437,5)</f>
        <v>11.90437</v>
      </c>
    </row>
    <row r="112" spans="1:6" ht="12.75" customHeight="1">
      <c r="A112" s="12">
        <v>44049</v>
      </c>
      <c r="B112" s="12"/>
      <c r="C112" s="13">
        <f>ROUND(11.835,5)</f>
        <v>11.835</v>
      </c>
      <c r="D112" s="13">
        <f>F112</f>
        <v>12.08222</v>
      </c>
      <c r="E112" s="13">
        <f>F112</f>
        <v>12.08222</v>
      </c>
      <c r="F112" s="13">
        <f>ROUND(12.08222,5)</f>
        <v>12.08222</v>
      </c>
    </row>
    <row r="113" spans="1:6" ht="12.75" customHeight="1">
      <c r="A113" s="12">
        <v>44140</v>
      </c>
      <c r="B113" s="12"/>
      <c r="C113" s="13">
        <f>ROUND(11.835,5)</f>
        <v>11.835</v>
      </c>
      <c r="D113" s="13">
        <f>F113</f>
        <v>12.25194</v>
      </c>
      <c r="E113" s="13">
        <f>F113</f>
        <v>12.25194</v>
      </c>
      <c r="F113" s="13">
        <f>ROUND(12.25194,5)</f>
        <v>12.25194</v>
      </c>
    </row>
    <row r="114" spans="1:6" ht="12.75" customHeight="1">
      <c r="A114" s="12">
        <v>44231</v>
      </c>
      <c r="B114" s="12"/>
      <c r="C114" s="13">
        <f>ROUND(11.835,5)</f>
        <v>11.835</v>
      </c>
      <c r="D114" s="13">
        <f>F114</f>
        <v>12.43618</v>
      </c>
      <c r="E114" s="13">
        <f>F114</f>
        <v>12.43618</v>
      </c>
      <c r="F114" s="13">
        <f>ROUND(12.43618,5)</f>
        <v>12.43618</v>
      </c>
    </row>
    <row r="115" spans="1:6" ht="12.75" customHeight="1">
      <c r="A115" s="12">
        <v>44322</v>
      </c>
      <c r="B115" s="12"/>
      <c r="C115" s="13">
        <f>ROUND(11.835,5)</f>
        <v>11.835</v>
      </c>
      <c r="D115" s="13">
        <f>F115</f>
        <v>12.63991</v>
      </c>
      <c r="E115" s="13">
        <f>F115</f>
        <v>12.63991</v>
      </c>
      <c r="F115" s="13">
        <f>ROUND(12.63991,5)</f>
        <v>12.63991</v>
      </c>
    </row>
    <row r="116" spans="1:2" ht="12.75" customHeight="1">
      <c r="A116" s="12" t="s">
        <v>38</v>
      </c>
      <c r="B116" s="12"/>
    </row>
    <row r="117" spans="1:6" ht="12.75" customHeight="1">
      <c r="A117" s="12">
        <v>43958</v>
      </c>
      <c r="B117" s="12"/>
      <c r="C117" s="13">
        <f>ROUND(92.14343,5)</f>
        <v>92.14343</v>
      </c>
      <c r="D117" s="13">
        <f>F117</f>
        <v>92.69347</v>
      </c>
      <c r="E117" s="13">
        <f>F117</f>
        <v>92.69347</v>
      </c>
      <c r="F117" s="13">
        <f>ROUND(92.69347,5)</f>
        <v>92.69347</v>
      </c>
    </row>
    <row r="118" spans="1:6" ht="12.75" customHeight="1">
      <c r="A118" s="12">
        <v>44049</v>
      </c>
      <c r="B118" s="12"/>
      <c r="C118" s="13">
        <f>ROUND(92.14343,5)</f>
        <v>92.14343</v>
      </c>
      <c r="D118" s="13">
        <f>F118</f>
        <v>94.16183</v>
      </c>
      <c r="E118" s="13">
        <f>F118</f>
        <v>94.16183</v>
      </c>
      <c r="F118" s="13">
        <f>ROUND(94.16183,5)</f>
        <v>94.16183</v>
      </c>
    </row>
    <row r="119" spans="1:6" ht="12.75" customHeight="1">
      <c r="A119" s="12">
        <v>44140</v>
      </c>
      <c r="B119" s="12"/>
      <c r="C119" s="13">
        <f>ROUND(92.14343,5)</f>
        <v>92.14343</v>
      </c>
      <c r="D119" s="13">
        <f>F119</f>
        <v>93.85666</v>
      </c>
      <c r="E119" s="13">
        <f>F119</f>
        <v>93.85666</v>
      </c>
      <c r="F119" s="13">
        <f>ROUND(93.85666,5)</f>
        <v>93.85666</v>
      </c>
    </row>
    <row r="120" spans="1:6" ht="12.75" customHeight="1">
      <c r="A120" s="12">
        <v>44231</v>
      </c>
      <c r="B120" s="12"/>
      <c r="C120" s="13">
        <f>ROUND(92.14343,5)</f>
        <v>92.14343</v>
      </c>
      <c r="D120" s="13">
        <f>F120</f>
        <v>95.35498</v>
      </c>
      <c r="E120" s="13">
        <f>F120</f>
        <v>95.35498</v>
      </c>
      <c r="F120" s="13">
        <f>ROUND(95.35498,5)</f>
        <v>95.35498</v>
      </c>
    </row>
    <row r="121" spans="1:6" ht="12.75" customHeight="1">
      <c r="A121" s="12">
        <v>44322</v>
      </c>
      <c r="B121" s="12"/>
      <c r="C121" s="13">
        <f>ROUND(92.14343,5)</f>
        <v>92.14343</v>
      </c>
      <c r="D121" s="13">
        <f>F121</f>
        <v>94.99163</v>
      </c>
      <c r="E121" s="13">
        <f>F121</f>
        <v>94.99163</v>
      </c>
      <c r="F121" s="13">
        <f>ROUND(94.99163,5)</f>
        <v>94.99163</v>
      </c>
    </row>
    <row r="122" spans="1:2" ht="12.75" customHeight="1">
      <c r="A122" s="12" t="s">
        <v>39</v>
      </c>
      <c r="B122" s="12"/>
    </row>
    <row r="123" spans="1:6" ht="12.75" customHeight="1">
      <c r="A123" s="12">
        <v>43958</v>
      </c>
      <c r="B123" s="12"/>
      <c r="C123" s="13">
        <f>ROUND(4.9,5)</f>
        <v>4.9</v>
      </c>
      <c r="D123" s="13">
        <f>F123</f>
        <v>92.48794</v>
      </c>
      <c r="E123" s="13">
        <f>F123</f>
        <v>92.48794</v>
      </c>
      <c r="F123" s="13">
        <f>ROUND(92.48794,5)</f>
        <v>92.48794</v>
      </c>
    </row>
    <row r="124" spans="1:6" ht="12.75" customHeight="1">
      <c r="A124" s="12">
        <v>44049</v>
      </c>
      <c r="B124" s="12"/>
      <c r="C124" s="13">
        <f>ROUND(4.9,5)</f>
        <v>4.9</v>
      </c>
      <c r="D124" s="13">
        <f>F124</f>
        <v>92.07384</v>
      </c>
      <c r="E124" s="13">
        <f>F124</f>
        <v>92.07384</v>
      </c>
      <c r="F124" s="13">
        <f>ROUND(92.07384,5)</f>
        <v>92.07384</v>
      </c>
    </row>
    <row r="125" spans="1:6" ht="12.75" customHeight="1">
      <c r="A125" s="12">
        <v>44140</v>
      </c>
      <c r="B125" s="12"/>
      <c r="C125" s="13">
        <f>ROUND(4.9,5)</f>
        <v>4.9</v>
      </c>
      <c r="D125" s="13">
        <f>F125</f>
        <v>93.53079</v>
      </c>
      <c r="E125" s="13">
        <f>F125</f>
        <v>93.53079</v>
      </c>
      <c r="F125" s="13">
        <f>ROUND(93.53079,5)</f>
        <v>93.53079</v>
      </c>
    </row>
    <row r="126" spans="1:6" ht="12.75" customHeight="1">
      <c r="A126" s="12">
        <v>44231</v>
      </c>
      <c r="B126" s="12"/>
      <c r="C126" s="13">
        <f>ROUND(4.9,5)</f>
        <v>4.9</v>
      </c>
      <c r="D126" s="13">
        <f>F126</f>
        <v>93.10446</v>
      </c>
      <c r="E126" s="13">
        <f>F126</f>
        <v>93.10446</v>
      </c>
      <c r="F126" s="13">
        <f>ROUND(93.10446,5)</f>
        <v>93.10446</v>
      </c>
    </row>
    <row r="127" spans="1:6" ht="12.75" customHeight="1">
      <c r="A127" s="12">
        <v>44322</v>
      </c>
      <c r="B127" s="12"/>
      <c r="C127" s="13">
        <f>ROUND(4.9,5)</f>
        <v>4.9</v>
      </c>
      <c r="D127" s="13">
        <f>F127</f>
        <v>94.52353</v>
      </c>
      <c r="E127" s="13">
        <f>F127</f>
        <v>94.52353</v>
      </c>
      <c r="F127" s="13">
        <f>ROUND(94.52353,5)</f>
        <v>94.52353</v>
      </c>
    </row>
    <row r="128" spans="1:2" ht="12.75" customHeight="1">
      <c r="A128" s="12" t="s">
        <v>40</v>
      </c>
      <c r="B128" s="12"/>
    </row>
    <row r="129" spans="1:6" ht="12.75" customHeight="1">
      <c r="A129" s="12">
        <v>43958</v>
      </c>
      <c r="B129" s="12"/>
      <c r="C129" s="13">
        <f>ROUND(5.74,5)</f>
        <v>5.74</v>
      </c>
      <c r="D129" s="13">
        <f>F129</f>
        <v>119.17111</v>
      </c>
      <c r="E129" s="13">
        <f>F129</f>
        <v>119.17111</v>
      </c>
      <c r="F129" s="13">
        <f>ROUND(119.17111,5)</f>
        <v>119.17111</v>
      </c>
    </row>
    <row r="130" spans="1:6" ht="12.75" customHeight="1">
      <c r="A130" s="12">
        <v>44049</v>
      </c>
      <c r="B130" s="12"/>
      <c r="C130" s="13">
        <f>ROUND(5.74,5)</f>
        <v>5.74</v>
      </c>
      <c r="D130" s="13">
        <f>F130</f>
        <v>121.05901</v>
      </c>
      <c r="E130" s="13">
        <f>F130</f>
        <v>121.05901</v>
      </c>
      <c r="F130" s="13">
        <f>ROUND(121.05901,5)</f>
        <v>121.05901</v>
      </c>
    </row>
    <row r="131" spans="1:6" ht="12.75" customHeight="1">
      <c r="A131" s="12">
        <v>44140</v>
      </c>
      <c r="B131" s="12"/>
      <c r="C131" s="13">
        <f>ROUND(5.74,5)</f>
        <v>5.74</v>
      </c>
      <c r="D131" s="13">
        <f>F131</f>
        <v>121.00314</v>
      </c>
      <c r="E131" s="13">
        <f>F131</f>
        <v>121.00314</v>
      </c>
      <c r="F131" s="13">
        <f>ROUND(121.00314,5)</f>
        <v>121.00314</v>
      </c>
    </row>
    <row r="132" spans="1:6" ht="12.75" customHeight="1">
      <c r="A132" s="12">
        <v>44231</v>
      </c>
      <c r="B132" s="12"/>
      <c r="C132" s="13">
        <f>ROUND(5.74,5)</f>
        <v>5.74</v>
      </c>
      <c r="D132" s="13">
        <f>F132</f>
        <v>122.93482</v>
      </c>
      <c r="E132" s="13">
        <f>F132</f>
        <v>122.93482</v>
      </c>
      <c r="F132" s="13">
        <f>ROUND(122.93482,5)</f>
        <v>122.93482</v>
      </c>
    </row>
    <row r="133" spans="1:6" ht="12.75" customHeight="1">
      <c r="A133" s="12">
        <v>44322</v>
      </c>
      <c r="B133" s="12"/>
      <c r="C133" s="13">
        <f>ROUND(5.74,5)</f>
        <v>5.74</v>
      </c>
      <c r="D133" s="13">
        <f>F133</f>
        <v>122.81485</v>
      </c>
      <c r="E133" s="13">
        <f>F133</f>
        <v>122.81485</v>
      </c>
      <c r="F133" s="13">
        <f>ROUND(122.81485,5)</f>
        <v>122.81485</v>
      </c>
    </row>
    <row r="134" spans="1:2" ht="12.75" customHeight="1">
      <c r="A134" s="12" t="s">
        <v>41</v>
      </c>
      <c r="B134" s="12"/>
    </row>
    <row r="135" spans="1:6" ht="12.75" customHeight="1">
      <c r="A135" s="12">
        <v>43958</v>
      </c>
      <c r="B135" s="12"/>
      <c r="C135" s="13">
        <f>ROUND(12.74,5)</f>
        <v>12.74</v>
      </c>
      <c r="D135" s="13">
        <f>F135</f>
        <v>12.82968</v>
      </c>
      <c r="E135" s="13">
        <f>F135</f>
        <v>12.82968</v>
      </c>
      <c r="F135" s="13">
        <f>ROUND(12.82968,5)</f>
        <v>12.82968</v>
      </c>
    </row>
    <row r="136" spans="1:6" ht="12.75" customHeight="1">
      <c r="A136" s="12">
        <v>44049</v>
      </c>
      <c r="B136" s="12"/>
      <c r="C136" s="13">
        <f>ROUND(12.74,5)</f>
        <v>12.74</v>
      </c>
      <c r="D136" s="13">
        <f>F136</f>
        <v>13.06373</v>
      </c>
      <c r="E136" s="13">
        <f>F136</f>
        <v>13.06373</v>
      </c>
      <c r="F136" s="13">
        <f>ROUND(13.06373,5)</f>
        <v>13.06373</v>
      </c>
    </row>
    <row r="137" spans="1:6" ht="12.75" customHeight="1">
      <c r="A137" s="12">
        <v>44140</v>
      </c>
      <c r="B137" s="12"/>
      <c r="C137" s="13">
        <f>ROUND(12.74,5)</f>
        <v>12.74</v>
      </c>
      <c r="D137" s="13">
        <f>F137</f>
        <v>13.30242</v>
      </c>
      <c r="E137" s="13">
        <f>F137</f>
        <v>13.30242</v>
      </c>
      <c r="F137" s="13">
        <f>ROUND(13.30242,5)</f>
        <v>13.30242</v>
      </c>
    </row>
    <row r="138" spans="1:6" ht="12.75" customHeight="1">
      <c r="A138" s="12">
        <v>44231</v>
      </c>
      <c r="B138" s="12"/>
      <c r="C138" s="13">
        <f>ROUND(12.74,5)</f>
        <v>12.74</v>
      </c>
      <c r="D138" s="13">
        <f>F138</f>
        <v>13.56161</v>
      </c>
      <c r="E138" s="13">
        <f>F138</f>
        <v>13.56161</v>
      </c>
      <c r="F138" s="13">
        <f>ROUND(13.56161,5)</f>
        <v>13.56161</v>
      </c>
    </row>
    <row r="139" spans="1:6" ht="12.75" customHeight="1">
      <c r="A139" s="12">
        <v>44322</v>
      </c>
      <c r="B139" s="12"/>
      <c r="C139" s="13">
        <f>ROUND(12.74,5)</f>
        <v>12.74</v>
      </c>
      <c r="D139" s="13">
        <f>F139</f>
        <v>13.83911</v>
      </c>
      <c r="E139" s="13">
        <f>F139</f>
        <v>13.83911</v>
      </c>
      <c r="F139" s="13">
        <f>ROUND(13.83911,5)</f>
        <v>13.83911</v>
      </c>
    </row>
    <row r="140" spans="1:2" ht="12.75" customHeight="1">
      <c r="A140" s="12" t="s">
        <v>42</v>
      </c>
      <c r="B140" s="12"/>
    </row>
    <row r="141" spans="1:6" ht="12.75" customHeight="1">
      <c r="A141" s="12">
        <v>43958</v>
      </c>
      <c r="B141" s="12"/>
      <c r="C141" s="13">
        <f>ROUND(12.93,5)</f>
        <v>12.93</v>
      </c>
      <c r="D141" s="13">
        <f>F141</f>
        <v>13.01784</v>
      </c>
      <c r="E141" s="13">
        <f>F141</f>
        <v>13.01784</v>
      </c>
      <c r="F141" s="13">
        <f>ROUND(13.01784,5)</f>
        <v>13.01784</v>
      </c>
    </row>
    <row r="142" spans="1:6" ht="12.75" customHeight="1">
      <c r="A142" s="12">
        <v>44049</v>
      </c>
      <c r="B142" s="12"/>
      <c r="C142" s="13">
        <f>ROUND(12.93,5)</f>
        <v>12.93</v>
      </c>
      <c r="D142" s="13">
        <f>F142</f>
        <v>13.23993</v>
      </c>
      <c r="E142" s="13">
        <f>F142</f>
        <v>13.23993</v>
      </c>
      <c r="F142" s="13">
        <f>ROUND(13.23993,5)</f>
        <v>13.23993</v>
      </c>
    </row>
    <row r="143" spans="1:6" ht="12.75" customHeight="1">
      <c r="A143" s="12">
        <v>44140</v>
      </c>
      <c r="B143" s="12"/>
      <c r="C143" s="13">
        <f>ROUND(12.93,5)</f>
        <v>12.93</v>
      </c>
      <c r="D143" s="13">
        <f>F143</f>
        <v>13.46784</v>
      </c>
      <c r="E143" s="13">
        <f>F143</f>
        <v>13.46784</v>
      </c>
      <c r="F143" s="13">
        <f>ROUND(13.46784,5)</f>
        <v>13.46784</v>
      </c>
    </row>
    <row r="144" spans="1:6" ht="12.75" customHeight="1">
      <c r="A144" s="12">
        <v>44231</v>
      </c>
      <c r="B144" s="12"/>
      <c r="C144" s="13">
        <f>ROUND(12.93,5)</f>
        <v>12.93</v>
      </c>
      <c r="D144" s="13">
        <f>F144</f>
        <v>13.70696</v>
      </c>
      <c r="E144" s="13">
        <f>F144</f>
        <v>13.70696</v>
      </c>
      <c r="F144" s="13">
        <f>ROUND(13.70696,5)</f>
        <v>13.70696</v>
      </c>
    </row>
    <row r="145" spans="1:6" ht="12.75" customHeight="1">
      <c r="A145" s="12">
        <v>44322</v>
      </c>
      <c r="B145" s="12"/>
      <c r="C145" s="13">
        <f>ROUND(12.93,5)</f>
        <v>12.93</v>
      </c>
      <c r="D145" s="13">
        <f>F145</f>
        <v>13.97349</v>
      </c>
      <c r="E145" s="13">
        <f>F145</f>
        <v>13.97349</v>
      </c>
      <c r="F145" s="13">
        <f>ROUND(13.97349,5)</f>
        <v>13.97349</v>
      </c>
    </row>
    <row r="146" spans="1:2" ht="12.75" customHeight="1">
      <c r="A146" s="12" t="s">
        <v>43</v>
      </c>
      <c r="B146" s="12"/>
    </row>
    <row r="147" spans="1:6" ht="12.75" customHeight="1">
      <c r="A147" s="12">
        <v>43958</v>
      </c>
      <c r="B147" s="12"/>
      <c r="C147" s="13">
        <f>ROUND(6.99,5)</f>
        <v>6.99</v>
      </c>
      <c r="D147" s="13">
        <f>F147</f>
        <v>7.02392</v>
      </c>
      <c r="E147" s="13">
        <f>F147</f>
        <v>7.02392</v>
      </c>
      <c r="F147" s="13">
        <f>ROUND(7.02392,5)</f>
        <v>7.02392</v>
      </c>
    </row>
    <row r="148" spans="1:6" ht="12.75" customHeight="1">
      <c r="A148" s="12">
        <v>44049</v>
      </c>
      <c r="B148" s="12"/>
      <c r="C148" s="13">
        <f>ROUND(6.99,5)</f>
        <v>6.99</v>
      </c>
      <c r="D148" s="13">
        <f>F148</f>
        <v>7.10057</v>
      </c>
      <c r="E148" s="13">
        <f>F148</f>
        <v>7.10057</v>
      </c>
      <c r="F148" s="13">
        <f>ROUND(7.10057,5)</f>
        <v>7.10057</v>
      </c>
    </row>
    <row r="149" spans="1:6" ht="12.75" customHeight="1">
      <c r="A149" s="12">
        <v>44140</v>
      </c>
      <c r="B149" s="12"/>
      <c r="C149" s="13">
        <f>ROUND(6.99,5)</f>
        <v>6.99</v>
      </c>
      <c r="D149" s="13">
        <f>F149</f>
        <v>7.18885</v>
      </c>
      <c r="E149" s="13">
        <f>F149</f>
        <v>7.18885</v>
      </c>
      <c r="F149" s="13">
        <f>ROUND(7.18885,5)</f>
        <v>7.18885</v>
      </c>
    </row>
    <row r="150" spans="1:6" ht="12.75" customHeight="1">
      <c r="A150" s="12">
        <v>44231</v>
      </c>
      <c r="B150" s="12"/>
      <c r="C150" s="13">
        <f>ROUND(6.99,5)</f>
        <v>6.99</v>
      </c>
      <c r="D150" s="13">
        <f>F150</f>
        <v>7.30743</v>
      </c>
      <c r="E150" s="13">
        <f>F150</f>
        <v>7.30743</v>
      </c>
      <c r="F150" s="13">
        <f>ROUND(7.30743,5)</f>
        <v>7.30743</v>
      </c>
    </row>
    <row r="151" spans="1:6" ht="12.75" customHeight="1">
      <c r="A151" s="12">
        <v>44322</v>
      </c>
      <c r="B151" s="12"/>
      <c r="C151" s="13">
        <f>ROUND(6.99,5)</f>
        <v>6.99</v>
      </c>
      <c r="D151" s="13">
        <f>F151</f>
        <v>7.48788</v>
      </c>
      <c r="E151" s="13">
        <f>F151</f>
        <v>7.48788</v>
      </c>
      <c r="F151" s="13">
        <f>ROUND(7.48788,5)</f>
        <v>7.48788</v>
      </c>
    </row>
    <row r="152" spans="1:2" ht="12.75" customHeight="1">
      <c r="A152" s="12" t="s">
        <v>44</v>
      </c>
      <c r="B152" s="12"/>
    </row>
    <row r="153" spans="1:6" ht="12.75" customHeight="1">
      <c r="A153" s="12">
        <v>43958</v>
      </c>
      <c r="B153" s="12"/>
      <c r="C153" s="13">
        <f>ROUND(11.69,5)</f>
        <v>11.69</v>
      </c>
      <c r="D153" s="13">
        <f>F153</f>
        <v>11.76233</v>
      </c>
      <c r="E153" s="13">
        <f>F153</f>
        <v>11.76233</v>
      </c>
      <c r="F153" s="13">
        <f>ROUND(11.76233,5)</f>
        <v>11.76233</v>
      </c>
    </row>
    <row r="154" spans="1:6" ht="12.75" customHeight="1">
      <c r="A154" s="12">
        <v>44049</v>
      </c>
      <c r="B154" s="12"/>
      <c r="C154" s="13">
        <f>ROUND(11.69,5)</f>
        <v>11.69</v>
      </c>
      <c r="D154" s="13">
        <f>F154</f>
        <v>11.94945</v>
      </c>
      <c r="E154" s="13">
        <f>F154</f>
        <v>11.94945</v>
      </c>
      <c r="F154" s="13">
        <f>ROUND(11.94945,5)</f>
        <v>11.94945</v>
      </c>
    </row>
    <row r="155" spans="1:6" ht="12.75" customHeight="1">
      <c r="A155" s="12">
        <v>44140</v>
      </c>
      <c r="B155" s="12"/>
      <c r="C155" s="13">
        <f>ROUND(11.69,5)</f>
        <v>11.69</v>
      </c>
      <c r="D155" s="13">
        <f>F155</f>
        <v>12.14045</v>
      </c>
      <c r="E155" s="13">
        <f>F155</f>
        <v>12.14045</v>
      </c>
      <c r="F155" s="13">
        <f>ROUND(12.14045,5)</f>
        <v>12.14045</v>
      </c>
    </row>
    <row r="156" spans="1:6" ht="12.75" customHeight="1">
      <c r="A156" s="12">
        <v>44231</v>
      </c>
      <c r="B156" s="12"/>
      <c r="C156" s="13">
        <f>ROUND(11.69,5)</f>
        <v>11.69</v>
      </c>
      <c r="D156" s="13">
        <f>F156</f>
        <v>12.34881</v>
      </c>
      <c r="E156" s="13">
        <f>F156</f>
        <v>12.34881</v>
      </c>
      <c r="F156" s="13">
        <f>ROUND(12.34881,5)</f>
        <v>12.34881</v>
      </c>
    </row>
    <row r="157" spans="1:6" ht="12.75" customHeight="1">
      <c r="A157" s="12">
        <v>44322</v>
      </c>
      <c r="B157" s="12"/>
      <c r="C157" s="13">
        <f>ROUND(11.69,5)</f>
        <v>11.69</v>
      </c>
      <c r="D157" s="13">
        <f>F157</f>
        <v>12.56942</v>
      </c>
      <c r="E157" s="13">
        <f>F157</f>
        <v>12.56942</v>
      </c>
      <c r="F157" s="13">
        <f>ROUND(12.56942,5)</f>
        <v>12.56942</v>
      </c>
    </row>
    <row r="158" spans="1:2" ht="12.75" customHeight="1">
      <c r="A158" s="12" t="s">
        <v>45</v>
      </c>
      <c r="B158" s="12"/>
    </row>
    <row r="159" spans="1:6" ht="12.75" customHeight="1">
      <c r="A159" s="12">
        <v>43958</v>
      </c>
      <c r="B159" s="12"/>
      <c r="C159" s="13">
        <f>ROUND(9.94,5)</f>
        <v>9.94</v>
      </c>
      <c r="D159" s="13">
        <f>F159</f>
        <v>10.02131</v>
      </c>
      <c r="E159" s="13">
        <f>F159</f>
        <v>10.02131</v>
      </c>
      <c r="F159" s="13">
        <f>ROUND(10.02131,5)</f>
        <v>10.02131</v>
      </c>
    </row>
    <row r="160" spans="1:6" ht="12.75" customHeight="1">
      <c r="A160" s="12">
        <v>44049</v>
      </c>
      <c r="B160" s="12"/>
      <c r="C160" s="13">
        <f>ROUND(9.94,5)</f>
        <v>9.94</v>
      </c>
      <c r="D160" s="13">
        <f>F160</f>
        <v>10.22751</v>
      </c>
      <c r="E160" s="13">
        <f>F160</f>
        <v>10.22751</v>
      </c>
      <c r="F160" s="13">
        <f>ROUND(10.22751,5)</f>
        <v>10.22751</v>
      </c>
    </row>
    <row r="161" spans="1:6" ht="12.75" customHeight="1">
      <c r="A161" s="12">
        <v>44140</v>
      </c>
      <c r="B161" s="12"/>
      <c r="C161" s="13">
        <f>ROUND(9.94,5)</f>
        <v>9.94</v>
      </c>
      <c r="D161" s="13">
        <f>F161</f>
        <v>10.43974</v>
      </c>
      <c r="E161" s="13">
        <f>F161</f>
        <v>10.43974</v>
      </c>
      <c r="F161" s="13">
        <f>ROUND(10.43974,5)</f>
        <v>10.43974</v>
      </c>
    </row>
    <row r="162" spans="1:6" ht="12.75" customHeight="1">
      <c r="A162" s="12">
        <v>44231</v>
      </c>
      <c r="B162" s="12"/>
      <c r="C162" s="13">
        <f>ROUND(9.94,5)</f>
        <v>9.94</v>
      </c>
      <c r="D162" s="13">
        <f>F162</f>
        <v>10.67584</v>
      </c>
      <c r="E162" s="13">
        <f>F162</f>
        <v>10.67584</v>
      </c>
      <c r="F162" s="13">
        <f>ROUND(10.67584,5)</f>
        <v>10.67584</v>
      </c>
    </row>
    <row r="163" spans="1:6" ht="12.75" customHeight="1">
      <c r="A163" s="12">
        <v>44322</v>
      </c>
      <c r="B163" s="12"/>
      <c r="C163" s="13">
        <f>ROUND(9.94,5)</f>
        <v>9.94</v>
      </c>
      <c r="D163" s="13">
        <f>F163</f>
        <v>10.95495</v>
      </c>
      <c r="E163" s="13">
        <f>F163</f>
        <v>10.95495</v>
      </c>
      <c r="F163" s="13">
        <f>ROUND(10.95495,5)</f>
        <v>10.95495</v>
      </c>
    </row>
    <row r="164" spans="1:2" ht="12.75" customHeight="1">
      <c r="A164" s="12" t="s">
        <v>46</v>
      </c>
      <c r="B164" s="12"/>
    </row>
    <row r="165" spans="1:6" ht="12.75" customHeight="1">
      <c r="A165" s="12">
        <v>43958</v>
      </c>
      <c r="B165" s="12"/>
      <c r="C165" s="13">
        <f>ROUND(2.8,5)</f>
        <v>2.8</v>
      </c>
      <c r="D165" s="13">
        <f>F165</f>
        <v>309.23481</v>
      </c>
      <c r="E165" s="13">
        <f>F165</f>
        <v>309.23481</v>
      </c>
      <c r="F165" s="13">
        <f>ROUND(309.23481,5)</f>
        <v>309.23481</v>
      </c>
    </row>
    <row r="166" spans="1:6" ht="12.75" customHeight="1">
      <c r="A166" s="12">
        <v>44049</v>
      </c>
      <c r="B166" s="12"/>
      <c r="C166" s="13">
        <f>ROUND(2.8,5)</f>
        <v>2.8</v>
      </c>
      <c r="D166" s="13">
        <f>F166</f>
        <v>306.35006</v>
      </c>
      <c r="E166" s="13">
        <f>F166</f>
        <v>306.35006</v>
      </c>
      <c r="F166" s="13">
        <f>ROUND(306.35006,5)</f>
        <v>306.35006</v>
      </c>
    </row>
    <row r="167" spans="1:6" ht="12.75" customHeight="1">
      <c r="A167" s="12">
        <v>44140</v>
      </c>
      <c r="B167" s="12"/>
      <c r="C167" s="13">
        <f>ROUND(2.8,5)</f>
        <v>2.8</v>
      </c>
      <c r="D167" s="13">
        <f>F167</f>
        <v>311.19743</v>
      </c>
      <c r="E167" s="13">
        <f>F167</f>
        <v>311.19743</v>
      </c>
      <c r="F167" s="13">
        <f>ROUND(311.19743,5)</f>
        <v>311.19743</v>
      </c>
    </row>
    <row r="168" spans="1:6" ht="12.75" customHeight="1">
      <c r="A168" s="12">
        <v>44231</v>
      </c>
      <c r="B168" s="12"/>
      <c r="C168" s="13">
        <f>ROUND(2.8,5)</f>
        <v>2.8</v>
      </c>
      <c r="D168" s="13">
        <f>F168</f>
        <v>308.1792</v>
      </c>
      <c r="E168" s="13">
        <f>F168</f>
        <v>308.1792</v>
      </c>
      <c r="F168" s="13">
        <f>ROUND(308.1792,5)</f>
        <v>308.1792</v>
      </c>
    </row>
    <row r="169" spans="1:6" ht="12.75" customHeight="1">
      <c r="A169" s="12">
        <v>44322</v>
      </c>
      <c r="B169" s="12"/>
      <c r="C169" s="13">
        <f>ROUND(2.8,5)</f>
        <v>2.8</v>
      </c>
      <c r="D169" s="13">
        <f>F169</f>
        <v>312.87536</v>
      </c>
      <c r="E169" s="13">
        <f>F169</f>
        <v>312.87536</v>
      </c>
      <c r="F169" s="13">
        <f>ROUND(312.87536,5)</f>
        <v>312.87536</v>
      </c>
    </row>
    <row r="170" spans="1:2" ht="12.75" customHeight="1">
      <c r="A170" s="12" t="s">
        <v>47</v>
      </c>
      <c r="B170" s="12"/>
    </row>
    <row r="171" spans="1:6" ht="12.75" customHeight="1">
      <c r="A171" s="12">
        <v>43958</v>
      </c>
      <c r="B171" s="12"/>
      <c r="C171" s="13">
        <f>ROUND(4.8,5)</f>
        <v>4.8</v>
      </c>
      <c r="D171" s="13">
        <f>F171</f>
        <v>206.61287</v>
      </c>
      <c r="E171" s="13">
        <f>F171</f>
        <v>206.61287</v>
      </c>
      <c r="F171" s="13">
        <f>ROUND(206.61287,5)</f>
        <v>206.61287</v>
      </c>
    </row>
    <row r="172" spans="1:6" ht="12.75" customHeight="1">
      <c r="A172" s="12">
        <v>44049</v>
      </c>
      <c r="B172" s="12"/>
      <c r="C172" s="13">
        <f>ROUND(4.8,5)</f>
        <v>4.8</v>
      </c>
      <c r="D172" s="13">
        <f>F172</f>
        <v>205.75158</v>
      </c>
      <c r="E172" s="13">
        <f>F172</f>
        <v>205.75158</v>
      </c>
      <c r="F172" s="13">
        <f>ROUND(205.75158,5)</f>
        <v>205.75158</v>
      </c>
    </row>
    <row r="173" spans="1:6" ht="12.75" customHeight="1">
      <c r="A173" s="12">
        <v>44140</v>
      </c>
      <c r="B173" s="12"/>
      <c r="C173" s="13">
        <f>ROUND(4.8,5)</f>
        <v>4.8</v>
      </c>
      <c r="D173" s="13">
        <f>F173</f>
        <v>209.00716</v>
      </c>
      <c r="E173" s="13">
        <f>F173</f>
        <v>209.00716</v>
      </c>
      <c r="F173" s="13">
        <f>ROUND(209.00716,5)</f>
        <v>209.00716</v>
      </c>
    </row>
    <row r="174" spans="1:6" ht="12.75" customHeight="1">
      <c r="A174" s="12">
        <v>44231</v>
      </c>
      <c r="B174" s="12"/>
      <c r="C174" s="13">
        <f>ROUND(4.8,5)</f>
        <v>4.8</v>
      </c>
      <c r="D174" s="13">
        <f>F174</f>
        <v>208.10209</v>
      </c>
      <c r="E174" s="13">
        <f>F174</f>
        <v>208.10209</v>
      </c>
      <c r="F174" s="13">
        <f>ROUND(208.10209,5)</f>
        <v>208.10209</v>
      </c>
    </row>
    <row r="175" spans="1:6" ht="12.75" customHeight="1">
      <c r="A175" s="12">
        <v>44322</v>
      </c>
      <c r="B175" s="12"/>
      <c r="C175" s="13">
        <f>ROUND(4.8,5)</f>
        <v>4.8</v>
      </c>
      <c r="D175" s="13">
        <f>F175</f>
        <v>211.27404</v>
      </c>
      <c r="E175" s="13">
        <f>F175</f>
        <v>211.27404</v>
      </c>
      <c r="F175" s="13">
        <f>ROUND(211.27404,5)</f>
        <v>211.27404</v>
      </c>
    </row>
    <row r="176" spans="1:2" ht="12.75" customHeight="1">
      <c r="A176" s="12" t="s">
        <v>48</v>
      </c>
      <c r="B176" s="12"/>
    </row>
    <row r="177" spans="1:6" ht="12.75" customHeight="1">
      <c r="A177" s="12">
        <v>43958</v>
      </c>
      <c r="B177" s="12"/>
      <c r="C177" s="13">
        <f>ROUND(0,5)</f>
        <v>0</v>
      </c>
      <c r="D177" s="13">
        <f>F177</f>
        <v>1.03146</v>
      </c>
      <c r="E177" s="13">
        <f>F177</f>
        <v>1.03146</v>
      </c>
      <c r="F177" s="13">
        <f>ROUND(1.03146,5)</f>
        <v>1.03146</v>
      </c>
    </row>
    <row r="178" spans="1:2" ht="12.75" customHeight="1">
      <c r="A178" s="12" t="s">
        <v>49</v>
      </c>
      <c r="B178" s="12"/>
    </row>
    <row r="179" spans="1:6" ht="12.75" customHeight="1">
      <c r="A179" s="12">
        <v>43958</v>
      </c>
      <c r="B179" s="12"/>
      <c r="C179" s="13">
        <f>ROUND(0,5)</f>
        <v>0</v>
      </c>
      <c r="D179" s="13">
        <f>F179</f>
        <v>0</v>
      </c>
      <c r="E179" s="13">
        <f>F179</f>
        <v>0</v>
      </c>
      <c r="F179" s="13">
        <f>ROUND(0,5)</f>
        <v>0</v>
      </c>
    </row>
    <row r="180" spans="1:6" ht="12.75" customHeight="1">
      <c r="A180" s="12">
        <v>44049</v>
      </c>
      <c r="B180" s="12"/>
      <c r="C180" s="13">
        <f>ROUND(0,5)</f>
        <v>0</v>
      </c>
      <c r="D180" s="13">
        <f>F180</f>
        <v>0</v>
      </c>
      <c r="E180" s="13">
        <f>F180</f>
        <v>0</v>
      </c>
      <c r="F180" s="13">
        <f>ROUND(0,5)</f>
        <v>0</v>
      </c>
    </row>
    <row r="181" spans="1:6" ht="12.75" customHeight="1">
      <c r="A181" s="12">
        <v>44140</v>
      </c>
      <c r="B181" s="12"/>
      <c r="C181" s="13">
        <f>ROUND(0,5)</f>
        <v>0</v>
      </c>
      <c r="D181" s="13">
        <f>F181</f>
        <v>0</v>
      </c>
      <c r="E181" s="13">
        <f>F181</f>
        <v>0</v>
      </c>
      <c r="F181" s="13">
        <f>ROUND(0,5)</f>
        <v>0</v>
      </c>
    </row>
    <row r="182" spans="1:6" ht="12.75" customHeight="1">
      <c r="A182" s="12">
        <v>44231</v>
      </c>
      <c r="B182" s="12"/>
      <c r="C182" s="13">
        <f>ROUND(0,5)</f>
        <v>0</v>
      </c>
      <c r="D182" s="13">
        <f>F182</f>
        <v>0</v>
      </c>
      <c r="E182" s="13">
        <f>F182</f>
        <v>0</v>
      </c>
      <c r="F182" s="13">
        <f>ROUND(0,5)</f>
        <v>0</v>
      </c>
    </row>
    <row r="183" spans="1:6" ht="12.75" customHeight="1">
      <c r="A183" s="12">
        <v>44322</v>
      </c>
      <c r="B183" s="12"/>
      <c r="C183" s="13">
        <f>ROUND(0,5)</f>
        <v>0</v>
      </c>
      <c r="D183" s="13">
        <f>F183</f>
        <v>0</v>
      </c>
      <c r="E183" s="13">
        <f>F183</f>
        <v>0</v>
      </c>
      <c r="F183" s="13">
        <f>ROUND(0,5)</f>
        <v>0</v>
      </c>
    </row>
    <row r="184" spans="1:2" ht="12.75" customHeight="1">
      <c r="A184" s="12" t="s">
        <v>50</v>
      </c>
      <c r="B184" s="12"/>
    </row>
    <row r="185" spans="1:6" ht="12.75" customHeight="1">
      <c r="A185" s="12">
        <v>43958</v>
      </c>
      <c r="B185" s="12"/>
      <c r="C185" s="13">
        <f>ROUND(0,5)</f>
        <v>0</v>
      </c>
      <c r="D185" s="13">
        <f>F185</f>
        <v>0</v>
      </c>
      <c r="E185" s="13">
        <f>F185</f>
        <v>0</v>
      </c>
      <c r="F185" s="13">
        <f>ROUND(0,5)</f>
        <v>0</v>
      </c>
    </row>
    <row r="186" spans="1:6" ht="12.75" customHeight="1">
      <c r="A186" s="12">
        <v>44049</v>
      </c>
      <c r="B186" s="12"/>
      <c r="C186" s="13">
        <f>ROUND(0,5)</f>
        <v>0</v>
      </c>
      <c r="D186" s="13">
        <f>F186</f>
        <v>0</v>
      </c>
      <c r="E186" s="13">
        <f>F186</f>
        <v>0</v>
      </c>
      <c r="F186" s="13">
        <f>ROUND(0,5)</f>
        <v>0</v>
      </c>
    </row>
    <row r="187" spans="1:6" ht="12.75" customHeight="1">
      <c r="A187" s="12">
        <v>44140</v>
      </c>
      <c r="B187" s="12"/>
      <c r="C187" s="13">
        <f>ROUND(0,5)</f>
        <v>0</v>
      </c>
      <c r="D187" s="13">
        <f>F187</f>
        <v>0</v>
      </c>
      <c r="E187" s="13">
        <f>F187</f>
        <v>0</v>
      </c>
      <c r="F187" s="13">
        <f>ROUND(0,5)</f>
        <v>0</v>
      </c>
    </row>
    <row r="188" spans="1:6" ht="12.75" customHeight="1">
      <c r="A188" s="12">
        <v>44231</v>
      </c>
      <c r="B188" s="12"/>
      <c r="C188" s="13">
        <f>ROUND(0,5)</f>
        <v>0</v>
      </c>
      <c r="D188" s="13">
        <f>F188</f>
        <v>0</v>
      </c>
      <c r="E188" s="13">
        <f>F188</f>
        <v>0</v>
      </c>
      <c r="F188" s="13">
        <f>ROUND(0,5)</f>
        <v>0</v>
      </c>
    </row>
    <row r="189" spans="1:6" ht="12.75" customHeight="1">
      <c r="A189" s="12">
        <v>44322</v>
      </c>
      <c r="B189" s="12"/>
      <c r="C189" s="13">
        <f>ROUND(0,5)</f>
        <v>0</v>
      </c>
      <c r="D189" s="13">
        <f>F189</f>
        <v>0</v>
      </c>
      <c r="E189" s="13">
        <f>F189</f>
        <v>0</v>
      </c>
      <c r="F189" s="13">
        <f>ROUND(0,5)</f>
        <v>0</v>
      </c>
    </row>
    <row r="190" spans="1:2" ht="12.75" customHeight="1">
      <c r="A190" s="12" t="s">
        <v>51</v>
      </c>
      <c r="B190" s="12"/>
    </row>
    <row r="191" spans="1:6" ht="12.75" customHeight="1">
      <c r="A191" s="12">
        <v>43958</v>
      </c>
      <c r="B191" s="12"/>
      <c r="C191" s="13">
        <f>ROUND(4.76,5)</f>
        <v>4.76</v>
      </c>
      <c r="D191" s="13">
        <f>F191</f>
        <v>4.61557</v>
      </c>
      <c r="E191" s="13">
        <f>F191</f>
        <v>4.61557</v>
      </c>
      <c r="F191" s="13">
        <f>ROUND(4.61557,5)</f>
        <v>4.61557</v>
      </c>
    </row>
    <row r="192" spans="1:6" ht="12.75" customHeight="1">
      <c r="A192" s="12">
        <v>44049</v>
      </c>
      <c r="B192" s="12"/>
      <c r="C192" s="13">
        <f>ROUND(4.76,5)</f>
        <v>4.76</v>
      </c>
      <c r="D192" s="13">
        <f>F192</f>
        <v>3.95396</v>
      </c>
      <c r="E192" s="13">
        <f>F192</f>
        <v>3.95396</v>
      </c>
      <c r="F192" s="13">
        <f>ROUND(3.95396,5)</f>
        <v>3.95396</v>
      </c>
    </row>
    <row r="193" spans="1:6" ht="12.75" customHeight="1">
      <c r="A193" s="12">
        <v>44140</v>
      </c>
      <c r="B193" s="12"/>
      <c r="C193" s="13">
        <f>ROUND(4.76,5)</f>
        <v>4.76</v>
      </c>
      <c r="D193" s="13">
        <f>F193</f>
        <v>2.40476</v>
      </c>
      <c r="E193" s="13">
        <f>F193</f>
        <v>2.40476</v>
      </c>
      <c r="F193" s="13">
        <f>ROUND(2.40476,5)</f>
        <v>2.40476</v>
      </c>
    </row>
    <row r="194" spans="1:6" ht="12.75" customHeight="1">
      <c r="A194" s="12">
        <v>44231</v>
      </c>
      <c r="B194" s="12"/>
      <c r="C194" s="13">
        <f>ROUND(4.76,5)</f>
        <v>4.76</v>
      </c>
      <c r="D194" s="13">
        <f>F194</f>
        <v>0</v>
      </c>
      <c r="E194" s="13">
        <f>F194</f>
        <v>0</v>
      </c>
      <c r="F194" s="13">
        <f>ROUND(0,5)</f>
        <v>0</v>
      </c>
    </row>
    <row r="195" spans="1:6" ht="12.75" customHeight="1">
      <c r="A195" s="12">
        <v>44322</v>
      </c>
      <c r="B195" s="12"/>
      <c r="C195" s="13">
        <f>ROUND(4.76,5)</f>
        <v>4.76</v>
      </c>
      <c r="D195" s="13">
        <f>F195</f>
        <v>0</v>
      </c>
      <c r="E195" s="13">
        <f>F195</f>
        <v>0</v>
      </c>
      <c r="F195" s="13">
        <f>ROUND(0,5)</f>
        <v>0</v>
      </c>
    </row>
    <row r="196" spans="1:2" ht="12.75" customHeight="1">
      <c r="A196" s="12" t="s">
        <v>52</v>
      </c>
      <c r="B196" s="12"/>
    </row>
    <row r="197" spans="1:6" ht="12.75" customHeight="1">
      <c r="A197" s="12">
        <v>43958</v>
      </c>
      <c r="B197" s="12"/>
      <c r="C197" s="13">
        <f>ROUND(11.67,5)</f>
        <v>11.67</v>
      </c>
      <c r="D197" s="13">
        <f>F197</f>
        <v>11.73598</v>
      </c>
      <c r="E197" s="13">
        <f>F197</f>
        <v>11.73598</v>
      </c>
      <c r="F197" s="13">
        <f>ROUND(11.73598,5)</f>
        <v>11.73598</v>
      </c>
    </row>
    <row r="198" spans="1:6" ht="12.75" customHeight="1">
      <c r="A198" s="12">
        <v>44049</v>
      </c>
      <c r="B198" s="12"/>
      <c r="C198" s="13">
        <f>ROUND(11.67,5)</f>
        <v>11.67</v>
      </c>
      <c r="D198" s="13">
        <f>F198</f>
        <v>11.90601</v>
      </c>
      <c r="E198" s="13">
        <f>F198</f>
        <v>11.90601</v>
      </c>
      <c r="F198" s="13">
        <f>ROUND(11.90601,5)</f>
        <v>11.90601</v>
      </c>
    </row>
    <row r="199" spans="1:6" ht="12.75" customHeight="1">
      <c r="A199" s="12">
        <v>44140</v>
      </c>
      <c r="B199" s="12"/>
      <c r="C199" s="13">
        <f>ROUND(11.67,5)</f>
        <v>11.67</v>
      </c>
      <c r="D199" s="13">
        <f>F199</f>
        <v>12.07648</v>
      </c>
      <c r="E199" s="13">
        <f>F199</f>
        <v>12.07648</v>
      </c>
      <c r="F199" s="13">
        <f>ROUND(12.07648,5)</f>
        <v>12.07648</v>
      </c>
    </row>
    <row r="200" spans="1:6" ht="12.75" customHeight="1">
      <c r="A200" s="12">
        <v>44231</v>
      </c>
      <c r="B200" s="12"/>
      <c r="C200" s="13">
        <f>ROUND(11.67,5)</f>
        <v>11.67</v>
      </c>
      <c r="D200" s="13">
        <f>F200</f>
        <v>12.25742</v>
      </c>
      <c r="E200" s="13">
        <f>F200</f>
        <v>12.25742</v>
      </c>
      <c r="F200" s="13">
        <f>ROUND(12.25742,5)</f>
        <v>12.25742</v>
      </c>
    </row>
    <row r="201" spans="1:6" ht="12.75" customHeight="1">
      <c r="A201" s="12">
        <v>44322</v>
      </c>
      <c r="B201" s="12"/>
      <c r="C201" s="13">
        <f>ROUND(11.67,5)</f>
        <v>11.67</v>
      </c>
      <c r="D201" s="13">
        <f>F201</f>
        <v>12.45576</v>
      </c>
      <c r="E201" s="13">
        <f>F201</f>
        <v>12.45576</v>
      </c>
      <c r="F201" s="13">
        <f>ROUND(12.45576,5)</f>
        <v>12.45576</v>
      </c>
    </row>
    <row r="202" spans="1:2" ht="12.75" customHeight="1">
      <c r="A202" s="12" t="s">
        <v>53</v>
      </c>
      <c r="B202" s="12"/>
    </row>
    <row r="203" spans="1:6" ht="12.75" customHeight="1">
      <c r="A203" s="12">
        <v>43958</v>
      </c>
      <c r="B203" s="12"/>
      <c r="C203" s="13">
        <f>ROUND(4.8,5)</f>
        <v>4.8</v>
      </c>
      <c r="D203" s="13">
        <f>F203</f>
        <v>173.48916</v>
      </c>
      <c r="E203" s="13">
        <f>F203</f>
        <v>173.48916</v>
      </c>
      <c r="F203" s="13">
        <f>ROUND(173.48916,5)</f>
        <v>173.48916</v>
      </c>
    </row>
    <row r="204" spans="1:6" ht="12.75" customHeight="1">
      <c r="A204" s="12">
        <v>44049</v>
      </c>
      <c r="B204" s="12"/>
      <c r="C204" s="13">
        <f>ROUND(4.8,5)</f>
        <v>4.8</v>
      </c>
      <c r="D204" s="13">
        <f>F204</f>
        <v>176.2374</v>
      </c>
      <c r="E204" s="13">
        <f>F204</f>
        <v>176.2374</v>
      </c>
      <c r="F204" s="13">
        <f>ROUND(176.2374,5)</f>
        <v>176.2374</v>
      </c>
    </row>
    <row r="205" spans="1:6" ht="12.75" customHeight="1">
      <c r="A205" s="12">
        <v>44140</v>
      </c>
      <c r="B205" s="12"/>
      <c r="C205" s="13">
        <f>ROUND(4.8,5)</f>
        <v>4.8</v>
      </c>
      <c r="D205" s="13">
        <f>F205</f>
        <v>176.30485</v>
      </c>
      <c r="E205" s="13">
        <f>F205</f>
        <v>176.30485</v>
      </c>
      <c r="F205" s="13">
        <f>ROUND(176.30485,5)</f>
        <v>176.30485</v>
      </c>
    </row>
    <row r="206" spans="1:6" ht="12.75" customHeight="1">
      <c r="A206" s="12">
        <v>44231</v>
      </c>
      <c r="B206" s="12"/>
      <c r="C206" s="13">
        <f>ROUND(4.8,5)</f>
        <v>4.8</v>
      </c>
      <c r="D206" s="13">
        <f>F206</f>
        <v>179.11944</v>
      </c>
      <c r="E206" s="13">
        <f>F206</f>
        <v>179.11944</v>
      </c>
      <c r="F206" s="13">
        <f>ROUND(179.11944,5)</f>
        <v>179.11944</v>
      </c>
    </row>
    <row r="207" spans="1:6" ht="12.75" customHeight="1">
      <c r="A207" s="12">
        <v>44322</v>
      </c>
      <c r="B207" s="12"/>
      <c r="C207" s="13">
        <f>ROUND(4.8,5)</f>
        <v>4.8</v>
      </c>
      <c r="D207" s="13">
        <f>F207</f>
        <v>179.09609</v>
      </c>
      <c r="E207" s="13">
        <f>F207</f>
        <v>179.09609</v>
      </c>
      <c r="F207" s="13">
        <f>ROUND(179.09609,5)</f>
        <v>179.09609</v>
      </c>
    </row>
    <row r="208" spans="1:2" ht="12.75" customHeight="1">
      <c r="A208" s="12" t="s">
        <v>54</v>
      </c>
      <c r="B208" s="12"/>
    </row>
    <row r="209" spans="1:6" ht="12.75" customHeight="1">
      <c r="A209" s="12">
        <v>43958</v>
      </c>
      <c r="B209" s="12"/>
      <c r="C209" s="13">
        <f>ROUND(2.6,5)</f>
        <v>2.6</v>
      </c>
      <c r="D209" s="13">
        <f>F209</f>
        <v>164.73494</v>
      </c>
      <c r="E209" s="13">
        <f>F209</f>
        <v>164.73494</v>
      </c>
      <c r="F209" s="13">
        <f>ROUND(164.73494,5)</f>
        <v>164.73494</v>
      </c>
    </row>
    <row r="210" spans="1:6" ht="12.75" customHeight="1">
      <c r="A210" s="12">
        <v>44049</v>
      </c>
      <c r="B210" s="12"/>
      <c r="C210" s="13">
        <f>ROUND(2.6,5)</f>
        <v>2.6</v>
      </c>
      <c r="D210" s="13">
        <f>F210</f>
        <v>165.04939</v>
      </c>
      <c r="E210" s="13">
        <f>F210</f>
        <v>165.04939</v>
      </c>
      <c r="F210" s="13">
        <f>ROUND(165.04939,5)</f>
        <v>165.04939</v>
      </c>
    </row>
    <row r="211" spans="1:6" ht="12.75" customHeight="1">
      <c r="A211" s="12">
        <v>44140</v>
      </c>
      <c r="B211" s="12"/>
      <c r="C211" s="13">
        <f>ROUND(2.6,5)</f>
        <v>2.6</v>
      </c>
      <c r="D211" s="13">
        <f>F211</f>
        <v>167.66098</v>
      </c>
      <c r="E211" s="13">
        <f>F211</f>
        <v>167.66098</v>
      </c>
      <c r="F211" s="13">
        <f>ROUND(167.66098,5)</f>
        <v>167.66098</v>
      </c>
    </row>
    <row r="212" spans="1:6" ht="12.75" customHeight="1">
      <c r="A212" s="12">
        <v>44231</v>
      </c>
      <c r="B212" s="12"/>
      <c r="C212" s="13">
        <f>ROUND(2.6,5)</f>
        <v>2.6</v>
      </c>
      <c r="D212" s="13">
        <f>F212</f>
        <v>168.00834</v>
      </c>
      <c r="E212" s="13">
        <f>F212</f>
        <v>168.00834</v>
      </c>
      <c r="F212" s="13">
        <f>ROUND(168.00834,5)</f>
        <v>168.00834</v>
      </c>
    </row>
    <row r="213" spans="1:6" ht="12.75" customHeight="1">
      <c r="A213" s="12">
        <v>44322</v>
      </c>
      <c r="B213" s="12"/>
      <c r="C213" s="13">
        <f>ROUND(2.6,5)</f>
        <v>2.6</v>
      </c>
      <c r="D213" s="13">
        <f>F213</f>
        <v>170.56948</v>
      </c>
      <c r="E213" s="13">
        <f>F213</f>
        <v>170.56948</v>
      </c>
      <c r="F213" s="13">
        <f>ROUND(170.56948,5)</f>
        <v>170.56948</v>
      </c>
    </row>
    <row r="214" spans="1:2" ht="12.75" customHeight="1">
      <c r="A214" s="12" t="s">
        <v>55</v>
      </c>
      <c r="B214" s="12"/>
    </row>
    <row r="215" spans="1:6" ht="12.75" customHeight="1">
      <c r="A215" s="12">
        <v>43958</v>
      </c>
      <c r="B215" s="12"/>
      <c r="C215" s="13">
        <f>ROUND(11.26,5)</f>
        <v>11.26</v>
      </c>
      <c r="D215" s="13">
        <f>F215</f>
        <v>11.33202</v>
      </c>
      <c r="E215" s="13">
        <f>F215</f>
        <v>11.33202</v>
      </c>
      <c r="F215" s="13">
        <f>ROUND(11.33202,5)</f>
        <v>11.33202</v>
      </c>
    </row>
    <row r="216" spans="1:6" ht="12.75" customHeight="1">
      <c r="A216" s="12">
        <v>44049</v>
      </c>
      <c r="B216" s="12"/>
      <c r="C216" s="13">
        <f>ROUND(11.26,5)</f>
        <v>11.26</v>
      </c>
      <c r="D216" s="13">
        <f>F216</f>
        <v>11.51812</v>
      </c>
      <c r="E216" s="13">
        <f>F216</f>
        <v>11.51812</v>
      </c>
      <c r="F216" s="13">
        <f>ROUND(11.51812,5)</f>
        <v>11.51812</v>
      </c>
    </row>
    <row r="217" spans="1:6" ht="12.75" customHeight="1">
      <c r="A217" s="12">
        <v>44140</v>
      </c>
      <c r="B217" s="12"/>
      <c r="C217" s="13">
        <f>ROUND(11.26,5)</f>
        <v>11.26</v>
      </c>
      <c r="D217" s="13">
        <f>F217</f>
        <v>11.70968</v>
      </c>
      <c r="E217" s="13">
        <f>F217</f>
        <v>11.70968</v>
      </c>
      <c r="F217" s="13">
        <f>ROUND(11.70968,5)</f>
        <v>11.70968</v>
      </c>
    </row>
    <row r="218" spans="1:6" ht="12.75" customHeight="1">
      <c r="A218" s="12">
        <v>44231</v>
      </c>
      <c r="B218" s="12"/>
      <c r="C218" s="13">
        <f>ROUND(11.26,5)</f>
        <v>11.26</v>
      </c>
      <c r="D218" s="13">
        <f>F218</f>
        <v>11.91977</v>
      </c>
      <c r="E218" s="13">
        <f>F218</f>
        <v>11.91977</v>
      </c>
      <c r="F218" s="13">
        <f>ROUND(11.91977,5)</f>
        <v>11.91977</v>
      </c>
    </row>
    <row r="219" spans="1:6" ht="12.75" customHeight="1">
      <c r="A219" s="12">
        <v>44322</v>
      </c>
      <c r="B219" s="12"/>
      <c r="C219" s="13">
        <f>ROUND(11.26,5)</f>
        <v>11.26</v>
      </c>
      <c r="D219" s="13">
        <f>F219</f>
        <v>12.14489</v>
      </c>
      <c r="E219" s="13">
        <f>F219</f>
        <v>12.14489</v>
      </c>
      <c r="F219" s="13">
        <f>ROUND(12.14489,5)</f>
        <v>12.14489</v>
      </c>
    </row>
    <row r="220" spans="1:2" ht="12.75" customHeight="1">
      <c r="A220" s="12" t="s">
        <v>56</v>
      </c>
      <c r="B220" s="12"/>
    </row>
    <row r="221" spans="1:6" ht="12.75" customHeight="1">
      <c r="A221" s="12">
        <v>43958</v>
      </c>
      <c r="B221" s="12"/>
      <c r="C221" s="13">
        <f>ROUND(11.73,5)</f>
        <v>11.73</v>
      </c>
      <c r="D221" s="13">
        <f>F221</f>
        <v>11.79257</v>
      </c>
      <c r="E221" s="13">
        <f>F221</f>
        <v>11.79257</v>
      </c>
      <c r="F221" s="13">
        <f>ROUND(11.79257,5)</f>
        <v>11.79257</v>
      </c>
    </row>
    <row r="222" spans="1:6" ht="12.75" customHeight="1">
      <c r="A222" s="12">
        <v>44049</v>
      </c>
      <c r="B222" s="12"/>
      <c r="C222" s="13">
        <f>ROUND(11.73,5)</f>
        <v>11.73</v>
      </c>
      <c r="D222" s="13">
        <f>F222</f>
        <v>11.95366</v>
      </c>
      <c r="E222" s="13">
        <f>F222</f>
        <v>11.95366</v>
      </c>
      <c r="F222" s="13">
        <f>ROUND(11.95366,5)</f>
        <v>11.95366</v>
      </c>
    </row>
    <row r="223" spans="1:6" ht="12.75" customHeight="1">
      <c r="A223" s="12">
        <v>44140</v>
      </c>
      <c r="B223" s="12"/>
      <c r="C223" s="13">
        <f>ROUND(11.73,5)</f>
        <v>11.73</v>
      </c>
      <c r="D223" s="13">
        <f>F223</f>
        <v>12.11693</v>
      </c>
      <c r="E223" s="13">
        <f>F223</f>
        <v>12.11693</v>
      </c>
      <c r="F223" s="13">
        <f>ROUND(12.11693,5)</f>
        <v>12.11693</v>
      </c>
    </row>
    <row r="224" spans="1:6" ht="12.75" customHeight="1">
      <c r="A224" s="12">
        <v>44231</v>
      </c>
      <c r="B224" s="12"/>
      <c r="C224" s="13">
        <f>ROUND(11.73,5)</f>
        <v>11.73</v>
      </c>
      <c r="D224" s="13">
        <f>F224</f>
        <v>12.29369</v>
      </c>
      <c r="E224" s="13">
        <f>F224</f>
        <v>12.29369</v>
      </c>
      <c r="F224" s="13">
        <f>ROUND(12.29369,5)</f>
        <v>12.29369</v>
      </c>
    </row>
    <row r="225" spans="1:6" ht="12.75" customHeight="1">
      <c r="A225" s="12">
        <v>44322</v>
      </c>
      <c r="B225" s="12"/>
      <c r="C225" s="13">
        <f>ROUND(11.73,5)</f>
        <v>11.73</v>
      </c>
      <c r="D225" s="13">
        <f>F225</f>
        <v>12.47951</v>
      </c>
      <c r="E225" s="13">
        <f>F225</f>
        <v>12.47951</v>
      </c>
      <c r="F225" s="13">
        <f>ROUND(12.47951,5)</f>
        <v>12.47951</v>
      </c>
    </row>
    <row r="226" spans="1:2" ht="12.75" customHeight="1">
      <c r="A226" s="12" t="s">
        <v>57</v>
      </c>
      <c r="B226" s="12"/>
    </row>
    <row r="227" spans="1:6" ht="12.75" customHeight="1">
      <c r="A227" s="12">
        <v>43958</v>
      </c>
      <c r="B227" s="12"/>
      <c r="C227" s="13">
        <f>ROUND(11.795,5)</f>
        <v>11.795</v>
      </c>
      <c r="D227" s="13">
        <f>F227</f>
        <v>11.85974</v>
      </c>
      <c r="E227" s="13">
        <f>F227</f>
        <v>11.85974</v>
      </c>
      <c r="F227" s="13">
        <f>ROUND(11.85974,5)</f>
        <v>11.85974</v>
      </c>
    </row>
    <row r="228" spans="1:6" ht="12.75" customHeight="1">
      <c r="A228" s="12">
        <v>44049</v>
      </c>
      <c r="B228" s="12"/>
      <c r="C228" s="13">
        <f>ROUND(11.795,5)</f>
        <v>11.795</v>
      </c>
      <c r="D228" s="13">
        <f>F228</f>
        <v>12.02693</v>
      </c>
      <c r="E228" s="13">
        <f>F228</f>
        <v>12.02693</v>
      </c>
      <c r="F228" s="13">
        <f>ROUND(12.02693,5)</f>
        <v>12.02693</v>
      </c>
    </row>
    <row r="229" spans="1:6" ht="12.75" customHeight="1">
      <c r="A229" s="12">
        <v>44140</v>
      </c>
      <c r="B229" s="12"/>
      <c r="C229" s="13">
        <f>ROUND(11.795,5)</f>
        <v>11.795</v>
      </c>
      <c r="D229" s="13">
        <f>F229</f>
        <v>12.19657</v>
      </c>
      <c r="E229" s="13">
        <f>F229</f>
        <v>12.19657</v>
      </c>
      <c r="F229" s="13">
        <f>ROUND(12.19657,5)</f>
        <v>12.19657</v>
      </c>
    </row>
    <row r="230" spans="1:6" ht="12.75" customHeight="1">
      <c r="A230" s="12">
        <v>44231</v>
      </c>
      <c r="B230" s="12"/>
      <c r="C230" s="13">
        <f>ROUND(11.795,5)</f>
        <v>11.795</v>
      </c>
      <c r="D230" s="13">
        <f>F230</f>
        <v>12.38084</v>
      </c>
      <c r="E230" s="13">
        <f>F230</f>
        <v>12.38084</v>
      </c>
      <c r="F230" s="13">
        <f>ROUND(12.38084,5)</f>
        <v>12.38084</v>
      </c>
    </row>
    <row r="231" spans="1:6" ht="12.75" customHeight="1">
      <c r="A231" s="12">
        <v>44322</v>
      </c>
      <c r="B231" s="12"/>
      <c r="C231" s="13">
        <f>ROUND(11.795,5)</f>
        <v>11.795</v>
      </c>
      <c r="D231" s="13">
        <f>F231</f>
        <v>12.57478</v>
      </c>
      <c r="E231" s="13">
        <f>F231</f>
        <v>12.57478</v>
      </c>
      <c r="F231" s="13">
        <f>ROUND(12.57478,5)</f>
        <v>12.57478</v>
      </c>
    </row>
    <row r="232" spans="1:2" ht="12.75" customHeight="1">
      <c r="A232" s="12" t="s">
        <v>58</v>
      </c>
      <c r="B232" s="12"/>
    </row>
    <row r="233" spans="1:6" ht="12.75" customHeight="1">
      <c r="A233" s="12">
        <v>43958</v>
      </c>
      <c r="B233" s="12"/>
      <c r="C233" s="14">
        <f>ROUND(665.484,3)</f>
        <v>665.484</v>
      </c>
      <c r="D233" s="14">
        <f>F233</f>
        <v>669.391</v>
      </c>
      <c r="E233" s="14">
        <f>F233</f>
        <v>669.391</v>
      </c>
      <c r="F233" s="14">
        <f>ROUND(669.391,3)</f>
        <v>669.391</v>
      </c>
    </row>
    <row r="234" spans="1:6" ht="12.75" customHeight="1">
      <c r="A234" s="12">
        <v>44049</v>
      </c>
      <c r="B234" s="12"/>
      <c r="C234" s="14">
        <f>ROUND(665.484,3)</f>
        <v>665.484</v>
      </c>
      <c r="D234" s="14">
        <f>F234</f>
        <v>679.716</v>
      </c>
      <c r="E234" s="14">
        <f>F234</f>
        <v>679.716</v>
      </c>
      <c r="F234" s="14">
        <f>ROUND(679.716,3)</f>
        <v>679.716</v>
      </c>
    </row>
    <row r="235" spans="1:6" ht="12.75" customHeight="1">
      <c r="A235" s="12">
        <v>44140</v>
      </c>
      <c r="B235" s="12"/>
      <c r="C235" s="14">
        <f>ROUND(665.484,3)</f>
        <v>665.484</v>
      </c>
      <c r="D235" s="14">
        <f>F235</f>
        <v>690.424</v>
      </c>
      <c r="E235" s="14">
        <f>F235</f>
        <v>690.424</v>
      </c>
      <c r="F235" s="14">
        <f>ROUND(690.424,3)</f>
        <v>690.424</v>
      </c>
    </row>
    <row r="236" spans="1:6" ht="12.75" customHeight="1">
      <c r="A236" s="12">
        <v>44231</v>
      </c>
      <c r="B236" s="12"/>
      <c r="C236" s="14">
        <f>ROUND(665.484,3)</f>
        <v>665.484</v>
      </c>
      <c r="D236" s="14">
        <f>F236</f>
        <v>701.287</v>
      </c>
      <c r="E236" s="14">
        <f>F236</f>
        <v>701.287</v>
      </c>
      <c r="F236" s="14">
        <f>ROUND(701.287,3)</f>
        <v>701.287</v>
      </c>
    </row>
    <row r="237" spans="1:2" ht="12.75" customHeight="1">
      <c r="A237" s="12" t="s">
        <v>59</v>
      </c>
      <c r="B237" s="12"/>
    </row>
    <row r="238" spans="1:6" ht="12.75" customHeight="1">
      <c r="A238" s="12">
        <v>43958</v>
      </c>
      <c r="B238" s="12"/>
      <c r="C238" s="14">
        <f>ROUND(640.683,3)</f>
        <v>640.683</v>
      </c>
      <c r="D238" s="14">
        <f>F238</f>
        <v>644.444</v>
      </c>
      <c r="E238" s="14">
        <f>F238</f>
        <v>644.444</v>
      </c>
      <c r="F238" s="14">
        <f>ROUND(644.444,3)</f>
        <v>644.444</v>
      </c>
    </row>
    <row r="239" spans="1:6" ht="12.75" customHeight="1">
      <c r="A239" s="12">
        <v>44049</v>
      </c>
      <c r="B239" s="12"/>
      <c r="C239" s="14">
        <f>ROUND(640.683,3)</f>
        <v>640.683</v>
      </c>
      <c r="D239" s="14">
        <f>F239</f>
        <v>654.384</v>
      </c>
      <c r="E239" s="14">
        <f>F239</f>
        <v>654.384</v>
      </c>
      <c r="F239" s="14">
        <f>ROUND(654.384,3)</f>
        <v>654.384</v>
      </c>
    </row>
    <row r="240" spans="1:6" ht="12.75" customHeight="1">
      <c r="A240" s="12">
        <v>44140</v>
      </c>
      <c r="B240" s="12"/>
      <c r="C240" s="14">
        <f>ROUND(640.683,3)</f>
        <v>640.683</v>
      </c>
      <c r="D240" s="14">
        <f>F240</f>
        <v>664.693</v>
      </c>
      <c r="E240" s="14">
        <f>F240</f>
        <v>664.693</v>
      </c>
      <c r="F240" s="14">
        <f>ROUND(664.693,3)</f>
        <v>664.693</v>
      </c>
    </row>
    <row r="241" spans="1:6" ht="12.75" customHeight="1">
      <c r="A241" s="12">
        <v>44231</v>
      </c>
      <c r="B241" s="12"/>
      <c r="C241" s="14">
        <f>ROUND(640.683,3)</f>
        <v>640.683</v>
      </c>
      <c r="D241" s="14">
        <f>F241</f>
        <v>675.152</v>
      </c>
      <c r="E241" s="14">
        <f>F241</f>
        <v>675.152</v>
      </c>
      <c r="F241" s="14">
        <f>ROUND(675.152,3)</f>
        <v>675.152</v>
      </c>
    </row>
    <row r="242" spans="1:2" ht="12.75" customHeight="1">
      <c r="A242" s="12" t="s">
        <v>60</v>
      </c>
      <c r="B242" s="12"/>
    </row>
    <row r="243" spans="1:6" ht="12.75" customHeight="1">
      <c r="A243" s="12">
        <v>43958</v>
      </c>
      <c r="B243" s="12"/>
      <c r="C243" s="14">
        <f>ROUND(704.35,3)</f>
        <v>704.35</v>
      </c>
      <c r="D243" s="14">
        <f>F243</f>
        <v>708.485</v>
      </c>
      <c r="E243" s="14">
        <f>F243</f>
        <v>708.485</v>
      </c>
      <c r="F243" s="14">
        <f>ROUND(708.485,3)</f>
        <v>708.485</v>
      </c>
    </row>
    <row r="244" spans="1:6" ht="12.75" customHeight="1">
      <c r="A244" s="12">
        <v>44049</v>
      </c>
      <c r="B244" s="12"/>
      <c r="C244" s="14">
        <f>ROUND(704.35,3)</f>
        <v>704.35</v>
      </c>
      <c r="D244" s="14">
        <f>F244</f>
        <v>719.413</v>
      </c>
      <c r="E244" s="14">
        <f>F244</f>
        <v>719.413</v>
      </c>
      <c r="F244" s="14">
        <f>ROUND(719.413,3)</f>
        <v>719.413</v>
      </c>
    </row>
    <row r="245" spans="1:6" ht="12.75" customHeight="1">
      <c r="A245" s="12">
        <v>44140</v>
      </c>
      <c r="B245" s="12"/>
      <c r="C245" s="14">
        <f>ROUND(704.35,3)</f>
        <v>704.35</v>
      </c>
      <c r="D245" s="14">
        <f>F245</f>
        <v>730.746</v>
      </c>
      <c r="E245" s="14">
        <f>F245</f>
        <v>730.746</v>
      </c>
      <c r="F245" s="14">
        <f>ROUND(730.746,3)</f>
        <v>730.746</v>
      </c>
    </row>
    <row r="246" spans="1:6" ht="12.75" customHeight="1">
      <c r="A246" s="12">
        <v>44231</v>
      </c>
      <c r="B246" s="12"/>
      <c r="C246" s="14">
        <f>ROUND(704.35,3)</f>
        <v>704.35</v>
      </c>
      <c r="D246" s="14">
        <f>F246</f>
        <v>742.244</v>
      </c>
      <c r="E246" s="14">
        <f>F246</f>
        <v>742.244</v>
      </c>
      <c r="F246" s="14">
        <f>ROUND(742.244,3)</f>
        <v>742.244</v>
      </c>
    </row>
    <row r="247" spans="1:2" ht="12.75" customHeight="1">
      <c r="A247" s="12" t="s">
        <v>61</v>
      </c>
      <c r="B247" s="12"/>
    </row>
    <row r="248" spans="1:6" ht="12.75" customHeight="1">
      <c r="A248" s="12">
        <v>43958</v>
      </c>
      <c r="B248" s="12"/>
      <c r="C248" s="14">
        <f>ROUND(635.485,3)</f>
        <v>635.485</v>
      </c>
      <c r="D248" s="14">
        <f>F248</f>
        <v>639.216</v>
      </c>
      <c r="E248" s="14">
        <f>F248</f>
        <v>639.216</v>
      </c>
      <c r="F248" s="14">
        <f>ROUND(639.216,3)</f>
        <v>639.216</v>
      </c>
    </row>
    <row r="249" spans="1:6" ht="12.75" customHeight="1">
      <c r="A249" s="12">
        <v>44049</v>
      </c>
      <c r="B249" s="12"/>
      <c r="C249" s="14">
        <f>ROUND(635.485,3)</f>
        <v>635.485</v>
      </c>
      <c r="D249" s="14">
        <f>F249</f>
        <v>649.075</v>
      </c>
      <c r="E249" s="14">
        <f>F249</f>
        <v>649.075</v>
      </c>
      <c r="F249" s="14">
        <f>ROUND(649.075,3)</f>
        <v>649.075</v>
      </c>
    </row>
    <row r="250" spans="1:6" ht="12.75" customHeight="1">
      <c r="A250" s="12">
        <v>44140</v>
      </c>
      <c r="B250" s="12"/>
      <c r="C250" s="14">
        <f>ROUND(635.485,3)</f>
        <v>635.485</v>
      </c>
      <c r="D250" s="14">
        <f>F250</f>
        <v>659.3</v>
      </c>
      <c r="E250" s="14">
        <f>F250</f>
        <v>659.3</v>
      </c>
      <c r="F250" s="14">
        <f>ROUND(659.3,3)</f>
        <v>659.3</v>
      </c>
    </row>
    <row r="251" spans="1:6" ht="12.75" customHeight="1">
      <c r="A251" s="12">
        <v>44231</v>
      </c>
      <c r="B251" s="12"/>
      <c r="C251" s="14">
        <f>ROUND(635.485,3)</f>
        <v>635.485</v>
      </c>
      <c r="D251" s="14">
        <f>F251</f>
        <v>669.674</v>
      </c>
      <c r="E251" s="14">
        <f>F251</f>
        <v>669.674</v>
      </c>
      <c r="F251" s="14">
        <f>ROUND(669.674,3)</f>
        <v>669.674</v>
      </c>
    </row>
    <row r="252" spans="1:2" ht="12.75" customHeight="1">
      <c r="A252" s="12" t="s">
        <v>62</v>
      </c>
      <c r="B252" s="12"/>
    </row>
    <row r="253" spans="1:6" ht="12.75" customHeight="1">
      <c r="A253" s="12">
        <v>43958</v>
      </c>
      <c r="B253" s="12"/>
      <c r="C253" s="14">
        <f>ROUND(241.997550457598,3)</f>
        <v>241.998</v>
      </c>
      <c r="D253" s="14">
        <f>F253</f>
        <v>243.442</v>
      </c>
      <c r="E253" s="14">
        <f>F253</f>
        <v>243.442</v>
      </c>
      <c r="F253" s="14">
        <f>ROUND(243.442,3)</f>
        <v>243.442</v>
      </c>
    </row>
    <row r="254" spans="1:6" ht="12.75" customHeight="1">
      <c r="A254" s="12">
        <v>44049</v>
      </c>
      <c r="B254" s="12"/>
      <c r="C254" s="14">
        <f>ROUND(241.997550457598,3)</f>
        <v>241.998</v>
      </c>
      <c r="D254" s="14">
        <f>F254</f>
        <v>247.257</v>
      </c>
      <c r="E254" s="14">
        <f>F254</f>
        <v>247.257</v>
      </c>
      <c r="F254" s="14">
        <f>ROUND(247.257,3)</f>
        <v>247.257</v>
      </c>
    </row>
    <row r="255" spans="1:6" ht="12.75" customHeight="1">
      <c r="A255" s="12">
        <v>44140</v>
      </c>
      <c r="B255" s="12"/>
      <c r="C255" s="14">
        <f>ROUND(241.997550457598,3)</f>
        <v>241.998</v>
      </c>
      <c r="D255" s="14">
        <f>F255</f>
        <v>251.211</v>
      </c>
      <c r="E255" s="14">
        <f>F255</f>
        <v>251.211</v>
      </c>
      <c r="F255" s="14">
        <f>ROUND(251.211,3)</f>
        <v>251.211</v>
      </c>
    </row>
    <row r="256" spans="1:6" ht="12.75" customHeight="1">
      <c r="A256" s="12">
        <v>44231</v>
      </c>
      <c r="B256" s="12"/>
      <c r="C256" s="14">
        <f>ROUND(241.997550457598,3)</f>
        <v>241.998</v>
      </c>
      <c r="D256" s="14">
        <f>F256</f>
        <v>255.222</v>
      </c>
      <c r="E256" s="14">
        <f>F256</f>
        <v>255.222</v>
      </c>
      <c r="F256" s="14">
        <f>ROUND(255.222,3)</f>
        <v>255.222</v>
      </c>
    </row>
    <row r="257" spans="1:2" ht="12.75" customHeight="1">
      <c r="A257" s="12" t="s">
        <v>63</v>
      </c>
      <c r="B257" s="12"/>
    </row>
    <row r="258" spans="1:6" ht="12.75" customHeight="1">
      <c r="A258" s="12">
        <v>43958</v>
      </c>
      <c r="B258" s="12"/>
      <c r="C258" s="14">
        <f>ROUND(627.719,3)</f>
        <v>627.719</v>
      </c>
      <c r="D258" s="14">
        <f>F258</f>
        <v>631.404</v>
      </c>
      <c r="E258" s="14">
        <f>F258</f>
        <v>631.404</v>
      </c>
      <c r="F258" s="14">
        <f>ROUND(631.404,3)</f>
        <v>631.404</v>
      </c>
    </row>
    <row r="259" spans="1:6" ht="12.75" customHeight="1">
      <c r="A259" s="12">
        <v>44049</v>
      </c>
      <c r="B259" s="12"/>
      <c r="C259" s="14">
        <f>ROUND(627.719,3)</f>
        <v>627.719</v>
      </c>
      <c r="D259" s="14">
        <f>F259</f>
        <v>641.143</v>
      </c>
      <c r="E259" s="14">
        <f>F259</f>
        <v>641.143</v>
      </c>
      <c r="F259" s="14">
        <f>ROUND(641.143,3)</f>
        <v>641.143</v>
      </c>
    </row>
    <row r="260" spans="1:6" ht="12.75" customHeight="1">
      <c r="A260" s="12">
        <v>44140</v>
      </c>
      <c r="B260" s="12"/>
      <c r="C260" s="14">
        <f>ROUND(627.719,3)</f>
        <v>627.719</v>
      </c>
      <c r="D260" s="14">
        <f>F260</f>
        <v>651.243</v>
      </c>
      <c r="E260" s="14">
        <f>F260</f>
        <v>651.243</v>
      </c>
      <c r="F260" s="14">
        <f>ROUND(651.243,3)</f>
        <v>651.243</v>
      </c>
    </row>
    <row r="261" spans="1:6" ht="12.75" customHeight="1">
      <c r="A261" s="12">
        <v>44231</v>
      </c>
      <c r="B261" s="12"/>
      <c r="C261" s="14">
        <f>ROUND(627.719,3)</f>
        <v>627.719</v>
      </c>
      <c r="D261" s="14">
        <f>F261</f>
        <v>661.491</v>
      </c>
      <c r="E261" s="14">
        <f>F261</f>
        <v>661.491</v>
      </c>
      <c r="F261" s="14">
        <f>ROUND(661.491,3)</f>
        <v>661.491</v>
      </c>
    </row>
    <row r="262" spans="1:2" ht="12.75" customHeight="1">
      <c r="A262" s="12" t="s">
        <v>13</v>
      </c>
      <c r="B262" s="12"/>
    </row>
    <row r="263" spans="1:6" ht="12.75" customHeight="1">
      <c r="A263" s="12">
        <v>45007</v>
      </c>
      <c r="B263" s="12"/>
      <c r="C263" s="10">
        <f>ROUND(97.0632885494074,2)</f>
        <v>97.06</v>
      </c>
      <c r="D263" s="10">
        <f>F263</f>
        <v>91.05</v>
      </c>
      <c r="E263" s="10">
        <f>F263</f>
        <v>91.05</v>
      </c>
      <c r="F263" s="10">
        <f>ROUND(91.0458682391667,2)</f>
        <v>91.05</v>
      </c>
    </row>
    <row r="264" spans="1:2" ht="12.75" customHeight="1">
      <c r="A264" s="12" t="s">
        <v>14</v>
      </c>
      <c r="B264" s="12"/>
    </row>
    <row r="265" spans="1:6" ht="12.75" customHeight="1">
      <c r="A265" s="12">
        <v>46834</v>
      </c>
      <c r="B265" s="12"/>
      <c r="C265" s="10">
        <f>ROUND(103.110152641506,2)</f>
        <v>103.11</v>
      </c>
      <c r="D265" s="10">
        <f>F265</f>
        <v>95.39</v>
      </c>
      <c r="E265" s="10">
        <f>F265</f>
        <v>95.39</v>
      </c>
      <c r="F265" s="10">
        <f>ROUND(95.3937168358397,2)</f>
        <v>95.39</v>
      </c>
    </row>
    <row r="266" spans="1:2" ht="12.75" customHeight="1">
      <c r="A266" s="12" t="s">
        <v>64</v>
      </c>
      <c r="B266" s="12"/>
    </row>
    <row r="267" spans="1:6" ht="12.75" customHeight="1">
      <c r="A267" s="12">
        <v>44004</v>
      </c>
      <c r="B267" s="12"/>
      <c r="C267" s="10">
        <f>ROUND(101.765482076068,2)</f>
        <v>101.77</v>
      </c>
      <c r="D267" s="10">
        <f>F267</f>
        <v>101.77</v>
      </c>
      <c r="E267" s="10">
        <f>F267</f>
        <v>101.77</v>
      </c>
      <c r="F267" s="10">
        <f>ROUND(101.765482076068,2)</f>
        <v>101.77</v>
      </c>
    </row>
    <row r="268" spans="1:2" ht="12.75" customHeight="1">
      <c r="A268" s="12" t="s">
        <v>65</v>
      </c>
      <c r="B268" s="12"/>
    </row>
    <row r="269" spans="1:6" ht="12.75" customHeight="1">
      <c r="A269" s="12">
        <v>44095</v>
      </c>
      <c r="B269" s="12"/>
      <c r="C269" s="10">
        <f>ROUND(101.765482076068,2)</f>
        <v>101.77</v>
      </c>
      <c r="D269" s="10">
        <f>F269</f>
        <v>98.75</v>
      </c>
      <c r="E269" s="10">
        <f>F269</f>
        <v>98.75</v>
      </c>
      <c r="F269" s="10">
        <f>ROUND(98.7467799914737,2)</f>
        <v>98.75</v>
      </c>
    </row>
    <row r="270" spans="1:2" ht="12.75" customHeight="1">
      <c r="A270" s="12" t="s">
        <v>66</v>
      </c>
      <c r="B270" s="12"/>
    </row>
    <row r="271" spans="1:6" ht="12.75" customHeight="1">
      <c r="A271" s="12">
        <v>44182</v>
      </c>
      <c r="B271" s="12"/>
      <c r="C271" s="13">
        <f>ROUND(97.0632885494074,5)</f>
        <v>97.06329</v>
      </c>
      <c r="D271" s="13">
        <f>F271</f>
        <v>94.54106</v>
      </c>
      <c r="E271" s="13">
        <f>F271</f>
        <v>94.54106</v>
      </c>
      <c r="F271" s="13">
        <f>ROUND(94.5410609857927,5)</f>
        <v>94.54106</v>
      </c>
    </row>
    <row r="272" spans="1:2" ht="12.75" customHeight="1">
      <c r="A272" s="12" t="s">
        <v>67</v>
      </c>
      <c r="B272" s="12"/>
    </row>
    <row r="273" spans="1:6" ht="12.75" customHeight="1">
      <c r="A273" s="12">
        <v>44271</v>
      </c>
      <c r="B273" s="12"/>
      <c r="C273" s="13">
        <f>ROUND(97.0632885494074,5)</f>
        <v>97.06329</v>
      </c>
      <c r="D273" s="13">
        <f>F273</f>
        <v>93.10883</v>
      </c>
      <c r="E273" s="13">
        <f>F273</f>
        <v>93.10883</v>
      </c>
      <c r="F273" s="13">
        <f>ROUND(93.1088283556998,5)</f>
        <v>93.10883</v>
      </c>
    </row>
    <row r="274" spans="1:2" ht="12.75" customHeight="1">
      <c r="A274" s="12" t="s">
        <v>68</v>
      </c>
      <c r="B274" s="12"/>
    </row>
    <row r="275" spans="1:6" ht="12.75" customHeight="1">
      <c r="A275" s="12">
        <v>44362</v>
      </c>
      <c r="B275" s="12"/>
      <c r="C275" s="13">
        <f>ROUND(97.0632885494074,5)</f>
        <v>97.06329</v>
      </c>
      <c r="D275" s="13">
        <f>F275</f>
        <v>91.70523</v>
      </c>
      <c r="E275" s="13">
        <f>F275</f>
        <v>91.70523</v>
      </c>
      <c r="F275" s="13">
        <f>ROUND(91.7052317036386,5)</f>
        <v>91.70523</v>
      </c>
    </row>
    <row r="276" spans="1:2" ht="12.75" customHeight="1">
      <c r="A276" s="12" t="s">
        <v>69</v>
      </c>
      <c r="B276" s="12"/>
    </row>
    <row r="277" spans="1:6" ht="12.75" customHeight="1">
      <c r="A277" s="12">
        <v>44460</v>
      </c>
      <c r="B277" s="12"/>
      <c r="C277" s="13">
        <f>ROUND(97.0632885494074,5)</f>
        <v>97.06329</v>
      </c>
      <c r="D277" s="13">
        <f>F277</f>
        <v>91.10215</v>
      </c>
      <c r="E277" s="13">
        <f>F277</f>
        <v>91.10215</v>
      </c>
      <c r="F277" s="13">
        <f>ROUND(91.1021478033786,5)</f>
        <v>91.10215</v>
      </c>
    </row>
    <row r="278" spans="1:2" ht="12.75" customHeight="1">
      <c r="A278" s="12" t="s">
        <v>70</v>
      </c>
      <c r="B278" s="12"/>
    </row>
    <row r="279" spans="1:6" ht="12.75" customHeight="1">
      <c r="A279" s="12">
        <v>44551</v>
      </c>
      <c r="B279" s="12"/>
      <c r="C279" s="13">
        <f>ROUND(97.0632885494074,5)</f>
        <v>97.06329</v>
      </c>
      <c r="D279" s="13">
        <f>F279</f>
        <v>92.84551</v>
      </c>
      <c r="E279" s="13">
        <f>F279</f>
        <v>92.84551</v>
      </c>
      <c r="F279" s="13">
        <f>ROUND(92.8455097906571,5)</f>
        <v>92.84551</v>
      </c>
    </row>
    <row r="280" spans="1:2" ht="12.75" customHeight="1">
      <c r="A280" s="12" t="s">
        <v>71</v>
      </c>
      <c r="B280" s="12"/>
    </row>
    <row r="281" spans="1:6" ht="12.75" customHeight="1">
      <c r="A281" s="12">
        <v>44635</v>
      </c>
      <c r="B281" s="12"/>
      <c r="C281" s="13">
        <f>ROUND(97.0632885494074,5)</f>
        <v>97.06329</v>
      </c>
      <c r="D281" s="13">
        <f>F281</f>
        <v>92.79151</v>
      </c>
      <c r="E281" s="13">
        <f>F281</f>
        <v>92.79151</v>
      </c>
      <c r="F281" s="13">
        <f>ROUND(92.7915060271796,5)</f>
        <v>92.79151</v>
      </c>
    </row>
    <row r="282" spans="1:2" ht="12.75" customHeight="1">
      <c r="A282" s="12" t="s">
        <v>72</v>
      </c>
      <c r="B282" s="12"/>
    </row>
    <row r="283" spans="1:6" ht="12.75" customHeight="1">
      <c r="A283" s="12">
        <v>44733</v>
      </c>
      <c r="B283" s="12"/>
      <c r="C283" s="13">
        <f>ROUND(97.0632885494074,5)</f>
        <v>97.06329</v>
      </c>
      <c r="D283" s="13">
        <f>F283</f>
        <v>93.4292</v>
      </c>
      <c r="E283" s="13">
        <f>F283</f>
        <v>93.4292</v>
      </c>
      <c r="F283" s="13">
        <f>ROUND(93.4292021847132,5)</f>
        <v>93.4292</v>
      </c>
    </row>
    <row r="284" spans="1:2" ht="12.75" customHeight="1">
      <c r="A284" s="12" t="s">
        <v>73</v>
      </c>
      <c r="B284" s="12"/>
    </row>
    <row r="285" spans="1:6" ht="12.75" customHeight="1">
      <c r="A285" s="12">
        <v>44824</v>
      </c>
      <c r="B285" s="12"/>
      <c r="C285" s="13">
        <f>ROUND(97.0632885494074,5)</f>
        <v>97.06329</v>
      </c>
      <c r="D285" s="13">
        <f>F285</f>
        <v>97.0445</v>
      </c>
      <c r="E285" s="13">
        <f>F285</f>
        <v>97.0445</v>
      </c>
      <c r="F285" s="13">
        <f>ROUND(97.0444959769154,5)</f>
        <v>97.0445</v>
      </c>
    </row>
    <row r="286" spans="1:2" ht="12.75" customHeight="1">
      <c r="A286" s="12" t="s">
        <v>74</v>
      </c>
      <c r="B286" s="12"/>
    </row>
    <row r="287" spans="1:6" ht="12.75" customHeight="1">
      <c r="A287" s="12">
        <v>45097</v>
      </c>
      <c r="B287" s="12"/>
      <c r="C287" s="10">
        <f>ROUND(97.0632885494074,2)</f>
        <v>97.06</v>
      </c>
      <c r="D287" s="10">
        <f>F287</f>
        <v>97.06</v>
      </c>
      <c r="E287" s="10">
        <f>F287</f>
        <v>97.06</v>
      </c>
      <c r="F287" s="10">
        <f>ROUND(97.0632885494074,2)</f>
        <v>97.06</v>
      </c>
    </row>
    <row r="288" spans="1:2" ht="12.75" customHeight="1">
      <c r="A288" s="12" t="s">
        <v>75</v>
      </c>
      <c r="B288" s="12"/>
    </row>
    <row r="289" spans="1:6" ht="12.75" customHeight="1">
      <c r="A289" s="12">
        <v>45188</v>
      </c>
      <c r="B289" s="12"/>
      <c r="C289" s="10">
        <f>ROUND(97.0632885494074,2)</f>
        <v>97.06</v>
      </c>
      <c r="D289" s="10">
        <f>F289</f>
        <v>94.74</v>
      </c>
      <c r="E289" s="10">
        <f>F289</f>
        <v>94.74</v>
      </c>
      <c r="F289" s="10">
        <f>ROUND(94.7446674963443,2)</f>
        <v>94.74</v>
      </c>
    </row>
    <row r="290" spans="1:2" ht="12.75" customHeight="1">
      <c r="A290" s="12" t="s">
        <v>76</v>
      </c>
      <c r="B290" s="12"/>
    </row>
    <row r="291" spans="1:6" ht="12.75" customHeight="1">
      <c r="A291" s="12">
        <v>46008</v>
      </c>
      <c r="B291" s="12"/>
      <c r="C291" s="13">
        <f>ROUND(103.110152641506,5)</f>
        <v>103.11015</v>
      </c>
      <c r="D291" s="13">
        <f>F291</f>
        <v>90.82294</v>
      </c>
      <c r="E291" s="13">
        <f>F291</f>
        <v>90.82294</v>
      </c>
      <c r="F291" s="13">
        <f>ROUND(90.8229373970172,5)</f>
        <v>90.82294</v>
      </c>
    </row>
    <row r="292" spans="1:2" ht="12.75" customHeight="1">
      <c r="A292" s="12" t="s">
        <v>77</v>
      </c>
      <c r="B292" s="12"/>
    </row>
    <row r="293" spans="1:6" ht="12.75" customHeight="1">
      <c r="A293" s="12">
        <v>46097</v>
      </c>
      <c r="B293" s="12"/>
      <c r="C293" s="13">
        <f>ROUND(103.110152641506,5)</f>
        <v>103.11015</v>
      </c>
      <c r="D293" s="13">
        <f>F293</f>
        <v>88.01144</v>
      </c>
      <c r="E293" s="13">
        <f>F293</f>
        <v>88.01144</v>
      </c>
      <c r="F293" s="13">
        <f>ROUND(88.0114386930671,5)</f>
        <v>88.01144</v>
      </c>
    </row>
    <row r="294" spans="1:2" ht="12.75" customHeight="1">
      <c r="A294" s="12" t="s">
        <v>78</v>
      </c>
      <c r="B294" s="12"/>
    </row>
    <row r="295" spans="1:6" ht="12.75" customHeight="1">
      <c r="A295" s="12">
        <v>46188</v>
      </c>
      <c r="B295" s="12"/>
      <c r="C295" s="13">
        <f>ROUND(103.110152641506,5)</f>
        <v>103.11015</v>
      </c>
      <c r="D295" s="13">
        <f>F295</f>
        <v>87.00554</v>
      </c>
      <c r="E295" s="13">
        <f>F295</f>
        <v>87.00554</v>
      </c>
      <c r="F295" s="13">
        <f>ROUND(87.0055391750424,5)</f>
        <v>87.00554</v>
      </c>
    </row>
    <row r="296" spans="1:2" ht="12.75" customHeight="1">
      <c r="A296" s="12" t="s">
        <v>79</v>
      </c>
      <c r="B296" s="12"/>
    </row>
    <row r="297" spans="1:6" ht="12.75" customHeight="1">
      <c r="A297" s="12">
        <v>46286</v>
      </c>
      <c r="B297" s="12"/>
      <c r="C297" s="13">
        <f>ROUND(103.110152641506,5)</f>
        <v>103.11015</v>
      </c>
      <c r="D297" s="13">
        <f>F297</f>
        <v>89.4298</v>
      </c>
      <c r="E297" s="13">
        <f>F297</f>
        <v>89.4298</v>
      </c>
      <c r="F297" s="13">
        <f>ROUND(89.4298001740327,5)</f>
        <v>89.4298</v>
      </c>
    </row>
    <row r="298" spans="1:2" ht="12.75" customHeight="1">
      <c r="A298" s="12" t="s">
        <v>80</v>
      </c>
      <c r="B298" s="12"/>
    </row>
    <row r="299" spans="1:6" ht="12.75" customHeight="1">
      <c r="A299" s="12">
        <v>46377</v>
      </c>
      <c r="B299" s="12"/>
      <c r="C299" s="13">
        <f>ROUND(103.110152641506,5)</f>
        <v>103.11015</v>
      </c>
      <c r="D299" s="13">
        <f>F299</f>
        <v>93.7107</v>
      </c>
      <c r="E299" s="13">
        <f>F299</f>
        <v>93.7107</v>
      </c>
      <c r="F299" s="13">
        <f>ROUND(93.7106976350217,5)</f>
        <v>93.7107</v>
      </c>
    </row>
    <row r="300" spans="1:2" ht="12.75" customHeight="1">
      <c r="A300" s="12" t="s">
        <v>81</v>
      </c>
      <c r="B300" s="12"/>
    </row>
    <row r="301" spans="1:6" ht="12.75" customHeight="1">
      <c r="A301" s="12">
        <v>46461</v>
      </c>
      <c r="B301" s="12"/>
      <c r="C301" s="13">
        <f>ROUND(103.110152641506,5)</f>
        <v>103.11015</v>
      </c>
      <c r="D301" s="13">
        <f>F301</f>
        <v>92.71808</v>
      </c>
      <c r="E301" s="13">
        <f>F301</f>
        <v>92.71808</v>
      </c>
      <c r="F301" s="13">
        <f>ROUND(92.7180807883548,5)</f>
        <v>92.71808</v>
      </c>
    </row>
    <row r="302" spans="1:2" ht="12.75" customHeight="1">
      <c r="A302" s="12" t="s">
        <v>82</v>
      </c>
      <c r="B302" s="12"/>
    </row>
    <row r="303" spans="1:6" ht="12.75" customHeight="1">
      <c r="A303" s="12">
        <v>46559</v>
      </c>
      <c r="B303" s="12"/>
      <c r="C303" s="13">
        <f>ROUND(103.110152641506,5)</f>
        <v>103.11015</v>
      </c>
      <c r="D303" s="13">
        <f>F303</f>
        <v>95.06704</v>
      </c>
      <c r="E303" s="13">
        <f>F303</f>
        <v>95.06704</v>
      </c>
      <c r="F303" s="13">
        <f>ROUND(95.0670381616936,5)</f>
        <v>95.06704</v>
      </c>
    </row>
    <row r="304" spans="1:2" ht="12.75" customHeight="1">
      <c r="A304" s="12" t="s">
        <v>83</v>
      </c>
      <c r="B304" s="12"/>
    </row>
    <row r="305" spans="1:6" ht="12.75" customHeight="1">
      <c r="A305" s="12">
        <v>46650</v>
      </c>
      <c r="B305" s="12"/>
      <c r="C305" s="13">
        <f>ROUND(103.110152641506,5)</f>
        <v>103.11015</v>
      </c>
      <c r="D305" s="13">
        <f>F305</f>
        <v>101.00121</v>
      </c>
      <c r="E305" s="13">
        <f>F305</f>
        <v>101.00121</v>
      </c>
      <c r="F305" s="13">
        <f>ROUND(101.001212048873,5)</f>
        <v>101.00121</v>
      </c>
    </row>
    <row r="306" spans="1:2" ht="12.75" customHeight="1">
      <c r="A306" s="12" t="s">
        <v>84</v>
      </c>
      <c r="B306" s="12"/>
    </row>
    <row r="307" spans="1:6" ht="12.75" customHeight="1">
      <c r="A307" s="12">
        <v>46924</v>
      </c>
      <c r="B307" s="12"/>
      <c r="C307" s="10">
        <f>ROUND(103.110152641506,2)</f>
        <v>103.11</v>
      </c>
      <c r="D307" s="10">
        <f>F307</f>
        <v>103.11</v>
      </c>
      <c r="E307" s="10">
        <f>F307</f>
        <v>103.11</v>
      </c>
      <c r="F307" s="10">
        <f>ROUND(103.110152641506,2)</f>
        <v>103.11</v>
      </c>
    </row>
    <row r="308" spans="1:2" ht="12.75" customHeight="1">
      <c r="A308" s="12" t="s">
        <v>85</v>
      </c>
      <c r="B308" s="12"/>
    </row>
    <row r="309" spans="1:6" ht="12.75" customHeight="1">
      <c r="A309" s="12">
        <v>47015</v>
      </c>
      <c r="B309" s="12"/>
      <c r="C309" s="10">
        <f>ROUND(103.110152641506,2)</f>
        <v>103.11</v>
      </c>
      <c r="D309" s="10">
        <f>F309</f>
        <v>91.68</v>
      </c>
      <c r="E309" s="10">
        <f>F309</f>
        <v>91.68</v>
      </c>
      <c r="F309" s="10">
        <f>ROUND(91.6843375219247,2)</f>
        <v>91.68</v>
      </c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304:B304"/>
    <mergeCell ref="A293:B293"/>
    <mergeCell ref="A294:B294"/>
    <mergeCell ref="A295:B295"/>
    <mergeCell ref="A296:B296"/>
    <mergeCell ref="A297:B297"/>
    <mergeCell ref="A298:B298"/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2020-04-01T17:06:30Z</dcterms:modified>
  <cp:category/>
  <cp:version/>
  <cp:contentType/>
  <cp:contentStatus/>
</cp:coreProperties>
</file>