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<sst xmlns="http://schemas.openxmlformats.org/spreadsheetml/2006/main" count="88" uniqueCount="86">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</sst>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44011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ROUND(92.0176697404214,2)</f>
        <v>92.02</v>
      </c>
      <c r="D8" s="20">
        <f aca="true" t="shared" si="1" ref="D8:D19">F8</f>
        <v>94.03</v>
      </c>
      <c r="E8" s="20">
        <f aca="true" t="shared" si="2" ref="E8:E19">F8</f>
        <v>94.03</v>
      </c>
      <c r="F8" s="20">
        <f>ROUND(94.0255147498585,2)</f>
        <v>94.03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92.02</v>
      </c>
      <c r="D9" s="20">
        <f t="shared" si="1"/>
        <v>92.26</v>
      </c>
      <c r="E9" s="20">
        <f t="shared" si="2"/>
        <v>92.26</v>
      </c>
      <c r="F9" s="20">
        <f>ROUND(92.2576551585288,2)</f>
        <v>92.26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92.02</v>
      </c>
      <c r="D10" s="20">
        <f t="shared" si="1"/>
        <v>90.42</v>
      </c>
      <c r="E10" s="20">
        <f t="shared" si="2"/>
        <v>90.42</v>
      </c>
      <c r="F10" s="20">
        <f>ROUND(90.4187751035635,2)</f>
        <v>90.42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92.02</v>
      </c>
      <c r="D11" s="20">
        <f t="shared" si="1"/>
        <v>89.38</v>
      </c>
      <c r="E11" s="20">
        <f t="shared" si="2"/>
        <v>89.38</v>
      </c>
      <c r="F11" s="20">
        <f>ROUND(89.3794251194205,2)</f>
        <v>89.38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92.02</v>
      </c>
      <c r="D12" s="20">
        <f t="shared" si="1"/>
        <v>90.67</v>
      </c>
      <c r="E12" s="20">
        <f t="shared" si="2"/>
        <v>90.67</v>
      </c>
      <c r="F12" s="20">
        <f>ROUND(90.6705558087485,2)</f>
        <v>90.67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92.02</v>
      </c>
      <c r="D13" s="20">
        <f t="shared" si="1"/>
        <v>90.12</v>
      </c>
      <c r="E13" s="20">
        <f t="shared" si="2"/>
        <v>90.12</v>
      </c>
      <c r="F13" s="20">
        <f>ROUND(90.1172102694026,2)</f>
        <v>90.12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92.02</v>
      </c>
      <c r="D14" s="20">
        <f t="shared" si="1"/>
        <v>90.24</v>
      </c>
      <c r="E14" s="20">
        <f t="shared" si="2"/>
        <v>90.24</v>
      </c>
      <c r="F14" s="20">
        <f>ROUND(90.2395889558652,2)</f>
        <v>90.24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92.02</v>
      </c>
      <c r="D15" s="20">
        <f t="shared" si="1"/>
        <v>93.41</v>
      </c>
      <c r="E15" s="20">
        <f t="shared" si="2"/>
        <v>93.41</v>
      </c>
      <c r="F15" s="20">
        <f>ROUND(93.4053062574567,2)</f>
        <v>93.41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92.02</v>
      </c>
      <c r="D16" s="20">
        <f t="shared" si="1"/>
        <v>93.95</v>
      </c>
      <c r="E16" s="20">
        <f t="shared" si="2"/>
        <v>93.95</v>
      </c>
      <c r="F16" s="20">
        <f>ROUND(93.9471586348673,2)</f>
        <v>93.95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92.02</v>
      </c>
      <c r="D17" s="20">
        <f t="shared" si="1"/>
        <v>86.41</v>
      </c>
      <c r="E17" s="20">
        <f t="shared" si="2"/>
        <v>86.41</v>
      </c>
      <c r="F17" s="20">
        <f>ROUND(86.4089506409556,2)</f>
        <v>86.41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92.02</v>
      </c>
      <c r="D18" s="20">
        <f t="shared" si="1"/>
        <v>92.02</v>
      </c>
      <c r="E18" s="20">
        <f t="shared" si="2"/>
        <v>92.02</v>
      </c>
      <c r="F18" s="20">
        <f>ROUND(92.0176697404214,2)</f>
        <v>92.02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92.02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ROUND(90.5948104427171,2)</f>
        <v>90.59</v>
      </c>
      <c r="D21" s="20">
        <f aca="true" t="shared" si="4" ref="D21:D32">F21</f>
        <v>80.91</v>
      </c>
      <c r="E21" s="20">
        <f aca="true" t="shared" si="5" ref="E21:E32">F21</f>
        <v>80.91</v>
      </c>
      <c r="F21" s="20">
        <f>ROUND(80.9086791774479,2)</f>
        <v>80.91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90.59</v>
      </c>
      <c r="D22" s="20">
        <f t="shared" si="4"/>
        <v>77.55</v>
      </c>
      <c r="E22" s="20">
        <f t="shared" si="5"/>
        <v>77.55</v>
      </c>
      <c r="F22" s="20">
        <f>ROUND(77.5488804724853,2)</f>
        <v>77.55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90.59</v>
      </c>
      <c r="D23" s="20">
        <f t="shared" si="4"/>
        <v>76.08</v>
      </c>
      <c r="E23" s="20">
        <f t="shared" si="5"/>
        <v>76.08</v>
      </c>
      <c r="F23" s="20">
        <f>ROUND(76.0805755544275,2)</f>
        <v>76.08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90.59</v>
      </c>
      <c r="D24" s="20">
        <f t="shared" si="4"/>
        <v>78.24</v>
      </c>
      <c r="E24" s="20">
        <f t="shared" si="5"/>
        <v>78.24</v>
      </c>
      <c r="F24" s="20">
        <f>ROUND(78.2400006378802,2)</f>
        <v>78.24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90.59</v>
      </c>
      <c r="D25" s="20">
        <f t="shared" si="4"/>
        <v>82.41</v>
      </c>
      <c r="E25" s="20">
        <f t="shared" si="5"/>
        <v>82.41</v>
      </c>
      <c r="F25" s="20">
        <f>ROUND(82.4063031305362,2)</f>
        <v>82.41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90.59</v>
      </c>
      <c r="D26" s="20">
        <f t="shared" si="4"/>
        <v>81.08</v>
      </c>
      <c r="E26" s="20">
        <f t="shared" si="5"/>
        <v>81.08</v>
      </c>
      <c r="F26" s="20">
        <f>ROUND(81.0762194997943,2)</f>
        <v>81.08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90.59</v>
      </c>
      <c r="D27" s="20">
        <f t="shared" si="4"/>
        <v>83.28</v>
      </c>
      <c r="E27" s="20">
        <f t="shared" si="5"/>
        <v>83.28</v>
      </c>
      <c r="F27" s="20">
        <f>ROUND(83.276103279503,2)</f>
        <v>83.28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90.59</v>
      </c>
      <c r="D28" s="20">
        <f t="shared" si="4"/>
        <v>89.15</v>
      </c>
      <c r="E28" s="20">
        <f t="shared" si="5"/>
        <v>89.15</v>
      </c>
      <c r="F28" s="20">
        <f>ROUND(89.1537652679985,2)</f>
        <v>89.15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90.59</v>
      </c>
      <c r="D29" s="20">
        <f t="shared" si="4"/>
        <v>89.62</v>
      </c>
      <c r="E29" s="20">
        <f t="shared" si="5"/>
        <v>89.62</v>
      </c>
      <c r="F29" s="20">
        <f>ROUND(89.6208854651063,2)</f>
        <v>89.62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90.59</v>
      </c>
      <c r="D30" s="20">
        <f t="shared" si="4"/>
        <v>82.74</v>
      </c>
      <c r="E30" s="20">
        <f t="shared" si="5"/>
        <v>82.74</v>
      </c>
      <c r="F30" s="20">
        <f>ROUND(82.7354491323939,2)</f>
        <v>82.74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90.59</v>
      </c>
      <c r="D31" s="20">
        <f t="shared" si="4"/>
        <v>90.59</v>
      </c>
      <c r="E31" s="20">
        <f t="shared" si="5"/>
        <v>90.59</v>
      </c>
      <c r="F31" s="20">
        <f>ROUND(90.5948104427171,2)</f>
        <v>90.59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90.59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ROUND(3.865,5)</f>
        <v>3.865</v>
      </c>
      <c r="D34" s="22">
        <f>F34</f>
        <v>3.865</v>
      </c>
      <c r="E34" s="22">
        <f>F34</f>
        <v>3.865</v>
      </c>
      <c r="F34" s="22">
        <f>ROUND(3.865,5)</f>
        <v>3.865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ROUND(4.66,5)</f>
        <v>4.66</v>
      </c>
      <c r="D36" s="22">
        <f>F36</f>
        <v>4.66</v>
      </c>
      <c r="E36" s="22">
        <f>F36</f>
        <v>4.66</v>
      </c>
      <c r="F36" s="22">
        <f>ROUND(4.66,5)</f>
        <v>4.66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ROUND(4.67,5)</f>
        <v>4.67</v>
      </c>
      <c r="D38" s="22">
        <f>F38</f>
        <v>4.67</v>
      </c>
      <c r="E38" s="22">
        <f>F38</f>
        <v>4.67</v>
      </c>
      <c r="F38" s="22">
        <f>ROUND(4.67,5)</f>
        <v>4.67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ROUND(5.29,5)</f>
        <v>5.29</v>
      </c>
      <c r="D40" s="22">
        <f>F40</f>
        <v>5.29</v>
      </c>
      <c r="E40" s="22">
        <f>F40</f>
        <v>5.29</v>
      </c>
      <c r="F40" s="22">
        <f>ROUND(5.29,5)</f>
        <v>5.29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ROUND(11.685,5)</f>
        <v>11.685</v>
      </c>
      <c r="D42" s="22">
        <f>F42</f>
        <v>11.685</v>
      </c>
      <c r="E42" s="22">
        <f>F42</f>
        <v>11.685</v>
      </c>
      <c r="F42" s="22">
        <f>ROUND(11.685,5)</f>
        <v>11.685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ROUND(4.98,5)</f>
        <v>4.98</v>
      </c>
      <c r="D44" s="22">
        <f>F44</f>
        <v>4.98</v>
      </c>
      <c r="E44" s="22">
        <f>F44</f>
        <v>4.98</v>
      </c>
      <c r="F44" s="22">
        <f>ROUND(4.98,5)</f>
        <v>4.98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ROUND(7.63,3)</f>
        <v>7.63</v>
      </c>
      <c r="D46" s="23">
        <f>F46</f>
        <v>7.63</v>
      </c>
      <c r="E46" s="23">
        <f>F46</f>
        <v>7.63</v>
      </c>
      <c r="F46" s="23">
        <f>ROUND(7.63,3)</f>
        <v>7.63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ROUND(2.81,3)</f>
        <v>2.81</v>
      </c>
      <c r="D48" s="23">
        <f>F48</f>
        <v>2.81</v>
      </c>
      <c r="E48" s="23">
        <f>F48</f>
        <v>2.81</v>
      </c>
      <c r="F48" s="23">
        <f>ROUND(2.81,3)</f>
        <v>2.81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ROUND(4.64,3)</f>
        <v>4.64</v>
      </c>
      <c r="D50" s="23">
        <f>F50</f>
        <v>4.64</v>
      </c>
      <c r="E50" s="23">
        <f>F50</f>
        <v>4.64</v>
      </c>
      <c r="F50" s="23">
        <f>ROUND(4.64,3)</f>
        <v>4.64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ROUND(3.575,3)</f>
        <v>3.575</v>
      </c>
      <c r="D52" s="23">
        <f>F52</f>
        <v>3.575</v>
      </c>
      <c r="E52" s="23">
        <f>F52</f>
        <v>3.575</v>
      </c>
      <c r="F52" s="23">
        <f>ROUND(3.575,3)</f>
        <v>3.575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ROUND(10.615,3)</f>
        <v>10.615</v>
      </c>
      <c r="D54" s="23">
        <f>F54</f>
        <v>10.615</v>
      </c>
      <c r="E54" s="23">
        <f>F54</f>
        <v>10.615</v>
      </c>
      <c r="F54" s="23">
        <f>ROUND(10.615,3)</f>
        <v>10.615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ROUND(4.24,3)</f>
        <v>4.24</v>
      </c>
      <c r="D56" s="23">
        <f>F56</f>
        <v>4.24</v>
      </c>
      <c r="E56" s="23">
        <f>F56</f>
        <v>4.24</v>
      </c>
      <c r="F56" s="23">
        <f>ROUND(4.24,3)</f>
        <v>4.24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ROUND(2.48,3)</f>
        <v>2.48</v>
      </c>
      <c r="D58" s="23">
        <f>F58</f>
        <v>2.48</v>
      </c>
      <c r="E58" s="23">
        <f>F58</f>
        <v>2.48</v>
      </c>
      <c r="F58" s="23">
        <f>ROUND(2.48,3)</f>
        <v>2.48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ROUND(9.605,3)</f>
        <v>9.605</v>
      </c>
      <c r="D60" s="23">
        <f>F60</f>
        <v>9.605</v>
      </c>
      <c r="E60" s="23">
        <f>F60</f>
        <v>9.605</v>
      </c>
      <c r="F60" s="23">
        <f>ROUND(9.605,3)</f>
        <v>9.605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44049</v>
      </c>
      <c r="B62" s="43"/>
      <c r="C62" s="22">
        <f>ROUND(3.865,5)</f>
        <v>3.865</v>
      </c>
      <c r="D62" s="22">
        <f>F62</f>
        <v>137.74401</v>
      </c>
      <c r="E62" s="22">
        <f>F62</f>
        <v>137.74401</v>
      </c>
      <c r="F62" s="22">
        <f>ROUND(137.74401,5)</f>
        <v>137.74401</v>
      </c>
      <c r="G62" s="20"/>
      <c r="H62" s="28"/>
    </row>
    <row r="63" spans="1:8" ht="12.75" customHeight="1">
      <c r="A63" s="42">
        <v>44140</v>
      </c>
      <c r="B63" s="43"/>
      <c r="C63" s="22">
        <f>ROUND(3.865,5)</f>
        <v>3.865</v>
      </c>
      <c r="D63" s="22">
        <f>F63</f>
        <v>139.2497</v>
      </c>
      <c r="E63" s="22">
        <f>F63</f>
        <v>139.2497</v>
      </c>
      <c r="F63" s="22">
        <f>ROUND(139.2497,5)</f>
        <v>139.2497</v>
      </c>
      <c r="G63" s="20"/>
      <c r="H63" s="28"/>
    </row>
    <row r="64" spans="1:8" ht="12.75" customHeight="1">
      <c r="A64" s="42">
        <v>44231</v>
      </c>
      <c r="B64" s="43"/>
      <c r="C64" s="22">
        <f>ROUND(3.865,5)</f>
        <v>3.865</v>
      </c>
      <c r="D64" s="22">
        <f>F64</f>
        <v>139.40043</v>
      </c>
      <c r="E64" s="22">
        <f>F64</f>
        <v>139.40043</v>
      </c>
      <c r="F64" s="22">
        <f>ROUND(139.40043,5)</f>
        <v>139.40043</v>
      </c>
      <c r="G64" s="20"/>
      <c r="H64" s="28"/>
    </row>
    <row r="65" spans="1:8" ht="12.75" customHeight="1">
      <c r="A65" s="42">
        <v>44322</v>
      </c>
      <c r="B65" s="43"/>
      <c r="C65" s="22">
        <f>ROUND(3.865,5)</f>
        <v>3.865</v>
      </c>
      <c r="D65" s="22">
        <f>F65</f>
        <v>141.09433</v>
      </c>
      <c r="E65" s="22">
        <f>F65</f>
        <v>141.09433</v>
      </c>
      <c r="F65" s="22">
        <f>ROUND(141.09433,5)</f>
        <v>141.09433</v>
      </c>
      <c r="G65" s="20"/>
      <c r="H65" s="28"/>
    </row>
    <row r="66" spans="1:8" ht="12.75" customHeight="1">
      <c r="A66" s="42">
        <v>44413</v>
      </c>
      <c r="B66" s="43"/>
      <c r="C66" s="22">
        <f>ROUND(3.865,5)</f>
        <v>3.865</v>
      </c>
      <c r="D66" s="22">
        <f>F66</f>
        <v>141.16763</v>
      </c>
      <c r="E66" s="22">
        <f>F66</f>
        <v>141.16763</v>
      </c>
      <c r="F66" s="22">
        <f>ROUND(141.16763,5)</f>
        <v>141.16763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44049</v>
      </c>
      <c r="B68" s="43"/>
      <c r="C68" s="22">
        <f>ROUND(98.77608,5)</f>
        <v>98.77608</v>
      </c>
      <c r="D68" s="22">
        <f>F68</f>
        <v>99.23287</v>
      </c>
      <c r="E68" s="22">
        <f>F68</f>
        <v>99.23287</v>
      </c>
      <c r="F68" s="22">
        <f>ROUND(99.23287,5)</f>
        <v>99.23287</v>
      </c>
      <c r="G68" s="20"/>
      <c r="H68" s="28"/>
    </row>
    <row r="69" spans="1:8" ht="12.75" customHeight="1">
      <c r="A69" s="42">
        <v>44140</v>
      </c>
      <c r="B69" s="43"/>
      <c r="C69" s="22">
        <f>ROUND(98.77608,5)</f>
        <v>98.77608</v>
      </c>
      <c r="D69" s="22">
        <f>F69</f>
        <v>99.19437</v>
      </c>
      <c r="E69" s="22">
        <f>F69</f>
        <v>99.19437</v>
      </c>
      <c r="F69" s="22">
        <f>ROUND(99.19437,5)</f>
        <v>99.19437</v>
      </c>
      <c r="G69" s="20"/>
      <c r="H69" s="28"/>
    </row>
    <row r="70" spans="1:8" ht="12.75" customHeight="1">
      <c r="A70" s="42">
        <v>44231</v>
      </c>
      <c r="B70" s="43"/>
      <c r="C70" s="22">
        <f>ROUND(98.77608,5)</f>
        <v>98.77608</v>
      </c>
      <c r="D70" s="22">
        <f>F70</f>
        <v>100.37462</v>
      </c>
      <c r="E70" s="22">
        <f>F70</f>
        <v>100.37462</v>
      </c>
      <c r="F70" s="22">
        <f>ROUND(100.37462,5)</f>
        <v>100.37462</v>
      </c>
      <c r="G70" s="20"/>
      <c r="H70" s="28"/>
    </row>
    <row r="71" spans="1:8" ht="12.75" customHeight="1">
      <c r="A71" s="42">
        <v>44322</v>
      </c>
      <c r="B71" s="43"/>
      <c r="C71" s="22">
        <f>ROUND(98.77608,5)</f>
        <v>98.77608</v>
      </c>
      <c r="D71" s="22">
        <f>F71</f>
        <v>100.45651</v>
      </c>
      <c r="E71" s="22">
        <f>F71</f>
        <v>100.45651</v>
      </c>
      <c r="F71" s="22">
        <f>ROUND(100.45651,5)</f>
        <v>100.45651</v>
      </c>
      <c r="G71" s="20"/>
      <c r="H71" s="28"/>
    </row>
    <row r="72" spans="1:8" ht="12.75" customHeight="1">
      <c r="A72" s="42">
        <v>44413</v>
      </c>
      <c r="B72" s="43"/>
      <c r="C72" s="22">
        <f>ROUND(98.77608,5)</f>
        <v>98.77608</v>
      </c>
      <c r="D72" s="22">
        <f>F72</f>
        <v>101.5961</v>
      </c>
      <c r="E72" s="22">
        <f>F72</f>
        <v>101.5961</v>
      </c>
      <c r="F72" s="22">
        <f>ROUND(101.5961,5)</f>
        <v>101.5961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44049</v>
      </c>
      <c r="B74" s="43"/>
      <c r="C74" s="22">
        <f>ROUND(9.16,5)</f>
        <v>9.16</v>
      </c>
      <c r="D74" s="22">
        <f>F74</f>
        <v>9.2497</v>
      </c>
      <c r="E74" s="22">
        <f>F74</f>
        <v>9.2497</v>
      </c>
      <c r="F74" s="22">
        <f>ROUND(9.2497,5)</f>
        <v>9.2497</v>
      </c>
      <c r="G74" s="20"/>
      <c r="H74" s="28"/>
    </row>
    <row r="75" spans="1:8" ht="12.75" customHeight="1">
      <c r="A75" s="42">
        <v>44140</v>
      </c>
      <c r="B75" s="43"/>
      <c r="C75" s="22">
        <f>ROUND(9.16,5)</f>
        <v>9.16</v>
      </c>
      <c r="D75" s="22">
        <f>F75</f>
        <v>9.4369</v>
      </c>
      <c r="E75" s="22">
        <f>F75</f>
        <v>9.4369</v>
      </c>
      <c r="F75" s="22">
        <f>ROUND(9.4369,5)</f>
        <v>9.4369</v>
      </c>
      <c r="G75" s="20"/>
      <c r="H75" s="28"/>
    </row>
    <row r="76" spans="1:8" ht="12.75" customHeight="1">
      <c r="A76" s="42">
        <v>44231</v>
      </c>
      <c r="B76" s="43"/>
      <c r="C76" s="22">
        <f>ROUND(9.16,5)</f>
        <v>9.16</v>
      </c>
      <c r="D76" s="22">
        <f>F76</f>
        <v>9.62759</v>
      </c>
      <c r="E76" s="22">
        <f>F76</f>
        <v>9.62759</v>
      </c>
      <c r="F76" s="22">
        <f>ROUND(9.62759,5)</f>
        <v>9.62759</v>
      </c>
      <c r="G76" s="20"/>
      <c r="H76" s="28"/>
    </row>
    <row r="77" spans="1:8" ht="12.75" customHeight="1">
      <c r="A77" s="42">
        <v>44322</v>
      </c>
      <c r="B77" s="43"/>
      <c r="C77" s="22">
        <f>ROUND(9.16,5)</f>
        <v>9.16</v>
      </c>
      <c r="D77" s="22">
        <f>F77</f>
        <v>9.82821</v>
      </c>
      <c r="E77" s="22">
        <f>F77</f>
        <v>9.82821</v>
      </c>
      <c r="F77" s="22">
        <f>ROUND(9.82821,5)</f>
        <v>9.82821</v>
      </c>
      <c r="G77" s="20"/>
      <c r="H77" s="28"/>
    </row>
    <row r="78" spans="1:8" ht="12.75" customHeight="1">
      <c r="A78" s="42">
        <v>44413</v>
      </c>
      <c r="B78" s="43"/>
      <c r="C78" s="22">
        <f>ROUND(9.16,5)</f>
        <v>9.16</v>
      </c>
      <c r="D78" s="22">
        <f>F78</f>
        <v>10.0643</v>
      </c>
      <c r="E78" s="22">
        <f>F78</f>
        <v>10.0643</v>
      </c>
      <c r="F78" s="22">
        <f>ROUND(10.0643,5)</f>
        <v>10.0643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44049</v>
      </c>
      <c r="B80" s="43"/>
      <c r="C80" s="22">
        <f>ROUND(10.05,5)</f>
        <v>10.05</v>
      </c>
      <c r="D80" s="22">
        <f>F80</f>
        <v>10.14518</v>
      </c>
      <c r="E80" s="22">
        <f>F80</f>
        <v>10.14518</v>
      </c>
      <c r="F80" s="22">
        <f>ROUND(10.14518,5)</f>
        <v>10.14518</v>
      </c>
      <c r="G80" s="20"/>
      <c r="H80" s="28"/>
    </row>
    <row r="81" spans="1:8" ht="12.75" customHeight="1">
      <c r="A81" s="42">
        <v>44140</v>
      </c>
      <c r="B81" s="43"/>
      <c r="C81" s="22">
        <f>ROUND(10.05,5)</f>
        <v>10.05</v>
      </c>
      <c r="D81" s="22">
        <f>F81</f>
        <v>10.35086</v>
      </c>
      <c r="E81" s="22">
        <f>F81</f>
        <v>10.35086</v>
      </c>
      <c r="F81" s="22">
        <f>ROUND(10.35086,5)</f>
        <v>10.35086</v>
      </c>
      <c r="G81" s="20"/>
      <c r="H81" s="28"/>
    </row>
    <row r="82" spans="1:8" ht="12.75" customHeight="1">
      <c r="A82" s="42">
        <v>44231</v>
      </c>
      <c r="B82" s="43"/>
      <c r="C82" s="22">
        <f>ROUND(10.05,5)</f>
        <v>10.05</v>
      </c>
      <c r="D82" s="22">
        <f>F82</f>
        <v>10.5577</v>
      </c>
      <c r="E82" s="22">
        <f>F82</f>
        <v>10.5577</v>
      </c>
      <c r="F82" s="22">
        <f>ROUND(10.5577,5)</f>
        <v>10.5577</v>
      </c>
      <c r="G82" s="20"/>
      <c r="H82" s="28"/>
    </row>
    <row r="83" spans="1:8" ht="12.75" customHeight="1">
      <c r="A83" s="42">
        <v>44322</v>
      </c>
      <c r="B83" s="43"/>
      <c r="C83" s="22">
        <f>ROUND(10.05,5)</f>
        <v>10.05</v>
      </c>
      <c r="D83" s="22">
        <f>F83</f>
        <v>10.77153</v>
      </c>
      <c r="E83" s="22">
        <f>F83</f>
        <v>10.77153</v>
      </c>
      <c r="F83" s="22">
        <f>ROUND(10.77153,5)</f>
        <v>10.77153</v>
      </c>
      <c r="G83" s="20"/>
      <c r="H83" s="28"/>
    </row>
    <row r="84" spans="1:8" ht="12.75" customHeight="1">
      <c r="A84" s="42">
        <v>44413</v>
      </c>
      <c r="B84" s="43"/>
      <c r="C84" s="22">
        <f>ROUND(10.05,5)</f>
        <v>10.05</v>
      </c>
      <c r="D84" s="22">
        <f>F84</f>
        <v>11.01312</v>
      </c>
      <c r="E84" s="22">
        <f>F84</f>
        <v>11.01312</v>
      </c>
      <c r="F84" s="22">
        <f>ROUND(11.01312,5)</f>
        <v>11.01312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44049</v>
      </c>
      <c r="B86" s="43"/>
      <c r="C86" s="22">
        <f>ROUND(94.30581,5)</f>
        <v>94.30581</v>
      </c>
      <c r="D86" s="22">
        <f>F86</f>
        <v>94.74189</v>
      </c>
      <c r="E86" s="22">
        <f>F86</f>
        <v>94.74189</v>
      </c>
      <c r="F86" s="22">
        <f>ROUND(94.74189,5)</f>
        <v>94.74189</v>
      </c>
      <c r="G86" s="20"/>
      <c r="H86" s="28"/>
    </row>
    <row r="87" spans="1:8" ht="12.75" customHeight="1">
      <c r="A87" s="42">
        <v>44140</v>
      </c>
      <c r="B87" s="43"/>
      <c r="C87" s="22">
        <f>ROUND(94.30581,5)</f>
        <v>94.30581</v>
      </c>
      <c r="D87" s="22">
        <f>F87</f>
        <v>94.58035</v>
      </c>
      <c r="E87" s="22">
        <f>F87</f>
        <v>94.58035</v>
      </c>
      <c r="F87" s="22">
        <f>ROUND(94.58035,5)</f>
        <v>94.58035</v>
      </c>
      <c r="G87" s="20"/>
      <c r="H87" s="28"/>
    </row>
    <row r="88" spans="1:8" ht="12.75" customHeight="1">
      <c r="A88" s="42">
        <v>44231</v>
      </c>
      <c r="B88" s="43"/>
      <c r="C88" s="22">
        <f>ROUND(94.30581,5)</f>
        <v>94.30581</v>
      </c>
      <c r="D88" s="22">
        <f>F88</f>
        <v>95.70556</v>
      </c>
      <c r="E88" s="22">
        <f>F88</f>
        <v>95.70556</v>
      </c>
      <c r="F88" s="22">
        <f>ROUND(95.70556,5)</f>
        <v>95.70556</v>
      </c>
      <c r="G88" s="20"/>
      <c r="H88" s="28"/>
    </row>
    <row r="89" spans="1:8" ht="12.75" customHeight="1">
      <c r="A89" s="42">
        <v>44322</v>
      </c>
      <c r="B89" s="43"/>
      <c r="C89" s="22">
        <f>ROUND(94.30581,5)</f>
        <v>94.30581</v>
      </c>
      <c r="D89" s="22">
        <f>F89</f>
        <v>95.65401</v>
      </c>
      <c r="E89" s="22">
        <f>F89</f>
        <v>95.65401</v>
      </c>
      <c r="F89" s="22">
        <f>ROUND(95.65401,5)</f>
        <v>95.65401</v>
      </c>
      <c r="G89" s="20"/>
      <c r="H89" s="28"/>
    </row>
    <row r="90" spans="1:8" ht="12.75" customHeight="1">
      <c r="A90" s="42">
        <v>44413</v>
      </c>
      <c r="B90" s="43"/>
      <c r="C90" s="22">
        <f>ROUND(94.30581,5)</f>
        <v>94.30581</v>
      </c>
      <c r="D90" s="22">
        <f>F90</f>
        <v>96.73913</v>
      </c>
      <c r="E90" s="22">
        <f>F90</f>
        <v>96.73913</v>
      </c>
      <c r="F90" s="22">
        <f>ROUND(96.73913,5)</f>
        <v>96.73913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44049</v>
      </c>
      <c r="B92" s="43"/>
      <c r="C92" s="22">
        <f>ROUND(10.915,5)</f>
        <v>10.915</v>
      </c>
      <c r="D92" s="22">
        <f>F92</f>
        <v>11.01247</v>
      </c>
      <c r="E92" s="22">
        <f>F92</f>
        <v>11.01247</v>
      </c>
      <c r="F92" s="22">
        <f>ROUND(11.01247,5)</f>
        <v>11.01247</v>
      </c>
      <c r="G92" s="20"/>
      <c r="H92" s="28"/>
    </row>
    <row r="93" spans="1:8" ht="12.75" customHeight="1">
      <c r="A93" s="42">
        <v>44140</v>
      </c>
      <c r="B93" s="43"/>
      <c r="C93" s="22">
        <f>ROUND(10.915,5)</f>
        <v>10.915</v>
      </c>
      <c r="D93" s="22">
        <f>F93</f>
        <v>11.21683</v>
      </c>
      <c r="E93" s="22">
        <f>F93</f>
        <v>11.21683</v>
      </c>
      <c r="F93" s="22">
        <f>ROUND(11.21683,5)</f>
        <v>11.21683</v>
      </c>
      <c r="G93" s="20"/>
      <c r="H93" s="28"/>
    </row>
    <row r="94" spans="1:8" ht="12.75" customHeight="1">
      <c r="A94" s="42">
        <v>44231</v>
      </c>
      <c r="B94" s="43"/>
      <c r="C94" s="22">
        <f>ROUND(10.915,5)</f>
        <v>10.915</v>
      </c>
      <c r="D94" s="22">
        <f>F94</f>
        <v>11.42656</v>
      </c>
      <c r="E94" s="22">
        <f>F94</f>
        <v>11.42656</v>
      </c>
      <c r="F94" s="22">
        <f>ROUND(11.42656,5)</f>
        <v>11.42656</v>
      </c>
      <c r="G94" s="20"/>
      <c r="H94" s="28"/>
    </row>
    <row r="95" spans="1:8" ht="12.75" customHeight="1">
      <c r="A95" s="42">
        <v>44322</v>
      </c>
      <c r="B95" s="43"/>
      <c r="C95" s="22">
        <f>ROUND(10.915,5)</f>
        <v>10.915</v>
      </c>
      <c r="D95" s="22">
        <f>F95</f>
        <v>11.64338</v>
      </c>
      <c r="E95" s="22">
        <f>F95</f>
        <v>11.64338</v>
      </c>
      <c r="F95" s="22">
        <f>ROUND(11.64338,5)</f>
        <v>11.64338</v>
      </c>
      <c r="G95" s="20"/>
      <c r="H95" s="28"/>
    </row>
    <row r="96" spans="1:8" ht="12.75" customHeight="1">
      <c r="A96" s="42">
        <v>44413</v>
      </c>
      <c r="B96" s="43"/>
      <c r="C96" s="22">
        <f>ROUND(10.915,5)</f>
        <v>10.915</v>
      </c>
      <c r="D96" s="22">
        <f>F96</f>
        <v>11.89078</v>
      </c>
      <c r="E96" s="22">
        <f>F96</f>
        <v>11.89078</v>
      </c>
      <c r="F96" s="22">
        <f>ROUND(11.89078,5)</f>
        <v>11.89078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44049</v>
      </c>
      <c r="B98" s="43"/>
      <c r="C98" s="22">
        <f>ROUND(4.66,5)</f>
        <v>4.66</v>
      </c>
      <c r="D98" s="22">
        <f>F98</f>
        <v>106.38388</v>
      </c>
      <c r="E98" s="22">
        <f>F98</f>
        <v>106.38388</v>
      </c>
      <c r="F98" s="22">
        <f>ROUND(106.38388,5)</f>
        <v>106.38388</v>
      </c>
      <c r="G98" s="20"/>
      <c r="H98" s="28"/>
    </row>
    <row r="99" spans="1:8" ht="12.75" customHeight="1">
      <c r="A99" s="42">
        <v>44140</v>
      </c>
      <c r="B99" s="43"/>
      <c r="C99" s="22">
        <f>ROUND(4.66,5)</f>
        <v>4.66</v>
      </c>
      <c r="D99" s="22">
        <f>F99</f>
        <v>107.54674</v>
      </c>
      <c r="E99" s="22">
        <f>F99</f>
        <v>107.54674</v>
      </c>
      <c r="F99" s="22">
        <f>ROUND(107.54674,5)</f>
        <v>107.54674</v>
      </c>
      <c r="G99" s="20"/>
      <c r="H99" s="28"/>
    </row>
    <row r="100" spans="1:8" ht="12.75" customHeight="1">
      <c r="A100" s="42">
        <v>44231</v>
      </c>
      <c r="B100" s="43"/>
      <c r="C100" s="22">
        <f>ROUND(4.66,5)</f>
        <v>4.66</v>
      </c>
      <c r="D100" s="22">
        <f>F100</f>
        <v>107.13224</v>
      </c>
      <c r="E100" s="22">
        <f>F100</f>
        <v>107.13224</v>
      </c>
      <c r="F100" s="22">
        <f>ROUND(107.13224,5)</f>
        <v>107.13224</v>
      </c>
      <c r="G100" s="20"/>
      <c r="H100" s="28"/>
    </row>
    <row r="101" spans="1:8" ht="12.75" customHeight="1">
      <c r="A101" s="42">
        <v>44322</v>
      </c>
      <c r="B101" s="43"/>
      <c r="C101" s="22">
        <f>ROUND(4.66,5)</f>
        <v>4.66</v>
      </c>
      <c r="D101" s="22">
        <f>F101</f>
        <v>108.43436</v>
      </c>
      <c r="E101" s="22">
        <f>F101</f>
        <v>108.43436</v>
      </c>
      <c r="F101" s="22">
        <f>ROUND(108.43436,5)</f>
        <v>108.43436</v>
      </c>
      <c r="G101" s="20"/>
      <c r="H101" s="28"/>
    </row>
    <row r="102" spans="1:8" ht="12.75" customHeight="1">
      <c r="A102" s="42">
        <v>44413</v>
      </c>
      <c r="B102" s="43"/>
      <c r="C102" s="22">
        <f>ROUND(4.66,5)</f>
        <v>4.66</v>
      </c>
      <c r="D102" s="22">
        <f>F102</f>
        <v>107.94587</v>
      </c>
      <c r="E102" s="22">
        <f>F102</f>
        <v>107.94587</v>
      </c>
      <c r="F102" s="22">
        <f>ROUND(107.94587,5)</f>
        <v>107.94587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44049</v>
      </c>
      <c r="B104" s="43"/>
      <c r="C104" s="22">
        <f>ROUND(11.09,5)</f>
        <v>11.09</v>
      </c>
      <c r="D104" s="22">
        <f>F104</f>
        <v>11.18696</v>
      </c>
      <c r="E104" s="22">
        <f>F104</f>
        <v>11.18696</v>
      </c>
      <c r="F104" s="22">
        <f>ROUND(11.18696,5)</f>
        <v>11.18696</v>
      </c>
      <c r="G104" s="20"/>
      <c r="H104" s="28"/>
    </row>
    <row r="105" spans="1:8" ht="12.75" customHeight="1">
      <c r="A105" s="42">
        <v>44140</v>
      </c>
      <c r="B105" s="43"/>
      <c r="C105" s="22">
        <f>ROUND(11.09,5)</f>
        <v>11.09</v>
      </c>
      <c r="D105" s="22">
        <f>F105</f>
        <v>11.39023</v>
      </c>
      <c r="E105" s="22">
        <f>F105</f>
        <v>11.39023</v>
      </c>
      <c r="F105" s="22">
        <f>ROUND(11.39023,5)</f>
        <v>11.39023</v>
      </c>
      <c r="G105" s="20"/>
      <c r="H105" s="28"/>
    </row>
    <row r="106" spans="1:8" ht="12.75" customHeight="1">
      <c r="A106" s="42">
        <v>44231</v>
      </c>
      <c r="B106" s="43"/>
      <c r="C106" s="22">
        <f>ROUND(11.09,5)</f>
        <v>11.09</v>
      </c>
      <c r="D106" s="22">
        <f>F106</f>
        <v>11.59904</v>
      </c>
      <c r="E106" s="22">
        <f>F106</f>
        <v>11.59904</v>
      </c>
      <c r="F106" s="22">
        <f>ROUND(11.59904,5)</f>
        <v>11.59904</v>
      </c>
      <c r="G106" s="20"/>
      <c r="H106" s="28"/>
    </row>
    <row r="107" spans="1:8" ht="12.75" customHeight="1">
      <c r="A107" s="42">
        <v>44322</v>
      </c>
      <c r="B107" s="43"/>
      <c r="C107" s="22">
        <f>ROUND(11.09,5)</f>
        <v>11.09</v>
      </c>
      <c r="D107" s="22">
        <f>F107</f>
        <v>11.81453</v>
      </c>
      <c r="E107" s="22">
        <f>F107</f>
        <v>11.81453</v>
      </c>
      <c r="F107" s="22">
        <f>ROUND(11.81453,5)</f>
        <v>11.81453</v>
      </c>
      <c r="G107" s="20"/>
      <c r="H107" s="28"/>
    </row>
    <row r="108" spans="1:8" ht="12.75" customHeight="1">
      <c r="A108" s="42">
        <v>44413</v>
      </c>
      <c r="B108" s="43"/>
      <c r="C108" s="22">
        <f>ROUND(11.09,5)</f>
        <v>11.09</v>
      </c>
      <c r="D108" s="22">
        <f>F108</f>
        <v>12.06004</v>
      </c>
      <c r="E108" s="22">
        <f>F108</f>
        <v>12.06004</v>
      </c>
      <c r="F108" s="22">
        <f>ROUND(12.06004,5)</f>
        <v>12.06004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44049</v>
      </c>
      <c r="B110" s="43"/>
      <c r="C110" s="22">
        <f>ROUND(11.205,5)</f>
        <v>11.205</v>
      </c>
      <c r="D110" s="22">
        <f>F110</f>
        <v>11.29986</v>
      </c>
      <c r="E110" s="22">
        <f>F110</f>
        <v>11.29986</v>
      </c>
      <c r="F110" s="22">
        <f>ROUND(11.29986,5)</f>
        <v>11.29986</v>
      </c>
      <c r="G110" s="20"/>
      <c r="H110" s="28"/>
    </row>
    <row r="111" spans="1:8" ht="12.75" customHeight="1">
      <c r="A111" s="42">
        <v>44140</v>
      </c>
      <c r="B111" s="43"/>
      <c r="C111" s="22">
        <f>ROUND(11.205,5)</f>
        <v>11.205</v>
      </c>
      <c r="D111" s="22">
        <f>F111</f>
        <v>11.49869</v>
      </c>
      <c r="E111" s="22">
        <f>F111</f>
        <v>11.49869</v>
      </c>
      <c r="F111" s="22">
        <f>ROUND(11.49869,5)</f>
        <v>11.49869</v>
      </c>
      <c r="G111" s="20"/>
      <c r="H111" s="28"/>
    </row>
    <row r="112" spans="1:8" ht="12.75" customHeight="1">
      <c r="A112" s="42">
        <v>44231</v>
      </c>
      <c r="B112" s="43"/>
      <c r="C112" s="22">
        <f>ROUND(11.205,5)</f>
        <v>11.205</v>
      </c>
      <c r="D112" s="22">
        <f>F112</f>
        <v>11.70301</v>
      </c>
      <c r="E112" s="22">
        <f>F112</f>
        <v>11.70301</v>
      </c>
      <c r="F112" s="22">
        <f>ROUND(11.70301,5)</f>
        <v>11.70301</v>
      </c>
      <c r="G112" s="20"/>
      <c r="H112" s="28"/>
    </row>
    <row r="113" spans="1:8" ht="12.75" customHeight="1">
      <c r="A113" s="42">
        <v>44322</v>
      </c>
      <c r="B113" s="43"/>
      <c r="C113" s="22">
        <f>ROUND(11.205,5)</f>
        <v>11.205</v>
      </c>
      <c r="D113" s="22">
        <f>F113</f>
        <v>11.91359</v>
      </c>
      <c r="E113" s="22">
        <f>F113</f>
        <v>11.91359</v>
      </c>
      <c r="F113" s="22">
        <f>ROUND(11.91359,5)</f>
        <v>11.91359</v>
      </c>
      <c r="G113" s="20"/>
      <c r="H113" s="28"/>
    </row>
    <row r="114" spans="1:8" ht="12.75" customHeight="1">
      <c r="A114" s="42">
        <v>44413</v>
      </c>
      <c r="B114" s="43"/>
      <c r="C114" s="22">
        <f>ROUND(11.205,5)</f>
        <v>11.205</v>
      </c>
      <c r="D114" s="22">
        <f>F114</f>
        <v>12.15326</v>
      </c>
      <c r="E114" s="22">
        <f>F114</f>
        <v>12.15326</v>
      </c>
      <c r="F114" s="22">
        <f>ROUND(12.15326,5)</f>
        <v>12.15326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44049</v>
      </c>
      <c r="B116" s="43"/>
      <c r="C116" s="22">
        <f>ROUND(95.71545,5)</f>
        <v>95.71545</v>
      </c>
      <c r="D116" s="22">
        <f>F116</f>
        <v>96.15807</v>
      </c>
      <c r="E116" s="22">
        <f>F116</f>
        <v>96.15807</v>
      </c>
      <c r="F116" s="22">
        <f>ROUND(96.15807,5)</f>
        <v>96.15807</v>
      </c>
      <c r="G116" s="20"/>
      <c r="H116" s="28"/>
    </row>
    <row r="117" spans="1:8" ht="12.75" customHeight="1">
      <c r="A117" s="42">
        <v>44140</v>
      </c>
      <c r="B117" s="43"/>
      <c r="C117" s="22">
        <f>ROUND(95.71545,5)</f>
        <v>95.71545</v>
      </c>
      <c r="D117" s="22">
        <f>F117</f>
        <v>95.44442</v>
      </c>
      <c r="E117" s="22">
        <f>F117</f>
        <v>95.44442</v>
      </c>
      <c r="F117" s="22">
        <f>ROUND(95.44442,5)</f>
        <v>95.44442</v>
      </c>
      <c r="G117" s="20"/>
      <c r="H117" s="28"/>
    </row>
    <row r="118" spans="1:8" ht="12.75" customHeight="1">
      <c r="A118" s="42">
        <v>44231</v>
      </c>
      <c r="B118" s="43"/>
      <c r="C118" s="22">
        <f>ROUND(95.71545,5)</f>
        <v>95.71545</v>
      </c>
      <c r="D118" s="22">
        <f>F118</f>
        <v>96.5802</v>
      </c>
      <c r="E118" s="22">
        <f>F118</f>
        <v>96.5802</v>
      </c>
      <c r="F118" s="22">
        <f>ROUND(96.5802,5)</f>
        <v>96.5802</v>
      </c>
      <c r="G118" s="20"/>
      <c r="H118" s="28"/>
    </row>
    <row r="119" spans="1:8" ht="12.75" customHeight="1">
      <c r="A119" s="42">
        <v>44322</v>
      </c>
      <c r="B119" s="43"/>
      <c r="C119" s="22">
        <f>ROUND(95.71545,5)</f>
        <v>95.71545</v>
      </c>
      <c r="D119" s="22">
        <f>F119</f>
        <v>95.96626</v>
      </c>
      <c r="E119" s="22">
        <f>F119</f>
        <v>95.96626</v>
      </c>
      <c r="F119" s="22">
        <f>ROUND(95.96626,5)</f>
        <v>95.96626</v>
      </c>
      <c r="G119" s="20"/>
      <c r="H119" s="28"/>
    </row>
    <row r="120" spans="1:8" ht="12.75" customHeight="1">
      <c r="A120" s="42">
        <v>44413</v>
      </c>
      <c r="B120" s="43"/>
      <c r="C120" s="22">
        <f>ROUND(95.71545,5)</f>
        <v>95.71545</v>
      </c>
      <c r="D120" s="22">
        <f>F120</f>
        <v>97.05455</v>
      </c>
      <c r="E120" s="22">
        <f>F120</f>
        <v>97.05455</v>
      </c>
      <c r="F120" s="22">
        <f>ROUND(97.05455,5)</f>
        <v>97.05455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44049</v>
      </c>
      <c r="B122" s="43"/>
      <c r="C122" s="22">
        <f>ROUND(4.67,5)</f>
        <v>4.67</v>
      </c>
      <c r="D122" s="22">
        <f>F122</f>
        <v>97.01273</v>
      </c>
      <c r="E122" s="22">
        <f>F122</f>
        <v>97.01273</v>
      </c>
      <c r="F122" s="22">
        <f>ROUND(97.01273,5)</f>
        <v>97.01273</v>
      </c>
      <c r="G122" s="20"/>
      <c r="H122" s="28"/>
    </row>
    <row r="123" spans="1:8" ht="12.75" customHeight="1">
      <c r="A123" s="42">
        <v>44140</v>
      </c>
      <c r="B123" s="43"/>
      <c r="C123" s="22">
        <f>ROUND(4.67,5)</f>
        <v>4.67</v>
      </c>
      <c r="D123" s="22">
        <f>F123</f>
        <v>98.07305</v>
      </c>
      <c r="E123" s="22">
        <f>F123</f>
        <v>98.07305</v>
      </c>
      <c r="F123" s="22">
        <f>ROUND(98.07305,5)</f>
        <v>98.07305</v>
      </c>
      <c r="G123" s="20"/>
      <c r="H123" s="28"/>
    </row>
    <row r="124" spans="1:8" ht="12.75" customHeight="1">
      <c r="A124" s="42">
        <v>44231</v>
      </c>
      <c r="B124" s="43"/>
      <c r="C124" s="22">
        <f>ROUND(4.67,5)</f>
        <v>4.67</v>
      </c>
      <c r="D124" s="22">
        <f>F124</f>
        <v>97.35221</v>
      </c>
      <c r="E124" s="22">
        <f>F124</f>
        <v>97.35221</v>
      </c>
      <c r="F124" s="22">
        <f>ROUND(97.35221,5)</f>
        <v>97.35221</v>
      </c>
      <c r="G124" s="20"/>
      <c r="H124" s="28"/>
    </row>
    <row r="125" spans="1:8" ht="12.75" customHeight="1">
      <c r="A125" s="42">
        <v>44322</v>
      </c>
      <c r="B125" s="43"/>
      <c r="C125" s="22">
        <f>ROUND(4.67,5)</f>
        <v>4.67</v>
      </c>
      <c r="D125" s="22">
        <f>F125</f>
        <v>98.53522</v>
      </c>
      <c r="E125" s="22">
        <f>F125</f>
        <v>98.53522</v>
      </c>
      <c r="F125" s="22">
        <f>ROUND(98.53522,5)</f>
        <v>98.53522</v>
      </c>
      <c r="G125" s="20"/>
      <c r="H125" s="28"/>
    </row>
    <row r="126" spans="1:8" ht="12.75" customHeight="1">
      <c r="A126" s="42">
        <v>44413</v>
      </c>
      <c r="B126" s="43"/>
      <c r="C126" s="22">
        <f>ROUND(4.67,5)</f>
        <v>4.67</v>
      </c>
      <c r="D126" s="22">
        <f>F126</f>
        <v>97.7284</v>
      </c>
      <c r="E126" s="22">
        <f>F126</f>
        <v>97.7284</v>
      </c>
      <c r="F126" s="22">
        <f>ROUND(97.7284,5)</f>
        <v>97.7284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44049</v>
      </c>
      <c r="B128" s="43"/>
      <c r="C128" s="22">
        <f>ROUND(5.29,5)</f>
        <v>5.29</v>
      </c>
      <c r="D128" s="22">
        <f>F128</f>
        <v>126.28159</v>
      </c>
      <c r="E128" s="22">
        <f>F128</f>
        <v>126.28159</v>
      </c>
      <c r="F128" s="22">
        <f>ROUND(126.28159,5)</f>
        <v>126.28159</v>
      </c>
      <c r="G128" s="20"/>
      <c r="H128" s="28"/>
    </row>
    <row r="129" spans="1:8" ht="12.75" customHeight="1">
      <c r="A129" s="42">
        <v>44140</v>
      </c>
      <c r="B129" s="43"/>
      <c r="C129" s="22">
        <f>ROUND(5.29,5)</f>
        <v>5.29</v>
      </c>
      <c r="D129" s="22">
        <f>F129</f>
        <v>125.72036</v>
      </c>
      <c r="E129" s="22">
        <f>F129</f>
        <v>125.72036</v>
      </c>
      <c r="F129" s="22">
        <f>ROUND(125.72036,5)</f>
        <v>125.72036</v>
      </c>
      <c r="G129" s="20"/>
      <c r="H129" s="28"/>
    </row>
    <row r="130" spans="1:8" ht="12.75" customHeight="1">
      <c r="A130" s="42">
        <v>44231</v>
      </c>
      <c r="B130" s="43"/>
      <c r="C130" s="22">
        <f>ROUND(5.29,5)</f>
        <v>5.29</v>
      </c>
      <c r="D130" s="22">
        <f>F130</f>
        <v>127.21657</v>
      </c>
      <c r="E130" s="22">
        <f>F130</f>
        <v>127.21657</v>
      </c>
      <c r="F130" s="22">
        <f>ROUND(127.21657,5)</f>
        <v>127.21657</v>
      </c>
      <c r="G130" s="20"/>
      <c r="H130" s="28"/>
    </row>
    <row r="131" spans="1:8" ht="12.75" customHeight="1">
      <c r="A131" s="42">
        <v>44322</v>
      </c>
      <c r="B131" s="43"/>
      <c r="C131" s="22">
        <f>ROUND(5.29,5)</f>
        <v>5.29</v>
      </c>
      <c r="D131" s="22">
        <f>F131</f>
        <v>126.79761</v>
      </c>
      <c r="E131" s="22">
        <f>F131</f>
        <v>126.79761</v>
      </c>
      <c r="F131" s="22">
        <f>ROUND(126.79761,5)</f>
        <v>126.79761</v>
      </c>
      <c r="G131" s="20"/>
      <c r="H131" s="28"/>
    </row>
    <row r="132" spans="1:8" ht="12.75" customHeight="1">
      <c r="A132" s="42">
        <v>44413</v>
      </c>
      <c r="B132" s="43"/>
      <c r="C132" s="22">
        <f>ROUND(5.29,5)</f>
        <v>5.29</v>
      </c>
      <c r="D132" s="22">
        <f>F132</f>
        <v>128.23553</v>
      </c>
      <c r="E132" s="22">
        <f>F132</f>
        <v>128.23553</v>
      </c>
      <c r="F132" s="22">
        <f>ROUND(128.23553,5)</f>
        <v>128.23553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44049</v>
      </c>
      <c r="B134" s="43"/>
      <c r="C134" s="22">
        <f>ROUND(11.685,5)</f>
        <v>11.685</v>
      </c>
      <c r="D134" s="22">
        <f>F134</f>
        <v>11.80209</v>
      </c>
      <c r="E134" s="22">
        <f>F134</f>
        <v>11.80209</v>
      </c>
      <c r="F134" s="22">
        <f>ROUND(11.80209,5)</f>
        <v>11.80209</v>
      </c>
      <c r="G134" s="20"/>
      <c r="H134" s="28"/>
    </row>
    <row r="135" spans="1:8" ht="12.75" customHeight="1">
      <c r="A135" s="42">
        <v>44140</v>
      </c>
      <c r="B135" s="43"/>
      <c r="C135" s="22">
        <f>ROUND(11.685,5)</f>
        <v>11.685</v>
      </c>
      <c r="D135" s="22">
        <f>F135</f>
        <v>12.05828</v>
      </c>
      <c r="E135" s="22">
        <f>F135</f>
        <v>12.05828</v>
      </c>
      <c r="F135" s="22">
        <f>ROUND(12.05828,5)</f>
        <v>12.05828</v>
      </c>
      <c r="G135" s="20"/>
      <c r="H135" s="28"/>
    </row>
    <row r="136" spans="1:8" ht="12.75" customHeight="1">
      <c r="A136" s="42">
        <v>44231</v>
      </c>
      <c r="B136" s="43"/>
      <c r="C136" s="22">
        <f>ROUND(11.685,5)</f>
        <v>11.685</v>
      </c>
      <c r="D136" s="22">
        <f>F136</f>
        <v>12.32258</v>
      </c>
      <c r="E136" s="22">
        <f>F136</f>
        <v>12.32258</v>
      </c>
      <c r="F136" s="22">
        <f>ROUND(12.32258,5)</f>
        <v>12.32258</v>
      </c>
      <c r="G136" s="20"/>
      <c r="H136" s="28"/>
    </row>
    <row r="137" spans="1:8" ht="12.75" customHeight="1">
      <c r="A137" s="42">
        <v>44322</v>
      </c>
      <c r="B137" s="43"/>
      <c r="C137" s="22">
        <f>ROUND(11.685,5)</f>
        <v>11.685</v>
      </c>
      <c r="D137" s="22">
        <f>F137</f>
        <v>12.59062</v>
      </c>
      <c r="E137" s="22">
        <f>F137</f>
        <v>12.59062</v>
      </c>
      <c r="F137" s="22">
        <f>ROUND(12.59062,5)</f>
        <v>12.59062</v>
      </c>
      <c r="G137" s="20"/>
      <c r="H137" s="28"/>
    </row>
    <row r="138" spans="1:8" ht="12.75" customHeight="1">
      <c r="A138" s="42">
        <v>44413</v>
      </c>
      <c r="B138" s="43"/>
      <c r="C138" s="22">
        <f>ROUND(11.685,5)</f>
        <v>11.685</v>
      </c>
      <c r="D138" s="22">
        <f>F138</f>
        <v>12.88977</v>
      </c>
      <c r="E138" s="22">
        <f>F138</f>
        <v>12.88977</v>
      </c>
      <c r="F138" s="22">
        <f>ROUND(12.88977,5)</f>
        <v>12.88977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44049</v>
      </c>
      <c r="B140" s="43"/>
      <c r="C140" s="22">
        <f>ROUND(12.07,5)</f>
        <v>12.07</v>
      </c>
      <c r="D140" s="22">
        <f>F140</f>
        <v>12.18125</v>
      </c>
      <c r="E140" s="22">
        <f>F140</f>
        <v>12.18125</v>
      </c>
      <c r="F140" s="22">
        <f>ROUND(12.18125,5)</f>
        <v>12.18125</v>
      </c>
      <c r="G140" s="20"/>
      <c r="H140" s="28"/>
    </row>
    <row r="141" spans="1:8" ht="12.75" customHeight="1">
      <c r="A141" s="42">
        <v>44140</v>
      </c>
      <c r="B141" s="43"/>
      <c r="C141" s="22">
        <f>ROUND(12.07,5)</f>
        <v>12.07</v>
      </c>
      <c r="D141" s="22">
        <f>F141</f>
        <v>12.42696</v>
      </c>
      <c r="E141" s="22">
        <f>F141</f>
        <v>12.42696</v>
      </c>
      <c r="F141" s="22">
        <f>ROUND(12.42696,5)</f>
        <v>12.42696</v>
      </c>
      <c r="G141" s="20"/>
      <c r="H141" s="28"/>
    </row>
    <row r="142" spans="1:8" ht="12.75" customHeight="1">
      <c r="A142" s="42">
        <v>44231</v>
      </c>
      <c r="B142" s="43"/>
      <c r="C142" s="22">
        <f>ROUND(12.07,5)</f>
        <v>12.07</v>
      </c>
      <c r="D142" s="22">
        <f>F142</f>
        <v>12.67262</v>
      </c>
      <c r="E142" s="22">
        <f>F142</f>
        <v>12.67262</v>
      </c>
      <c r="F142" s="22">
        <f>ROUND(12.67262,5)</f>
        <v>12.67262</v>
      </c>
      <c r="G142" s="20"/>
      <c r="H142" s="28"/>
    </row>
    <row r="143" spans="1:8" ht="12.75" customHeight="1">
      <c r="A143" s="42">
        <v>44322</v>
      </c>
      <c r="B143" s="43"/>
      <c r="C143" s="22">
        <f>ROUND(12.07,5)</f>
        <v>12.07</v>
      </c>
      <c r="D143" s="22">
        <f>F143</f>
        <v>12.93149</v>
      </c>
      <c r="E143" s="22">
        <f>F143</f>
        <v>12.93149</v>
      </c>
      <c r="F143" s="22">
        <f>ROUND(12.93149,5)</f>
        <v>12.93149</v>
      </c>
      <c r="G143" s="20"/>
      <c r="H143" s="28"/>
    </row>
    <row r="144" spans="1:8" ht="12.75" customHeight="1">
      <c r="A144" s="42">
        <v>44413</v>
      </c>
      <c r="B144" s="43"/>
      <c r="C144" s="22">
        <f>ROUND(12.07,5)</f>
        <v>12.07</v>
      </c>
      <c r="D144" s="22">
        <f>F144</f>
        <v>13.2122</v>
      </c>
      <c r="E144" s="22">
        <f>F144</f>
        <v>13.2122</v>
      </c>
      <c r="F144" s="22">
        <f>ROUND(13.2122,5)</f>
        <v>13.2122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44049</v>
      </c>
      <c r="B146" s="43"/>
      <c r="C146" s="22">
        <f>ROUND(4.98,5)</f>
        <v>4.98</v>
      </c>
      <c r="D146" s="22">
        <f>F146</f>
        <v>5.02236</v>
      </c>
      <c r="E146" s="22">
        <f>F146</f>
        <v>5.02236</v>
      </c>
      <c r="F146" s="22">
        <f>ROUND(5.02236,5)</f>
        <v>5.02236</v>
      </c>
      <c r="G146" s="20"/>
      <c r="H146" s="28"/>
    </row>
    <row r="147" spans="1:8" ht="12.75" customHeight="1">
      <c r="A147" s="42">
        <v>44140</v>
      </c>
      <c r="B147" s="43"/>
      <c r="C147" s="22">
        <f>ROUND(4.98,5)</f>
        <v>4.98</v>
      </c>
      <c r="D147" s="22">
        <f>F147</f>
        <v>5.1019</v>
      </c>
      <c r="E147" s="22">
        <f>F147</f>
        <v>5.1019</v>
      </c>
      <c r="F147" s="22">
        <f>ROUND(5.1019,5)</f>
        <v>5.1019</v>
      </c>
      <c r="G147" s="20"/>
      <c r="H147" s="28"/>
    </row>
    <row r="148" spans="1:8" ht="12.75" customHeight="1">
      <c r="A148" s="42">
        <v>44231</v>
      </c>
      <c r="B148" s="43"/>
      <c r="C148" s="22">
        <f>ROUND(4.98,5)</f>
        <v>4.98</v>
      </c>
      <c r="D148" s="22">
        <f>F148</f>
        <v>5.16033</v>
      </c>
      <c r="E148" s="22">
        <f>F148</f>
        <v>5.16033</v>
      </c>
      <c r="F148" s="22">
        <f>ROUND(5.16033,5)</f>
        <v>5.16033</v>
      </c>
      <c r="G148" s="20"/>
      <c r="H148" s="28"/>
    </row>
    <row r="149" spans="1:8" ht="12.75" customHeight="1">
      <c r="A149" s="42">
        <v>44322</v>
      </c>
      <c r="B149" s="43"/>
      <c r="C149" s="22">
        <f>ROUND(4.98,5)</f>
        <v>4.98</v>
      </c>
      <c r="D149" s="22">
        <f>F149</f>
        <v>5.20816</v>
      </c>
      <c r="E149" s="22">
        <f>F149</f>
        <v>5.20816</v>
      </c>
      <c r="F149" s="22">
        <f>ROUND(5.20816,5)</f>
        <v>5.20816</v>
      </c>
      <c r="G149" s="20"/>
      <c r="H149" s="28"/>
    </row>
    <row r="150" spans="1:8" ht="12.75" customHeight="1">
      <c r="A150" s="42">
        <v>44413</v>
      </c>
      <c r="B150" s="43"/>
      <c r="C150" s="22">
        <f>ROUND(4.98,5)</f>
        <v>4.98</v>
      </c>
      <c r="D150" s="22">
        <f>F150</f>
        <v>5.3367</v>
      </c>
      <c r="E150" s="22">
        <f>F150</f>
        <v>5.3367</v>
      </c>
      <c r="F150" s="22">
        <f>ROUND(5.3367,5)</f>
        <v>5.3367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44049</v>
      </c>
      <c r="B152" s="43"/>
      <c r="C152" s="22">
        <f>ROUND(10.67,5)</f>
        <v>10.67</v>
      </c>
      <c r="D152" s="22">
        <f>F152</f>
        <v>10.76692</v>
      </c>
      <c r="E152" s="22">
        <f>F152</f>
        <v>10.76692</v>
      </c>
      <c r="F152" s="22">
        <f>ROUND(10.76692,5)</f>
        <v>10.76692</v>
      </c>
      <c r="G152" s="20"/>
      <c r="H152" s="28"/>
    </row>
    <row r="153" spans="1:8" ht="12.75" customHeight="1">
      <c r="A153" s="42">
        <v>44140</v>
      </c>
      <c r="B153" s="43"/>
      <c r="C153" s="22">
        <f>ROUND(10.67,5)</f>
        <v>10.67</v>
      </c>
      <c r="D153" s="22">
        <f>F153</f>
        <v>10.97802</v>
      </c>
      <c r="E153" s="22">
        <f>F153</f>
        <v>10.97802</v>
      </c>
      <c r="F153" s="22">
        <f>ROUND(10.97802,5)</f>
        <v>10.97802</v>
      </c>
      <c r="G153" s="20"/>
      <c r="H153" s="28"/>
    </row>
    <row r="154" spans="1:8" ht="12.75" customHeight="1">
      <c r="A154" s="42">
        <v>44231</v>
      </c>
      <c r="B154" s="43"/>
      <c r="C154" s="22">
        <f>ROUND(10.67,5)</f>
        <v>10.67</v>
      </c>
      <c r="D154" s="22">
        <f>F154</f>
        <v>11.19501</v>
      </c>
      <c r="E154" s="22">
        <f>F154</f>
        <v>11.19501</v>
      </c>
      <c r="F154" s="22">
        <f>ROUND(11.19501,5)</f>
        <v>11.19501</v>
      </c>
      <c r="G154" s="20"/>
      <c r="H154" s="28"/>
    </row>
    <row r="155" spans="1:8" ht="12.75" customHeight="1">
      <c r="A155" s="42">
        <v>44322</v>
      </c>
      <c r="B155" s="43"/>
      <c r="C155" s="22">
        <f>ROUND(10.67,5)</f>
        <v>10.67</v>
      </c>
      <c r="D155" s="22">
        <f>F155</f>
        <v>11.41059</v>
      </c>
      <c r="E155" s="22">
        <f>F155</f>
        <v>11.41059</v>
      </c>
      <c r="F155" s="22">
        <f>ROUND(11.41059,5)</f>
        <v>11.41059</v>
      </c>
      <c r="G155" s="20"/>
      <c r="H155" s="28"/>
    </row>
    <row r="156" spans="1:8" ht="12.75" customHeight="1">
      <c r="A156" s="42">
        <v>44413</v>
      </c>
      <c r="B156" s="43"/>
      <c r="C156" s="22">
        <f>ROUND(10.67,5)</f>
        <v>10.67</v>
      </c>
      <c r="D156" s="22">
        <f>F156</f>
        <v>11.65563</v>
      </c>
      <c r="E156" s="22">
        <f>F156</f>
        <v>11.65563</v>
      </c>
      <c r="F156" s="22">
        <f>ROUND(11.65563,5)</f>
        <v>11.65563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44049</v>
      </c>
      <c r="B158" s="43"/>
      <c r="C158" s="22">
        <f>ROUND(7.63,5)</f>
        <v>7.63</v>
      </c>
      <c r="D158" s="22">
        <f>F158</f>
        <v>7.71328</v>
      </c>
      <c r="E158" s="22">
        <f>F158</f>
        <v>7.71328</v>
      </c>
      <c r="F158" s="22">
        <f>ROUND(7.71328,5)</f>
        <v>7.71328</v>
      </c>
      <c r="G158" s="20"/>
      <c r="H158" s="28"/>
    </row>
    <row r="159" spans="1:8" ht="12.75" customHeight="1">
      <c r="A159" s="42">
        <v>44140</v>
      </c>
      <c r="B159" s="43"/>
      <c r="C159" s="22">
        <f>ROUND(7.63,5)</f>
        <v>7.63</v>
      </c>
      <c r="D159" s="22">
        <f>F159</f>
        <v>7.89378</v>
      </c>
      <c r="E159" s="22">
        <f>F159</f>
        <v>7.89378</v>
      </c>
      <c r="F159" s="22">
        <f>ROUND(7.89378,5)</f>
        <v>7.89378</v>
      </c>
      <c r="G159" s="20"/>
      <c r="H159" s="28"/>
    </row>
    <row r="160" spans="1:8" ht="12.75" customHeight="1">
      <c r="A160" s="42">
        <v>44231</v>
      </c>
      <c r="B160" s="43"/>
      <c r="C160" s="22">
        <f>ROUND(7.63,5)</f>
        <v>7.63</v>
      </c>
      <c r="D160" s="22">
        <f>F160</f>
        <v>8.07376</v>
      </c>
      <c r="E160" s="22">
        <f>F160</f>
        <v>8.07376</v>
      </c>
      <c r="F160" s="22">
        <f>ROUND(8.07376,5)</f>
        <v>8.07376</v>
      </c>
      <c r="G160" s="20"/>
      <c r="H160" s="28"/>
    </row>
    <row r="161" spans="1:8" ht="12.75" customHeight="1">
      <c r="A161" s="42">
        <v>44322</v>
      </c>
      <c r="B161" s="43"/>
      <c r="C161" s="22">
        <f>ROUND(7.63,5)</f>
        <v>7.63</v>
      </c>
      <c r="D161" s="22">
        <f>F161</f>
        <v>8.2661</v>
      </c>
      <c r="E161" s="22">
        <f>F161</f>
        <v>8.2661</v>
      </c>
      <c r="F161" s="22">
        <f>ROUND(8.2661,5)</f>
        <v>8.2661</v>
      </c>
      <c r="G161" s="20"/>
      <c r="H161" s="28"/>
    </row>
    <row r="162" spans="1:8" ht="12.75" customHeight="1">
      <c r="A162" s="42">
        <v>44413</v>
      </c>
      <c r="B162" s="43"/>
      <c r="C162" s="22">
        <f>ROUND(7.63,5)</f>
        <v>7.63</v>
      </c>
      <c r="D162" s="22">
        <f>F162</f>
        <v>8.50189</v>
      </c>
      <c r="E162" s="22">
        <f>F162</f>
        <v>8.50189</v>
      </c>
      <c r="F162" s="22">
        <f>ROUND(8.50189,5)</f>
        <v>8.50189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44049</v>
      </c>
      <c r="B164" s="43"/>
      <c r="C164" s="22">
        <f>ROUND(2.81,5)</f>
        <v>2.81</v>
      </c>
      <c r="D164" s="22">
        <f>F164</f>
        <v>307.72813</v>
      </c>
      <c r="E164" s="22">
        <f>F164</f>
        <v>307.72813</v>
      </c>
      <c r="F164" s="22">
        <f>ROUND(307.72813,5)</f>
        <v>307.72813</v>
      </c>
      <c r="G164" s="20"/>
      <c r="H164" s="28"/>
    </row>
    <row r="165" spans="1:8" ht="12.75" customHeight="1">
      <c r="A165" s="42">
        <v>44140</v>
      </c>
      <c r="B165" s="43"/>
      <c r="C165" s="22">
        <f>ROUND(2.81,5)</f>
        <v>2.81</v>
      </c>
      <c r="D165" s="22">
        <f>F165</f>
        <v>311.09143</v>
      </c>
      <c r="E165" s="22">
        <f>F165</f>
        <v>311.09143</v>
      </c>
      <c r="F165" s="22">
        <f>ROUND(311.09143,5)</f>
        <v>311.09143</v>
      </c>
      <c r="G165" s="20"/>
      <c r="H165" s="28"/>
    </row>
    <row r="166" spans="1:8" ht="12.75" customHeight="1">
      <c r="A166" s="42">
        <v>44231</v>
      </c>
      <c r="B166" s="43"/>
      <c r="C166" s="22">
        <f>ROUND(2.81,5)</f>
        <v>2.81</v>
      </c>
      <c r="D166" s="22">
        <f>F166</f>
        <v>306.94799</v>
      </c>
      <c r="E166" s="22">
        <f>F166</f>
        <v>306.94799</v>
      </c>
      <c r="F166" s="22">
        <f>ROUND(306.94799,5)</f>
        <v>306.94799</v>
      </c>
      <c r="G166" s="20"/>
      <c r="H166" s="28"/>
    </row>
    <row r="167" spans="1:8" ht="12.75" customHeight="1">
      <c r="A167" s="42">
        <v>44322</v>
      </c>
      <c r="B167" s="43"/>
      <c r="C167" s="22">
        <f>ROUND(2.81,5)</f>
        <v>2.81</v>
      </c>
      <c r="D167" s="22">
        <f>F167</f>
        <v>310.67877</v>
      </c>
      <c r="E167" s="22">
        <f>F167</f>
        <v>310.67877</v>
      </c>
      <c r="F167" s="22">
        <f>ROUND(310.67877,5)</f>
        <v>310.67877</v>
      </c>
      <c r="G167" s="20"/>
      <c r="H167" s="28"/>
    </row>
    <row r="168" spans="1:8" ht="12.75" customHeight="1">
      <c r="A168" s="42">
        <v>44413</v>
      </c>
      <c r="B168" s="43"/>
      <c r="C168" s="22">
        <f>ROUND(2.81,5)</f>
        <v>2.81</v>
      </c>
      <c r="D168" s="22">
        <f>F168</f>
        <v>306.20973</v>
      </c>
      <c r="E168" s="22">
        <f>F168</f>
        <v>306.20973</v>
      </c>
      <c r="F168" s="22">
        <f>ROUND(306.20973,5)</f>
        <v>306.20973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44049</v>
      </c>
      <c r="B170" s="43"/>
      <c r="C170" s="22">
        <f>ROUND(4.64,5)</f>
        <v>4.64</v>
      </c>
      <c r="D170" s="22">
        <f>F170</f>
        <v>211.19157</v>
      </c>
      <c r="E170" s="22">
        <f>F170</f>
        <v>211.19157</v>
      </c>
      <c r="F170" s="22">
        <f>ROUND(211.19157,5)</f>
        <v>211.19157</v>
      </c>
      <c r="G170" s="20"/>
      <c r="H170" s="28"/>
    </row>
    <row r="171" spans="1:8" ht="12.75" customHeight="1">
      <c r="A171" s="42">
        <v>44140</v>
      </c>
      <c r="B171" s="43"/>
      <c r="C171" s="22">
        <f>ROUND(4.64,5)</f>
        <v>4.64</v>
      </c>
      <c r="D171" s="22">
        <f>F171</f>
        <v>213.49989</v>
      </c>
      <c r="E171" s="22">
        <f>F171</f>
        <v>213.49989</v>
      </c>
      <c r="F171" s="22">
        <f>ROUND(213.49989,5)</f>
        <v>213.49989</v>
      </c>
      <c r="G171" s="20"/>
      <c r="H171" s="28"/>
    </row>
    <row r="172" spans="1:8" ht="12.75" customHeight="1">
      <c r="A172" s="42">
        <v>44231</v>
      </c>
      <c r="B172" s="43"/>
      <c r="C172" s="22">
        <f>ROUND(4.64,5)</f>
        <v>4.64</v>
      </c>
      <c r="D172" s="22">
        <f>F172</f>
        <v>211.87308</v>
      </c>
      <c r="E172" s="22">
        <f>F172</f>
        <v>211.87308</v>
      </c>
      <c r="F172" s="22">
        <f>ROUND(211.87308,5)</f>
        <v>211.87308</v>
      </c>
      <c r="G172" s="20"/>
      <c r="H172" s="28"/>
    </row>
    <row r="173" spans="1:8" ht="12.75" customHeight="1">
      <c r="A173" s="42">
        <v>44322</v>
      </c>
      <c r="B173" s="43"/>
      <c r="C173" s="22">
        <f>ROUND(4.64,5)</f>
        <v>4.64</v>
      </c>
      <c r="D173" s="22">
        <f>F173</f>
        <v>214.44798</v>
      </c>
      <c r="E173" s="22">
        <f>F173</f>
        <v>214.44798</v>
      </c>
      <c r="F173" s="22">
        <f>ROUND(214.44798,5)</f>
        <v>214.44798</v>
      </c>
      <c r="G173" s="20"/>
      <c r="H173" s="28"/>
    </row>
    <row r="174" spans="1:8" ht="12.75" customHeight="1">
      <c r="A174" s="42">
        <v>44413</v>
      </c>
      <c r="B174" s="43"/>
      <c r="C174" s="22">
        <f>ROUND(4.64,5)</f>
        <v>4.64</v>
      </c>
      <c r="D174" s="22">
        <f>F174</f>
        <v>212.63515</v>
      </c>
      <c r="E174" s="22">
        <f>F174</f>
        <v>212.63515</v>
      </c>
      <c r="F174" s="22">
        <f>ROUND(212.63515,5)</f>
        <v>212.63515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44049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44049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44140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44231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44322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44413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44049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44140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44231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44322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44413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44049</v>
      </c>
      <c r="B190" s="43"/>
      <c r="C190" s="22">
        <f>ROUND(3.575,5)</f>
        <v>3.575</v>
      </c>
      <c r="D190" s="22">
        <f>F190</f>
        <v>3.48729</v>
      </c>
      <c r="E190" s="22">
        <f>F190</f>
        <v>3.48729</v>
      </c>
      <c r="F190" s="22">
        <f>ROUND(3.48729,5)</f>
        <v>3.48729</v>
      </c>
      <c r="G190" s="20"/>
      <c r="H190" s="28"/>
    </row>
    <row r="191" spans="1:8" ht="12.75" customHeight="1">
      <c r="A191" s="42">
        <v>44140</v>
      </c>
      <c r="B191" s="43"/>
      <c r="C191" s="22">
        <f>ROUND(3.575,5)</f>
        <v>3.575</v>
      </c>
      <c r="D191" s="22">
        <f>F191</f>
        <v>2.92733</v>
      </c>
      <c r="E191" s="22">
        <f>F191</f>
        <v>2.92733</v>
      </c>
      <c r="F191" s="22">
        <f>ROUND(2.92733,5)</f>
        <v>2.92733</v>
      </c>
      <c r="G191" s="20"/>
      <c r="H191" s="28"/>
    </row>
    <row r="192" spans="1:8" ht="12.75" customHeight="1">
      <c r="A192" s="42">
        <v>44231</v>
      </c>
      <c r="B192" s="43"/>
      <c r="C192" s="22">
        <f>ROUND(3.575,5)</f>
        <v>3.575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44322</v>
      </c>
      <c r="B193" s="43"/>
      <c r="C193" s="22">
        <f>ROUND(3.575,5)</f>
        <v>3.575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44413</v>
      </c>
      <c r="B194" s="43"/>
      <c r="C194" s="22">
        <f>ROUND(3.575,5)</f>
        <v>3.575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44049</v>
      </c>
      <c r="B196" s="43"/>
      <c r="C196" s="22">
        <f>ROUND(10.615,5)</f>
        <v>10.615</v>
      </c>
      <c r="D196" s="22">
        <f>F196</f>
        <v>10.70193</v>
      </c>
      <c r="E196" s="22">
        <f>F196</f>
        <v>10.70193</v>
      </c>
      <c r="F196" s="22">
        <f>ROUND(10.70193,5)</f>
        <v>10.70193</v>
      </c>
      <c r="G196" s="20"/>
      <c r="H196" s="28"/>
    </row>
    <row r="197" spans="1:8" ht="12.75" customHeight="1">
      <c r="A197" s="42">
        <v>44140</v>
      </c>
      <c r="B197" s="43"/>
      <c r="C197" s="22">
        <f>ROUND(10.615,5)</f>
        <v>10.615</v>
      </c>
      <c r="D197" s="22">
        <f>F197</f>
        <v>10.88932</v>
      </c>
      <c r="E197" s="22">
        <f>F197</f>
        <v>10.88932</v>
      </c>
      <c r="F197" s="22">
        <f>ROUND(10.88932,5)</f>
        <v>10.88932</v>
      </c>
      <c r="G197" s="20"/>
      <c r="H197" s="28"/>
    </row>
    <row r="198" spans="1:8" ht="12.75" customHeight="1">
      <c r="A198" s="42">
        <v>44231</v>
      </c>
      <c r="B198" s="43"/>
      <c r="C198" s="22">
        <f>ROUND(10.615,5)</f>
        <v>10.615</v>
      </c>
      <c r="D198" s="22">
        <f>F198</f>
        <v>11.07682</v>
      </c>
      <c r="E198" s="22">
        <f>F198</f>
        <v>11.07682</v>
      </c>
      <c r="F198" s="22">
        <f>ROUND(11.07682,5)</f>
        <v>11.07682</v>
      </c>
      <c r="G198" s="20"/>
      <c r="H198" s="28"/>
    </row>
    <row r="199" spans="1:8" ht="12.75" customHeight="1">
      <c r="A199" s="42">
        <v>44322</v>
      </c>
      <c r="B199" s="43"/>
      <c r="C199" s="22">
        <f>ROUND(10.615,5)</f>
        <v>10.615</v>
      </c>
      <c r="D199" s="22">
        <f>F199</f>
        <v>11.26899</v>
      </c>
      <c r="E199" s="22">
        <f>F199</f>
        <v>11.26899</v>
      </c>
      <c r="F199" s="22">
        <f>ROUND(11.26899,5)</f>
        <v>11.26899</v>
      </c>
      <c r="G199" s="20"/>
      <c r="H199" s="28"/>
    </row>
    <row r="200" spans="1:8" ht="12.75" customHeight="1">
      <c r="A200" s="42">
        <v>44413</v>
      </c>
      <c r="B200" s="43"/>
      <c r="C200" s="22">
        <f>ROUND(10.615,5)</f>
        <v>10.615</v>
      </c>
      <c r="D200" s="22">
        <f>F200</f>
        <v>11.48279</v>
      </c>
      <c r="E200" s="22">
        <f>F200</f>
        <v>11.48279</v>
      </c>
      <c r="F200" s="22">
        <f>ROUND(11.48279,5)</f>
        <v>11.48279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44049</v>
      </c>
      <c r="B202" s="43"/>
      <c r="C202" s="22">
        <f>ROUND(4.24,5)</f>
        <v>4.24</v>
      </c>
      <c r="D202" s="22">
        <f>F202</f>
        <v>184.79173</v>
      </c>
      <c r="E202" s="22">
        <f>F202</f>
        <v>184.79173</v>
      </c>
      <c r="F202" s="22">
        <f>ROUND(184.79173,5)</f>
        <v>184.79173</v>
      </c>
      <c r="G202" s="20"/>
      <c r="H202" s="28"/>
    </row>
    <row r="203" spans="1:8" ht="12.75" customHeight="1">
      <c r="A203" s="42">
        <v>44140</v>
      </c>
      <c r="B203" s="43"/>
      <c r="C203" s="22">
        <f>ROUND(4.24,5)</f>
        <v>4.24</v>
      </c>
      <c r="D203" s="22">
        <f>F203</f>
        <v>184.13639</v>
      </c>
      <c r="E203" s="22">
        <f>F203</f>
        <v>184.13639</v>
      </c>
      <c r="F203" s="22">
        <f>ROUND(184.13639,5)</f>
        <v>184.13639</v>
      </c>
      <c r="G203" s="20"/>
      <c r="H203" s="28"/>
    </row>
    <row r="204" spans="1:8" ht="12.75" customHeight="1">
      <c r="A204" s="42">
        <v>44231</v>
      </c>
      <c r="B204" s="43"/>
      <c r="C204" s="22">
        <f>ROUND(4.24,5)</f>
        <v>4.24</v>
      </c>
      <c r="D204" s="22">
        <f>F204</f>
        <v>186.32748</v>
      </c>
      <c r="E204" s="22">
        <f>F204</f>
        <v>186.32748</v>
      </c>
      <c r="F204" s="22">
        <f>ROUND(186.32748,5)</f>
        <v>186.32748</v>
      </c>
      <c r="G204" s="20"/>
      <c r="H204" s="28"/>
    </row>
    <row r="205" spans="1:8" ht="12.75" customHeight="1">
      <c r="A205" s="42">
        <v>44322</v>
      </c>
      <c r="B205" s="43"/>
      <c r="C205" s="22">
        <f>ROUND(4.24,5)</f>
        <v>4.24</v>
      </c>
      <c r="D205" s="22">
        <f>F205</f>
        <v>185.88156</v>
      </c>
      <c r="E205" s="22">
        <f>F205</f>
        <v>185.88156</v>
      </c>
      <c r="F205" s="22">
        <f>ROUND(185.88156,5)</f>
        <v>185.88156</v>
      </c>
      <c r="G205" s="20"/>
      <c r="H205" s="28"/>
    </row>
    <row r="206" spans="1:8" ht="12.75" customHeight="1">
      <c r="A206" s="42">
        <v>44413</v>
      </c>
      <c r="B206" s="43"/>
      <c r="C206" s="22">
        <f>ROUND(4.24,5)</f>
        <v>4.24</v>
      </c>
      <c r="D206" s="22">
        <f>F206</f>
        <v>187.98992</v>
      </c>
      <c r="E206" s="22">
        <f>F206</f>
        <v>187.98992</v>
      </c>
      <c r="F206" s="22">
        <f>ROUND(187.98992,5)</f>
        <v>187.98992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44049</v>
      </c>
      <c r="B208" s="43"/>
      <c r="C208" s="22">
        <f>ROUND(2.48,5)</f>
        <v>2.48</v>
      </c>
      <c r="D208" s="22">
        <f>F208</f>
        <v>166.09604</v>
      </c>
      <c r="E208" s="22">
        <f>F208</f>
        <v>166.09604</v>
      </c>
      <c r="F208" s="22">
        <f>ROUND(166.09604,5)</f>
        <v>166.09604</v>
      </c>
      <c r="G208" s="20"/>
      <c r="H208" s="28"/>
    </row>
    <row r="209" spans="1:8" ht="12.75" customHeight="1">
      <c r="A209" s="42">
        <v>44140</v>
      </c>
      <c r="B209" s="43"/>
      <c r="C209" s="22">
        <f>ROUND(2.48,5)</f>
        <v>2.48</v>
      </c>
      <c r="D209" s="22">
        <f>F209</f>
        <v>167.91174</v>
      </c>
      <c r="E209" s="22">
        <f>F209</f>
        <v>167.91174</v>
      </c>
      <c r="F209" s="22">
        <f>ROUND(167.91174,5)</f>
        <v>167.91174</v>
      </c>
      <c r="G209" s="20"/>
      <c r="H209" s="28"/>
    </row>
    <row r="210" spans="1:8" ht="12.75" customHeight="1">
      <c r="A210" s="42">
        <v>44231</v>
      </c>
      <c r="B210" s="43"/>
      <c r="C210" s="22">
        <f>ROUND(2.48,5)</f>
        <v>2.48</v>
      </c>
      <c r="D210" s="22">
        <f>F210</f>
        <v>167.61494</v>
      </c>
      <c r="E210" s="22">
        <f>F210</f>
        <v>167.61494</v>
      </c>
      <c r="F210" s="22">
        <f>ROUND(167.61494,5)</f>
        <v>167.61494</v>
      </c>
      <c r="G210" s="20"/>
      <c r="H210" s="28"/>
    </row>
    <row r="211" spans="1:8" ht="12.75" customHeight="1">
      <c r="A211" s="42">
        <v>44322</v>
      </c>
      <c r="B211" s="43"/>
      <c r="C211" s="22">
        <f>ROUND(2.48,5)</f>
        <v>2.48</v>
      </c>
      <c r="D211" s="22">
        <f>F211</f>
        <v>169.65193</v>
      </c>
      <c r="E211" s="22">
        <f>F211</f>
        <v>169.65193</v>
      </c>
      <c r="F211" s="22">
        <f>ROUND(169.65193,5)</f>
        <v>169.65193</v>
      </c>
      <c r="G211" s="20"/>
      <c r="H211" s="28"/>
    </row>
    <row r="212" spans="1:8" ht="12.75" customHeight="1">
      <c r="A212" s="42">
        <v>44413</v>
      </c>
      <c r="B212" s="43"/>
      <c r="C212" s="22">
        <f>ROUND(2.48,5)</f>
        <v>2.48</v>
      </c>
      <c r="D212" s="22">
        <f>F212</f>
        <v>169.2491</v>
      </c>
      <c r="E212" s="22">
        <f>F212</f>
        <v>169.2491</v>
      </c>
      <c r="F212" s="22">
        <f>ROUND(169.2491,5)</f>
        <v>169.2491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44049</v>
      </c>
      <c r="B214" s="43"/>
      <c r="C214" s="22">
        <f>ROUND(9.605,5)</f>
        <v>9.605</v>
      </c>
      <c r="D214" s="22">
        <f>F214</f>
        <v>9.69283</v>
      </c>
      <c r="E214" s="22">
        <f>F214</f>
        <v>9.69283</v>
      </c>
      <c r="F214" s="22">
        <f>ROUND(9.69283,5)</f>
        <v>9.69283</v>
      </c>
      <c r="G214" s="20"/>
      <c r="H214" s="28"/>
    </row>
    <row r="215" spans="1:8" ht="12.75" customHeight="1">
      <c r="A215" s="42">
        <v>44140</v>
      </c>
      <c r="B215" s="43"/>
      <c r="C215" s="22">
        <f>ROUND(9.605,5)</f>
        <v>9.605</v>
      </c>
      <c r="D215" s="22">
        <f>F215</f>
        <v>9.88439</v>
      </c>
      <c r="E215" s="22">
        <f>F215</f>
        <v>9.88439</v>
      </c>
      <c r="F215" s="22">
        <f>ROUND(9.88439,5)</f>
        <v>9.88439</v>
      </c>
      <c r="G215" s="20"/>
      <c r="H215" s="28"/>
    </row>
    <row r="216" spans="1:8" ht="12.75" customHeight="1">
      <c r="A216" s="42">
        <v>44231</v>
      </c>
      <c r="B216" s="43"/>
      <c r="C216" s="22">
        <f>ROUND(9.605,5)</f>
        <v>9.605</v>
      </c>
      <c r="D216" s="22">
        <f>F216</f>
        <v>10.08015</v>
      </c>
      <c r="E216" s="22">
        <f>F216</f>
        <v>10.08015</v>
      </c>
      <c r="F216" s="22">
        <f>ROUND(10.08015,5)</f>
        <v>10.08015</v>
      </c>
      <c r="G216" s="20"/>
      <c r="H216" s="28"/>
    </row>
    <row r="217" spans="1:8" ht="12.75" customHeight="1">
      <c r="A217" s="42">
        <v>44322</v>
      </c>
      <c r="B217" s="43"/>
      <c r="C217" s="22">
        <f>ROUND(9.605,5)</f>
        <v>9.605</v>
      </c>
      <c r="D217" s="22">
        <f>F217</f>
        <v>10.27556</v>
      </c>
      <c r="E217" s="22">
        <f>F217</f>
        <v>10.27556</v>
      </c>
      <c r="F217" s="22">
        <f>ROUND(10.27556,5)</f>
        <v>10.27556</v>
      </c>
      <c r="G217" s="20"/>
      <c r="H217" s="28"/>
    </row>
    <row r="218" spans="1:8" ht="12.75" customHeight="1">
      <c r="A218" s="42">
        <v>44413</v>
      </c>
      <c r="B218" s="43"/>
      <c r="C218" s="22">
        <f>ROUND(9.605,5)</f>
        <v>9.605</v>
      </c>
      <c r="D218" s="22">
        <f>F218</f>
        <v>10.50117</v>
      </c>
      <c r="E218" s="22">
        <f>F218</f>
        <v>10.50117</v>
      </c>
      <c r="F218" s="22">
        <f>ROUND(10.50117,5)</f>
        <v>10.50117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44049</v>
      </c>
      <c r="B220" s="43"/>
      <c r="C220" s="22">
        <f>ROUND(10.87,5)</f>
        <v>10.87</v>
      </c>
      <c r="D220" s="22">
        <f>F220</f>
        <v>10.95451</v>
      </c>
      <c r="E220" s="22">
        <f>F220</f>
        <v>10.95451</v>
      </c>
      <c r="F220" s="22">
        <f>ROUND(10.95451,5)</f>
        <v>10.95451</v>
      </c>
      <c r="G220" s="20"/>
      <c r="H220" s="28"/>
    </row>
    <row r="221" spans="1:8" ht="12.75" customHeight="1">
      <c r="A221" s="42">
        <v>44140</v>
      </c>
      <c r="B221" s="43"/>
      <c r="C221" s="22">
        <f>ROUND(10.87,5)</f>
        <v>10.87</v>
      </c>
      <c r="D221" s="22">
        <f>F221</f>
        <v>11.13789</v>
      </c>
      <c r="E221" s="22">
        <f>F221</f>
        <v>11.13789</v>
      </c>
      <c r="F221" s="22">
        <f>ROUND(11.13789,5)</f>
        <v>11.13789</v>
      </c>
      <c r="G221" s="20"/>
      <c r="H221" s="28"/>
    </row>
    <row r="222" spans="1:8" ht="12.75" customHeight="1">
      <c r="A222" s="42">
        <v>44231</v>
      </c>
      <c r="B222" s="43"/>
      <c r="C222" s="22">
        <f>ROUND(10.87,5)</f>
        <v>10.87</v>
      </c>
      <c r="D222" s="22">
        <f>F222</f>
        <v>11.32517</v>
      </c>
      <c r="E222" s="22">
        <f>F222</f>
        <v>11.32517</v>
      </c>
      <c r="F222" s="22">
        <f>ROUND(11.32517,5)</f>
        <v>11.32517</v>
      </c>
      <c r="G222" s="20"/>
      <c r="H222" s="28"/>
    </row>
    <row r="223" spans="1:8" ht="12.75" customHeight="1">
      <c r="A223" s="42">
        <v>44322</v>
      </c>
      <c r="B223" s="43"/>
      <c r="C223" s="22">
        <f>ROUND(10.87,5)</f>
        <v>10.87</v>
      </c>
      <c r="D223" s="22">
        <f>F223</f>
        <v>11.50994</v>
      </c>
      <c r="E223" s="22">
        <f>F223</f>
        <v>11.50994</v>
      </c>
      <c r="F223" s="22">
        <f>ROUND(11.50994,5)</f>
        <v>11.50994</v>
      </c>
      <c r="G223" s="20"/>
      <c r="H223" s="28"/>
    </row>
    <row r="224" spans="1:8" ht="12.75" customHeight="1">
      <c r="A224" s="42">
        <v>44413</v>
      </c>
      <c r="B224" s="43"/>
      <c r="C224" s="22">
        <f>ROUND(10.87,5)</f>
        <v>10.87</v>
      </c>
      <c r="D224" s="22">
        <f>F224</f>
        <v>11.7181</v>
      </c>
      <c r="E224" s="22">
        <f>F224</f>
        <v>11.7181</v>
      </c>
      <c r="F224" s="22">
        <f>ROUND(11.7181,5)</f>
        <v>11.7181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44049</v>
      </c>
      <c r="B226" s="43"/>
      <c r="C226" s="22">
        <f>ROUND(11.15,5)</f>
        <v>11.15</v>
      </c>
      <c r="D226" s="22">
        <f>F226</f>
        <v>11.2404</v>
      </c>
      <c r="E226" s="22">
        <f>F226</f>
        <v>11.2404</v>
      </c>
      <c r="F226" s="22">
        <f>ROUND(11.2404,5)</f>
        <v>11.2404</v>
      </c>
      <c r="G226" s="20"/>
      <c r="H226" s="28"/>
    </row>
    <row r="227" spans="1:8" ht="12.75" customHeight="1">
      <c r="A227" s="42">
        <v>44140</v>
      </c>
      <c r="B227" s="43"/>
      <c r="C227" s="22">
        <f>ROUND(11.15,5)</f>
        <v>11.15</v>
      </c>
      <c r="D227" s="22">
        <f>F227</f>
        <v>11.43687</v>
      </c>
      <c r="E227" s="22">
        <f>F227</f>
        <v>11.43687</v>
      </c>
      <c r="F227" s="22">
        <f>ROUND(11.43687,5)</f>
        <v>11.43687</v>
      </c>
      <c r="G227" s="20"/>
      <c r="H227" s="28"/>
    </row>
    <row r="228" spans="1:8" ht="12.75" customHeight="1">
      <c r="A228" s="42">
        <v>44231</v>
      </c>
      <c r="B228" s="43"/>
      <c r="C228" s="22">
        <f>ROUND(11.15,5)</f>
        <v>11.15</v>
      </c>
      <c r="D228" s="22">
        <f>F228</f>
        <v>11.63878</v>
      </c>
      <c r="E228" s="22">
        <f>F228</f>
        <v>11.63878</v>
      </c>
      <c r="F228" s="22">
        <f>ROUND(11.63878,5)</f>
        <v>11.63878</v>
      </c>
      <c r="G228" s="20"/>
      <c r="H228" s="28"/>
    </row>
    <row r="229" spans="1:8" ht="12.75" customHeight="1">
      <c r="A229" s="42">
        <v>44322</v>
      </c>
      <c r="B229" s="43"/>
      <c r="C229" s="22">
        <f>ROUND(11.15,5)</f>
        <v>11.15</v>
      </c>
      <c r="D229" s="22">
        <f>F229</f>
        <v>11.83853</v>
      </c>
      <c r="E229" s="22">
        <f>F229</f>
        <v>11.83853</v>
      </c>
      <c r="F229" s="22">
        <f>ROUND(11.83853,5)</f>
        <v>11.83853</v>
      </c>
      <c r="G229" s="20"/>
      <c r="H229" s="28"/>
    </row>
    <row r="230" spans="1:8" ht="12.75" customHeight="1">
      <c r="A230" s="42">
        <v>44413</v>
      </c>
      <c r="B230" s="43"/>
      <c r="C230" s="22">
        <f>ROUND(11.15,5)</f>
        <v>11.15</v>
      </c>
      <c r="D230" s="22">
        <f>F230</f>
        <v>12.06409</v>
      </c>
      <c r="E230" s="22">
        <f>F230</f>
        <v>12.06409</v>
      </c>
      <c r="F230" s="22">
        <f>ROUND(12.06409,5)</f>
        <v>12.06409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44049</v>
      </c>
      <c r="B232" s="43"/>
      <c r="C232" s="23">
        <f>ROUND(728.381,3)</f>
        <v>728.381</v>
      </c>
      <c r="D232" s="23">
        <f>F232</f>
        <v>731.427</v>
      </c>
      <c r="E232" s="23">
        <f>F232</f>
        <v>731.427</v>
      </c>
      <c r="F232" s="23">
        <f>ROUND(731.427,3)</f>
        <v>731.427</v>
      </c>
      <c r="G232" s="20"/>
      <c r="H232" s="28"/>
    </row>
    <row r="233" spans="1:8" ht="12.75" customHeight="1">
      <c r="A233" s="42">
        <v>44140</v>
      </c>
      <c r="B233" s="43"/>
      <c r="C233" s="23">
        <f>ROUND(728.381,3)</f>
        <v>728.381</v>
      </c>
      <c r="D233" s="23">
        <f>F233</f>
        <v>739.316</v>
      </c>
      <c r="E233" s="23">
        <f>F233</f>
        <v>739.316</v>
      </c>
      <c r="F233" s="23">
        <f>ROUND(739.316,3)</f>
        <v>739.316</v>
      </c>
      <c r="G233" s="20"/>
      <c r="H233" s="28"/>
    </row>
    <row r="234" spans="1:8" ht="12.75" customHeight="1">
      <c r="A234" s="42">
        <v>44231</v>
      </c>
      <c r="B234" s="43"/>
      <c r="C234" s="23">
        <f>ROUND(728.381,3)</f>
        <v>728.381</v>
      </c>
      <c r="D234" s="23">
        <f>F234</f>
        <v>747.925</v>
      </c>
      <c r="E234" s="23">
        <f>F234</f>
        <v>747.925</v>
      </c>
      <c r="F234" s="23">
        <f>ROUND(747.925,3)</f>
        <v>747.925</v>
      </c>
      <c r="G234" s="20"/>
      <c r="H234" s="28"/>
    </row>
    <row r="235" spans="1:8" ht="12.75" customHeight="1">
      <c r="A235" s="42">
        <v>44322</v>
      </c>
      <c r="B235" s="43"/>
      <c r="C235" s="23">
        <f>ROUND(728.381,3)</f>
        <v>728.381</v>
      </c>
      <c r="D235" s="23">
        <f>F235</f>
        <v>756.829</v>
      </c>
      <c r="E235" s="23">
        <f>F235</f>
        <v>756.829</v>
      </c>
      <c r="F235" s="23">
        <f>ROUND(756.829,3)</f>
        <v>756.829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44049</v>
      </c>
      <c r="B237" s="43"/>
      <c r="C237" s="23">
        <f>ROUND(726.454,3)</f>
        <v>726.454</v>
      </c>
      <c r="D237" s="23">
        <f>F237</f>
        <v>729.492</v>
      </c>
      <c r="E237" s="23">
        <f>F237</f>
        <v>729.492</v>
      </c>
      <c r="F237" s="23">
        <f>ROUND(729.492,3)</f>
        <v>729.492</v>
      </c>
      <c r="G237" s="20"/>
      <c r="H237" s="28"/>
    </row>
    <row r="238" spans="1:8" ht="12.75" customHeight="1">
      <c r="A238" s="42">
        <v>44140</v>
      </c>
      <c r="B238" s="43"/>
      <c r="C238" s="23">
        <f>ROUND(726.454,3)</f>
        <v>726.454</v>
      </c>
      <c r="D238" s="23">
        <f>F238</f>
        <v>737.36</v>
      </c>
      <c r="E238" s="23">
        <f>F238</f>
        <v>737.36</v>
      </c>
      <c r="F238" s="23">
        <f>ROUND(737.36,3)</f>
        <v>737.36</v>
      </c>
      <c r="G238" s="20"/>
      <c r="H238" s="28"/>
    </row>
    <row r="239" spans="1:8" ht="12.75" customHeight="1">
      <c r="A239" s="42">
        <v>44231</v>
      </c>
      <c r="B239" s="43"/>
      <c r="C239" s="23">
        <f>ROUND(726.454,3)</f>
        <v>726.454</v>
      </c>
      <c r="D239" s="23">
        <f>F239</f>
        <v>745.946</v>
      </c>
      <c r="E239" s="23">
        <f>F239</f>
        <v>745.946</v>
      </c>
      <c r="F239" s="23">
        <f>ROUND(745.946,3)</f>
        <v>745.946</v>
      </c>
      <c r="G239" s="20"/>
      <c r="H239" s="28"/>
    </row>
    <row r="240" spans="1:8" ht="12.75" customHeight="1">
      <c r="A240" s="42">
        <v>44322</v>
      </c>
      <c r="B240" s="43"/>
      <c r="C240" s="23">
        <f>ROUND(726.454,3)</f>
        <v>726.454</v>
      </c>
      <c r="D240" s="23">
        <f>F240</f>
        <v>754.827</v>
      </c>
      <c r="E240" s="23">
        <f>F240</f>
        <v>754.827</v>
      </c>
      <c r="F240" s="23">
        <f>ROUND(754.827,3)</f>
        <v>754.827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44049</v>
      </c>
      <c r="B242" s="43"/>
      <c r="C242" s="23">
        <f>ROUND(804.867,3)</f>
        <v>804.867</v>
      </c>
      <c r="D242" s="23">
        <f>F242</f>
        <v>808.233</v>
      </c>
      <c r="E242" s="23">
        <f>F242</f>
        <v>808.233</v>
      </c>
      <c r="F242" s="23">
        <f>ROUND(808.233,3)</f>
        <v>808.233</v>
      </c>
      <c r="G242" s="20"/>
      <c r="H242" s="28"/>
    </row>
    <row r="243" spans="1:8" ht="12.75" customHeight="1">
      <c r="A243" s="42">
        <v>44140</v>
      </c>
      <c r="B243" s="43"/>
      <c r="C243" s="23">
        <f>ROUND(804.867,3)</f>
        <v>804.867</v>
      </c>
      <c r="D243" s="23">
        <f>F243</f>
        <v>816.95</v>
      </c>
      <c r="E243" s="23">
        <f>F243</f>
        <v>816.95</v>
      </c>
      <c r="F243" s="23">
        <f>ROUND(816.95,3)</f>
        <v>816.95</v>
      </c>
      <c r="G243" s="20"/>
      <c r="H243" s="28"/>
    </row>
    <row r="244" spans="1:8" ht="12.75" customHeight="1">
      <c r="A244" s="42">
        <v>44231</v>
      </c>
      <c r="B244" s="43"/>
      <c r="C244" s="23">
        <f>ROUND(804.867,3)</f>
        <v>804.867</v>
      </c>
      <c r="D244" s="23">
        <f>F244</f>
        <v>826.463</v>
      </c>
      <c r="E244" s="23">
        <f>F244</f>
        <v>826.463</v>
      </c>
      <c r="F244" s="23">
        <f>ROUND(826.463,3)</f>
        <v>826.463</v>
      </c>
      <c r="G244" s="20"/>
      <c r="H244" s="28"/>
    </row>
    <row r="245" spans="1:8" ht="12.75" customHeight="1">
      <c r="A245" s="42">
        <v>44322</v>
      </c>
      <c r="B245" s="43"/>
      <c r="C245" s="23">
        <f>ROUND(804.867,3)</f>
        <v>804.867</v>
      </c>
      <c r="D245" s="23">
        <f>F245</f>
        <v>836.303</v>
      </c>
      <c r="E245" s="23">
        <f>F245</f>
        <v>836.303</v>
      </c>
      <c r="F245" s="23">
        <f>ROUND(836.303,3)</f>
        <v>836.303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44049</v>
      </c>
      <c r="B247" s="43"/>
      <c r="C247" s="23">
        <f>ROUND(705.401,3)</f>
        <v>705.401</v>
      </c>
      <c r="D247" s="23">
        <f>F247</f>
        <v>708.351</v>
      </c>
      <c r="E247" s="23">
        <f>F247</f>
        <v>708.351</v>
      </c>
      <c r="F247" s="23">
        <f>ROUND(708.351,3)</f>
        <v>708.351</v>
      </c>
      <c r="G247" s="20"/>
      <c r="H247" s="28"/>
    </row>
    <row r="248" spans="1:8" ht="12.75" customHeight="1">
      <c r="A248" s="42">
        <v>44140</v>
      </c>
      <c r="B248" s="43"/>
      <c r="C248" s="23">
        <f>ROUND(705.401,3)</f>
        <v>705.401</v>
      </c>
      <c r="D248" s="23">
        <f>F248</f>
        <v>715.991</v>
      </c>
      <c r="E248" s="23">
        <f>F248</f>
        <v>715.991</v>
      </c>
      <c r="F248" s="23">
        <f>ROUND(715.991,3)</f>
        <v>715.991</v>
      </c>
      <c r="G248" s="20"/>
      <c r="H248" s="28"/>
    </row>
    <row r="249" spans="1:8" ht="12.75" customHeight="1">
      <c r="A249" s="42">
        <v>44231</v>
      </c>
      <c r="B249" s="43"/>
      <c r="C249" s="23">
        <f>ROUND(705.401,3)</f>
        <v>705.401</v>
      </c>
      <c r="D249" s="23">
        <f>F249</f>
        <v>724.328</v>
      </c>
      <c r="E249" s="23">
        <f>F249</f>
        <v>724.328</v>
      </c>
      <c r="F249" s="23">
        <f>ROUND(724.328,3)</f>
        <v>724.328</v>
      </c>
      <c r="G249" s="20"/>
      <c r="H249" s="28"/>
    </row>
    <row r="250" spans="1:8" ht="12.75" customHeight="1">
      <c r="A250" s="42">
        <v>44322</v>
      </c>
      <c r="B250" s="43"/>
      <c r="C250" s="23">
        <f>ROUND(705.401,3)</f>
        <v>705.401</v>
      </c>
      <c r="D250" s="23">
        <f>F250</f>
        <v>732.952</v>
      </c>
      <c r="E250" s="23">
        <f>F250</f>
        <v>732.952</v>
      </c>
      <c r="F250" s="23">
        <f>ROUND(732.952,3)</f>
        <v>732.952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44049</v>
      </c>
      <c r="B252" s="43"/>
      <c r="C252" s="23">
        <f>ROUND(252.640129380656,3)</f>
        <v>252.64</v>
      </c>
      <c r="D252" s="23">
        <f>F252</f>
        <v>253.723</v>
      </c>
      <c r="E252" s="23">
        <f>F252</f>
        <v>253.723</v>
      </c>
      <c r="F252" s="23">
        <f>ROUND(253.723,3)</f>
        <v>253.723</v>
      </c>
      <c r="G252" s="20"/>
      <c r="H252" s="28"/>
    </row>
    <row r="253" spans="1:8" ht="12.75" customHeight="1">
      <c r="A253" s="42">
        <v>44140</v>
      </c>
      <c r="B253" s="43"/>
      <c r="C253" s="23">
        <f>ROUND(252.640129380656,3)</f>
        <v>252.64</v>
      </c>
      <c r="D253" s="23">
        <f>F253</f>
        <v>256.522</v>
      </c>
      <c r="E253" s="23">
        <f>F253</f>
        <v>256.522</v>
      </c>
      <c r="F253" s="23">
        <f>ROUND(256.522,3)</f>
        <v>256.522</v>
      </c>
      <c r="G253" s="20"/>
      <c r="H253" s="28"/>
    </row>
    <row r="254" spans="1:8" ht="12.75" customHeight="1">
      <c r="A254" s="42">
        <v>44231</v>
      </c>
      <c r="B254" s="43"/>
      <c r="C254" s="23">
        <f>ROUND(252.640129380656,3)</f>
        <v>252.64</v>
      </c>
      <c r="D254" s="23">
        <f>F254</f>
        <v>259.571</v>
      </c>
      <c r="E254" s="23">
        <f>F254</f>
        <v>259.571</v>
      </c>
      <c r="F254" s="23">
        <f>ROUND(259.571,3)</f>
        <v>259.571</v>
      </c>
      <c r="G254" s="20"/>
      <c r="H254" s="28"/>
    </row>
    <row r="255" spans="1:8" ht="12.75" customHeight="1">
      <c r="A255" s="42">
        <v>44322</v>
      </c>
      <c r="B255" s="43"/>
      <c r="C255" s="23">
        <f>ROUND(252.640129380656,3)</f>
        <v>252.64</v>
      </c>
      <c r="D255" s="23">
        <f>F255</f>
        <v>262.723</v>
      </c>
      <c r="E255" s="23">
        <f>F255</f>
        <v>262.723</v>
      </c>
      <c r="F255" s="23">
        <f>ROUND(262.723,3)</f>
        <v>262.723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44049</v>
      </c>
      <c r="B257" s="43"/>
      <c r="C257" s="23">
        <f>ROUND(697.193,3)</f>
        <v>697.193</v>
      </c>
      <c r="D257" s="23">
        <f>F257</f>
        <v>700.109</v>
      </c>
      <c r="E257" s="23">
        <f>F257</f>
        <v>700.109</v>
      </c>
      <c r="F257" s="23">
        <f>ROUND(700.109,3)</f>
        <v>700.109</v>
      </c>
      <c r="G257" s="20"/>
      <c r="H257" s="28"/>
    </row>
    <row r="258" spans="1:8" ht="12.75" customHeight="1">
      <c r="A258" s="42">
        <v>44140</v>
      </c>
      <c r="B258" s="43"/>
      <c r="C258" s="23">
        <f>ROUND(697.193,3)</f>
        <v>697.193</v>
      </c>
      <c r="D258" s="23">
        <f>F258</f>
        <v>707.66</v>
      </c>
      <c r="E258" s="23">
        <f>F258</f>
        <v>707.66</v>
      </c>
      <c r="F258" s="23">
        <f>ROUND(707.66,3)</f>
        <v>707.66</v>
      </c>
      <c r="G258" s="20"/>
      <c r="H258" s="28"/>
    </row>
    <row r="259" spans="1:8" ht="12.75" customHeight="1">
      <c r="A259" s="42">
        <v>44231</v>
      </c>
      <c r="B259" s="43"/>
      <c r="C259" s="23">
        <f>ROUND(697.193,3)</f>
        <v>697.193</v>
      </c>
      <c r="D259" s="23">
        <f>F259</f>
        <v>715.9</v>
      </c>
      <c r="E259" s="23">
        <f>F259</f>
        <v>715.9</v>
      </c>
      <c r="F259" s="23">
        <f>ROUND(715.9,3)</f>
        <v>715.9</v>
      </c>
      <c r="G259" s="20"/>
      <c r="H259" s="28"/>
    </row>
    <row r="260" spans="1:8" ht="12.75" customHeight="1">
      <c r="A260" s="42">
        <v>44322</v>
      </c>
      <c r="B260" s="43"/>
      <c r="C260" s="23">
        <f>ROUND(697.193,3)</f>
        <v>697.193</v>
      </c>
      <c r="D260" s="23">
        <f>F260</f>
        <v>724.423</v>
      </c>
      <c r="E260" s="23">
        <f>F260</f>
        <v>724.423</v>
      </c>
      <c r="F260" s="23">
        <f>ROUND(724.423,3)</f>
        <v>724.423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44027</v>
      </c>
      <c r="B262" s="47"/>
      <c r="C262" s="33">
        <v>3.917</v>
      </c>
      <c r="D262" s="33">
        <v>3.925</v>
      </c>
      <c r="E262" s="33">
        <v>3.875</v>
      </c>
      <c r="F262" s="33">
        <v>3.9</v>
      </c>
      <c r="G262" s="31"/>
      <c r="H262" s="32"/>
    </row>
    <row r="263" spans="1:8" ht="12.75" customHeight="1">
      <c r="A263" s="46">
        <v>44062</v>
      </c>
      <c r="B263" s="47"/>
      <c r="C263" s="33">
        <v>3.917</v>
      </c>
      <c r="D263" s="33">
        <v>3.675</v>
      </c>
      <c r="E263" s="33">
        <v>3.625</v>
      </c>
      <c r="F263" s="33">
        <v>3.65</v>
      </c>
      <c r="G263" s="31"/>
      <c r="H263" s="32"/>
    </row>
    <row r="264" spans="1:8" ht="12.75" customHeight="1">
      <c r="A264" s="46">
        <v>44090</v>
      </c>
      <c r="B264" s="47"/>
      <c r="C264" s="33">
        <v>3.917</v>
      </c>
      <c r="D264" s="33">
        <v>3.655</v>
      </c>
      <c r="E264" s="33">
        <v>3.605</v>
      </c>
      <c r="F264" s="33">
        <v>3.63</v>
      </c>
      <c r="G264" s="31"/>
      <c r="H264" s="32"/>
    </row>
    <row r="265" spans="1:8" ht="12.75" customHeight="1">
      <c r="A265" s="46">
        <v>44125</v>
      </c>
      <c r="B265" s="47"/>
      <c r="C265" s="33">
        <v>3.917</v>
      </c>
      <c r="D265" s="33">
        <v>3.525</v>
      </c>
      <c r="E265" s="33">
        <v>3.475</v>
      </c>
      <c r="F265" s="33">
        <v>3.5</v>
      </c>
      <c r="G265" s="31"/>
      <c r="H265" s="32"/>
    </row>
    <row r="266" spans="1:8" ht="12.75" customHeight="1">
      <c r="A266" s="46">
        <v>44153</v>
      </c>
      <c r="B266" s="47">
        <v>44153</v>
      </c>
      <c r="C266" s="33">
        <v>3.917</v>
      </c>
      <c r="D266" s="33">
        <v>3.505</v>
      </c>
      <c r="E266" s="33">
        <v>3.455</v>
      </c>
      <c r="F266" s="33">
        <v>3.48</v>
      </c>
      <c r="G266" s="31"/>
      <c r="H266" s="32"/>
    </row>
    <row r="267" spans="1:8" ht="12.75" customHeight="1">
      <c r="A267" s="46">
        <v>44180</v>
      </c>
      <c r="B267" s="47"/>
      <c r="C267" s="33">
        <v>3.917</v>
      </c>
      <c r="D267" s="33">
        <v>3.485</v>
      </c>
      <c r="E267" s="33">
        <v>3.435</v>
      </c>
      <c r="F267" s="33">
        <v>3.46</v>
      </c>
      <c r="G267" s="31"/>
      <c r="H267" s="32"/>
    </row>
    <row r="268" spans="1:8" ht="12.75" customHeight="1">
      <c r="A268" s="46">
        <v>44272</v>
      </c>
      <c r="B268" s="47"/>
      <c r="C268" s="33">
        <v>3.917</v>
      </c>
      <c r="D268" s="33">
        <v>3.515</v>
      </c>
      <c r="E268" s="33">
        <v>3.465</v>
      </c>
      <c r="F268" s="33">
        <v>3.49</v>
      </c>
      <c r="G268" s="31"/>
      <c r="H268" s="32"/>
    </row>
    <row r="269" spans="1:8" ht="12.75" customHeight="1">
      <c r="A269" s="46">
        <v>44362</v>
      </c>
      <c r="B269" s="47"/>
      <c r="C269" s="33">
        <v>3.917</v>
      </c>
      <c r="D269" s="33">
        <v>3.675</v>
      </c>
      <c r="E269" s="33">
        <v>3.625</v>
      </c>
      <c r="F269" s="33">
        <v>3.65</v>
      </c>
      <c r="G269" s="31"/>
      <c r="H269" s="32"/>
    </row>
    <row r="270" spans="1:8" ht="12.75" customHeight="1">
      <c r="A270" s="46">
        <v>44454</v>
      </c>
      <c r="B270" s="47"/>
      <c r="C270" s="33">
        <v>3.917</v>
      </c>
      <c r="D270" s="33">
        <v>3.685</v>
      </c>
      <c r="E270" s="33">
        <v>3.625</v>
      </c>
      <c r="F270" s="33">
        <v>3.6550000000000002</v>
      </c>
      <c r="G270" s="31"/>
      <c r="H270" s="32"/>
    </row>
    <row r="271" spans="1:8" ht="12.75" customHeight="1">
      <c r="A271" s="46">
        <v>44545</v>
      </c>
      <c r="B271" s="47"/>
      <c r="C271" s="33">
        <v>3.917</v>
      </c>
      <c r="D271" s="33">
        <v>4.005</v>
      </c>
      <c r="E271" s="33">
        <v>3.945</v>
      </c>
      <c r="F271" s="33">
        <v>3.9749999999999996</v>
      </c>
      <c r="G271" s="31"/>
      <c r="H271" s="32"/>
    </row>
    <row r="272" spans="1:8" ht="12.75" customHeight="1">
      <c r="A272" s="46">
        <v>44636</v>
      </c>
      <c r="B272" s="47"/>
      <c r="C272" s="33">
        <v>3.917</v>
      </c>
      <c r="D272" s="33">
        <v>4.025</v>
      </c>
      <c r="E272" s="33">
        <v>3.945</v>
      </c>
      <c r="F272" s="33">
        <v>3.9850000000000003</v>
      </c>
      <c r="G272" s="31"/>
      <c r="H272" s="32"/>
    </row>
    <row r="273" spans="1:8" ht="12.75" customHeight="1">
      <c r="A273" s="46">
        <v>44727</v>
      </c>
      <c r="B273" s="47"/>
      <c r="C273" s="33">
        <v>3.917</v>
      </c>
      <c r="D273" s="33">
        <v>4.575</v>
      </c>
      <c r="E273" s="33">
        <v>4.475</v>
      </c>
      <c r="F273" s="33">
        <v>4.525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ROUND(92.0176697404214,2)</f>
        <v>92.02</v>
      </c>
      <c r="D275" s="20">
        <f>F275</f>
        <v>86.41</v>
      </c>
      <c r="E275" s="20">
        <f>F275</f>
        <v>86.41</v>
      </c>
      <c r="F275" s="20">
        <f>ROUND(86.4089506409556,2)</f>
        <v>86.41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ROUND(90.5948104427171,2)</f>
        <v>90.59</v>
      </c>
      <c r="D277" s="20">
        <f>F277</f>
        <v>82.74</v>
      </c>
      <c r="E277" s="20">
        <f>F277</f>
        <v>82.74</v>
      </c>
      <c r="F277" s="20">
        <f>ROUND(82.7354491323939,2)</f>
        <v>82.74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ROUND(92.0176697404214,5)</f>
        <v>92.01767</v>
      </c>
      <c r="D281" s="22">
        <f>F281</f>
        <v>94.02551</v>
      </c>
      <c r="E281" s="22">
        <f>F281</f>
        <v>94.02551</v>
      </c>
      <c r="F281" s="22">
        <f>ROUND(94.0255147498585,5)</f>
        <v>94.02551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ROUND(92.0176697404214,5)</f>
        <v>92.01767</v>
      </c>
      <c r="D283" s="22">
        <f>F283</f>
        <v>92.25766</v>
      </c>
      <c r="E283" s="22">
        <f>F283</f>
        <v>92.25766</v>
      </c>
      <c r="F283" s="22">
        <f>ROUND(92.2576551585288,5)</f>
        <v>92.25766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ROUND(92.0176697404214,5)</f>
        <v>92.01767</v>
      </c>
      <c r="D285" s="22">
        <f>F285</f>
        <v>90.41878</v>
      </c>
      <c r="E285" s="22">
        <f>F285</f>
        <v>90.41878</v>
      </c>
      <c r="F285" s="22">
        <f>ROUND(90.4187751035635,5)</f>
        <v>90.41878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ROUND(92.0176697404214,5)</f>
        <v>92.01767</v>
      </c>
      <c r="D287" s="22">
        <f>F287</f>
        <v>89.37943</v>
      </c>
      <c r="E287" s="22">
        <f>F287</f>
        <v>89.37943</v>
      </c>
      <c r="F287" s="22">
        <f>ROUND(89.3794251194205,5)</f>
        <v>89.37943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ROUND(92.0176697404214,5)</f>
        <v>92.01767</v>
      </c>
      <c r="D289" s="22">
        <f>F289</f>
        <v>90.67056</v>
      </c>
      <c r="E289" s="22">
        <f>F289</f>
        <v>90.67056</v>
      </c>
      <c r="F289" s="22">
        <f>ROUND(90.6705558087485,5)</f>
        <v>90.67056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ROUND(92.0176697404214,5)</f>
        <v>92.01767</v>
      </c>
      <c r="D291" s="22">
        <f>F291</f>
        <v>90.11721</v>
      </c>
      <c r="E291" s="22">
        <f>F291</f>
        <v>90.11721</v>
      </c>
      <c r="F291" s="22">
        <f>ROUND(90.1172102694026,5)</f>
        <v>90.11721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ROUND(92.0176697404214,5)</f>
        <v>92.01767</v>
      </c>
      <c r="D293" s="22">
        <f>F293</f>
        <v>90.23959</v>
      </c>
      <c r="E293" s="22">
        <f>F293</f>
        <v>90.23959</v>
      </c>
      <c r="F293" s="22">
        <f>ROUND(90.2395889558652,5)</f>
        <v>90.23959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ROUND(92.0176697404214,5)</f>
        <v>92.01767</v>
      </c>
      <c r="D295" s="22">
        <f>F295</f>
        <v>93.40531</v>
      </c>
      <c r="E295" s="22">
        <f>F295</f>
        <v>93.40531</v>
      </c>
      <c r="F295" s="22">
        <f>ROUND(93.4053062574567,5)</f>
        <v>93.40531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ROUND(92.0176697404214,2)</f>
        <v>92.02</v>
      </c>
      <c r="D297" s="20">
        <f>F297</f>
        <v>92.02</v>
      </c>
      <c r="E297" s="20">
        <f>F297</f>
        <v>92.02</v>
      </c>
      <c r="F297" s="20">
        <f>ROUND(92.0176697404214,2)</f>
        <v>92.02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ROUND(92.0176697404214,2)</f>
        <v>92.02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ROUND(90.5948104427171,5)</f>
        <v>90.59481</v>
      </c>
      <c r="D301" s="22">
        <f>F301</f>
        <v>80.90868</v>
      </c>
      <c r="E301" s="22">
        <f>F301</f>
        <v>80.90868</v>
      </c>
      <c r="F301" s="22">
        <f>ROUND(80.9086791774479,5)</f>
        <v>80.90868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ROUND(90.5948104427171,5)</f>
        <v>90.59481</v>
      </c>
      <c r="D303" s="22">
        <f>F303</f>
        <v>77.54888</v>
      </c>
      <c r="E303" s="22">
        <f>F303</f>
        <v>77.54888</v>
      </c>
      <c r="F303" s="22">
        <f>ROUND(77.5488804724853,5)</f>
        <v>77.54888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ROUND(90.5948104427171,5)</f>
        <v>90.59481</v>
      </c>
      <c r="D305" s="22">
        <f>F305</f>
        <v>76.08058</v>
      </c>
      <c r="E305" s="22">
        <f>F305</f>
        <v>76.08058</v>
      </c>
      <c r="F305" s="22">
        <f>ROUND(76.0805755544275,5)</f>
        <v>76.08058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ROUND(90.5948104427171,5)</f>
        <v>90.59481</v>
      </c>
      <c r="D307" s="22">
        <f>F307</f>
        <v>78.24</v>
      </c>
      <c r="E307" s="22">
        <f>F307</f>
        <v>78.24</v>
      </c>
      <c r="F307" s="22">
        <f>ROUND(78.2400006378802,5)</f>
        <v>78.24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ROUND(90.5948104427171,5)</f>
        <v>90.59481</v>
      </c>
      <c r="D309" s="22">
        <f>F309</f>
        <v>82.4063</v>
      </c>
      <c r="E309" s="22">
        <f>F309</f>
        <v>82.4063</v>
      </c>
      <c r="F309" s="22">
        <f>ROUND(82.4063031305362,5)</f>
        <v>82.4063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ROUND(90.5948104427171,5)</f>
        <v>90.59481</v>
      </c>
      <c r="D311" s="22">
        <f>F311</f>
        <v>81.07622</v>
      </c>
      <c r="E311" s="22">
        <f>F311</f>
        <v>81.07622</v>
      </c>
      <c r="F311" s="22">
        <f>ROUND(81.0762194997943,5)</f>
        <v>81.07622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ROUND(90.5948104427171,5)</f>
        <v>90.59481</v>
      </c>
      <c r="D313" s="22">
        <f>F313</f>
        <v>83.2761</v>
      </c>
      <c r="E313" s="22">
        <f>F313</f>
        <v>83.2761</v>
      </c>
      <c r="F313" s="22">
        <f>ROUND(83.276103279503,5)</f>
        <v>83.2761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ROUND(90.5948104427171,5)</f>
        <v>90.59481</v>
      </c>
      <c r="D315" s="22">
        <f>F315</f>
        <v>89.15377</v>
      </c>
      <c r="E315" s="22">
        <f>F315</f>
        <v>89.15377</v>
      </c>
      <c r="F315" s="22">
        <f>ROUND(89.1537652679985,5)</f>
        <v>89.15377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ROUND(90.5948104427171,2)</f>
        <v>90.59</v>
      </c>
      <c r="D317" s="20">
        <f>F317</f>
        <v>90.59</v>
      </c>
      <c r="E317" s="20">
        <f>F317</f>
        <v>90.59</v>
      </c>
      <c r="F317" s="20">
        <f>ROUND(90.5948104427171,2)</f>
        <v>90.59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ROUND(90.5948104427171,2)</f>
        <v>90.59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6:B316"/>
    <mergeCell ref="A317:B317"/>
    <mergeCell ref="A318:B318"/>
    <mergeCell ref="A319:B319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2020-06-29T15:50:52Z</dcterms:modified>
  <cp:category/>
  <cp:version/>
  <cp:contentType/>
  <cp:contentStatus/>
</cp:coreProperties>
</file>