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70" windowHeight="764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<sst xmlns="http://schemas.openxmlformats.org/spreadsheetml/2006/main" count="88" uniqueCount="86">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</sst>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  <numFmt numFmtId="216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8" xfId="58" applyNumberFormat="1" applyFont="1" applyFill="1" applyBorder="1" applyAlignment="1" applyProtection="1">
      <alignment horizontal="center"/>
      <protection locked="0"/>
    </xf>
    <xf numFmtId="201" fontId="6" fillId="0" borderId="20" xfId="58" applyNumberFormat="1" applyFont="1" applyFill="1" applyBorder="1" applyAlignment="1" applyProtection="1">
      <alignment horizontal="center"/>
      <protection locked="0"/>
    </xf>
    <xf numFmtId="0" fontId="6" fillId="0" borderId="20" xfId="58" applyFont="1" applyFill="1" applyBorder="1" applyAlignment="1" applyProtection="1">
      <alignment horizontal="center"/>
      <protection locked="0"/>
    </xf>
    <xf numFmtId="2" fontId="6" fillId="0" borderId="20" xfId="58" applyNumberFormat="1" applyFont="1" applyFill="1" applyBorder="1" applyAlignment="1" applyProtection="1">
      <alignment horizontal="center"/>
      <protection locked="0"/>
    </xf>
    <xf numFmtId="2" fontId="6" fillId="0" borderId="24" xfId="58" applyNumberFormat="1" applyFont="1" applyFill="1" applyBorder="1" applyAlignment="1" applyProtection="1">
      <alignment horizontal="center"/>
      <protection locked="0"/>
    </xf>
    <xf numFmtId="201" fontId="6" fillId="0" borderId="35" xfId="58" applyNumberFormat="1" applyFont="1" applyFill="1" applyBorder="1" applyAlignment="1" applyProtection="1">
      <alignment horizontal="center"/>
      <protection locked="0"/>
    </xf>
    <xf numFmtId="201" fontId="6" fillId="0" borderId="27" xfId="58" applyNumberFormat="1" applyFont="1" applyFill="1" applyBorder="1" applyAlignment="1" applyProtection="1">
      <alignment horizontal="center"/>
      <protection locked="0"/>
    </xf>
    <xf numFmtId="193" fontId="6" fillId="0" borderId="20" xfId="58" applyNumberFormat="1" applyFont="1" applyFill="1" applyBorder="1" applyAlignment="1" applyProtection="1">
      <alignment horizontal="center"/>
      <protection locked="0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M11" sqref="M1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44014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44095</v>
      </c>
      <c r="B6" s="3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2" t="s">
        <v>13</v>
      </c>
      <c r="B7" s="33"/>
      <c r="C7" s="21"/>
      <c r="D7" s="21"/>
      <c r="E7" s="21"/>
      <c r="F7" s="21"/>
      <c r="G7" s="20"/>
      <c r="H7" s="28"/>
    </row>
    <row r="8" spans="1:8" ht="12.75" customHeight="1">
      <c r="A8" s="32">
        <v>44182</v>
      </c>
      <c r="B8" s="33"/>
      <c r="C8" s="20">
        <f aca="true" t="shared" si="0" ref="C8:C19">ROUND(91.7583642375293,2)</f>
        <v>91.76</v>
      </c>
      <c r="D8" s="20">
        <f aca="true" t="shared" si="1" ref="D8:D19">F8</f>
        <v>94.02</v>
      </c>
      <c r="E8" s="20">
        <f aca="true" t="shared" si="2" ref="E8:E19">F8</f>
        <v>94.02</v>
      </c>
      <c r="F8" s="20">
        <f>ROUND(94.0206553332584,2)</f>
        <v>94.02</v>
      </c>
      <c r="G8" s="20"/>
      <c r="H8" s="28"/>
    </row>
    <row r="9" spans="1:8" ht="12.75" customHeight="1">
      <c r="A9" s="32">
        <v>44271</v>
      </c>
      <c r="B9" s="33"/>
      <c r="C9" s="20">
        <f t="shared" si="0"/>
        <v>91.76</v>
      </c>
      <c r="D9" s="20">
        <f t="shared" si="1"/>
        <v>92.24</v>
      </c>
      <c r="E9" s="20">
        <f t="shared" si="2"/>
        <v>92.24</v>
      </c>
      <c r="F9" s="20">
        <f>ROUND(92.2389309074646,2)</f>
        <v>92.24</v>
      </c>
      <c r="G9" s="20"/>
      <c r="H9" s="28"/>
    </row>
    <row r="10" spans="1:8" ht="12.75" customHeight="1">
      <c r="A10" s="32">
        <v>44362</v>
      </c>
      <c r="B10" s="33"/>
      <c r="C10" s="20">
        <f t="shared" si="0"/>
        <v>91.76</v>
      </c>
      <c r="D10" s="20">
        <f t="shared" si="1"/>
        <v>90.38</v>
      </c>
      <c r="E10" s="20">
        <f t="shared" si="2"/>
        <v>90.38</v>
      </c>
      <c r="F10" s="20">
        <f>ROUND(90.3793541291734,2)</f>
        <v>90.38</v>
      </c>
      <c r="G10" s="20"/>
      <c r="H10" s="28"/>
    </row>
    <row r="11" spans="1:8" ht="12.75" customHeight="1">
      <c r="A11" s="32">
        <v>44460</v>
      </c>
      <c r="B11" s="33"/>
      <c r="C11" s="20">
        <f t="shared" si="0"/>
        <v>91.76</v>
      </c>
      <c r="D11" s="20">
        <f t="shared" si="1"/>
        <v>89.34</v>
      </c>
      <c r="E11" s="20">
        <f t="shared" si="2"/>
        <v>89.34</v>
      </c>
      <c r="F11" s="20">
        <f>ROUND(89.33920365932,2)</f>
        <v>89.34</v>
      </c>
      <c r="G11" s="20"/>
      <c r="H11" s="28"/>
    </row>
    <row r="12" spans="1:8" ht="12.75" customHeight="1">
      <c r="A12" s="32">
        <v>44551</v>
      </c>
      <c r="B12" s="33"/>
      <c r="C12" s="20">
        <f t="shared" si="0"/>
        <v>91.76</v>
      </c>
      <c r="D12" s="20">
        <f t="shared" si="1"/>
        <v>90.62</v>
      </c>
      <c r="E12" s="20">
        <f t="shared" si="2"/>
        <v>90.62</v>
      </c>
      <c r="F12" s="20">
        <f>ROUND(90.6166214318844,2)</f>
        <v>90.62</v>
      </c>
      <c r="G12" s="20"/>
      <c r="H12" s="28"/>
    </row>
    <row r="13" spans="1:8" ht="12.75" customHeight="1">
      <c r="A13" s="32">
        <v>44635</v>
      </c>
      <c r="B13" s="33"/>
      <c r="C13" s="20">
        <f t="shared" si="0"/>
        <v>91.76</v>
      </c>
      <c r="D13" s="20">
        <f t="shared" si="1"/>
        <v>90.05</v>
      </c>
      <c r="E13" s="20">
        <f t="shared" si="2"/>
        <v>90.05</v>
      </c>
      <c r="F13" s="20">
        <f>ROUND(90.0542605717518,2)</f>
        <v>90.05</v>
      </c>
      <c r="G13" s="20"/>
      <c r="H13" s="28"/>
    </row>
    <row r="14" spans="1:8" ht="12.75" customHeight="1">
      <c r="A14" s="32">
        <v>44733</v>
      </c>
      <c r="B14" s="33"/>
      <c r="C14" s="20">
        <f t="shared" si="0"/>
        <v>91.76</v>
      </c>
      <c r="D14" s="20">
        <f t="shared" si="1"/>
        <v>90.13</v>
      </c>
      <c r="E14" s="20">
        <f t="shared" si="2"/>
        <v>90.13</v>
      </c>
      <c r="F14" s="20">
        <f>ROUND(90.1282583461719,2)</f>
        <v>90.13</v>
      </c>
      <c r="G14" s="20"/>
      <c r="H14" s="28"/>
    </row>
    <row r="15" spans="1:8" ht="12.75" customHeight="1">
      <c r="A15" s="32">
        <v>44824</v>
      </c>
      <c r="B15" s="33"/>
      <c r="C15" s="20">
        <f t="shared" si="0"/>
        <v>91.76</v>
      </c>
      <c r="D15" s="20">
        <f t="shared" si="1"/>
        <v>93.25</v>
      </c>
      <c r="E15" s="20">
        <f t="shared" si="2"/>
        <v>93.25</v>
      </c>
      <c r="F15" s="20">
        <f>ROUND(93.2490068035816,2)</f>
        <v>93.25</v>
      </c>
      <c r="G15" s="20"/>
      <c r="H15" s="28"/>
    </row>
    <row r="16" spans="1:8" ht="12.75" customHeight="1">
      <c r="A16" s="32">
        <v>44915</v>
      </c>
      <c r="B16" s="33"/>
      <c r="C16" s="20">
        <f t="shared" si="0"/>
        <v>91.76</v>
      </c>
      <c r="D16" s="20">
        <f t="shared" si="1"/>
        <v>93.75</v>
      </c>
      <c r="E16" s="20">
        <f t="shared" si="2"/>
        <v>93.75</v>
      </c>
      <c r="F16" s="20">
        <f>ROUND(93.7533966125268,2)</f>
        <v>93.75</v>
      </c>
      <c r="G16" s="20"/>
      <c r="H16" s="28"/>
    </row>
    <row r="17" spans="1:8" ht="12.75" customHeight="1">
      <c r="A17" s="32">
        <v>45007</v>
      </c>
      <c r="B17" s="33"/>
      <c r="C17" s="20">
        <f t="shared" si="0"/>
        <v>91.76</v>
      </c>
      <c r="D17" s="20">
        <f t="shared" si="1"/>
        <v>86.18</v>
      </c>
      <c r="E17" s="20">
        <f t="shared" si="2"/>
        <v>86.18</v>
      </c>
      <c r="F17" s="20">
        <f>ROUND(86.17785594584,2)</f>
        <v>86.18</v>
      </c>
      <c r="G17" s="20"/>
      <c r="H17" s="28"/>
    </row>
    <row r="18" spans="1:8" ht="12.75" customHeight="1">
      <c r="A18" s="32">
        <v>45097</v>
      </c>
      <c r="B18" s="33"/>
      <c r="C18" s="20">
        <f t="shared" si="0"/>
        <v>91.76</v>
      </c>
      <c r="D18" s="20">
        <f t="shared" si="1"/>
        <v>91.76</v>
      </c>
      <c r="E18" s="20">
        <f t="shared" si="2"/>
        <v>91.76</v>
      </c>
      <c r="F18" s="20">
        <f>ROUND(91.7583642375293,2)</f>
        <v>91.76</v>
      </c>
      <c r="G18" s="20"/>
      <c r="H18" s="28"/>
    </row>
    <row r="19" spans="1:8" ht="12.75" customHeight="1">
      <c r="A19" s="32">
        <v>45188</v>
      </c>
      <c r="B19" s="33"/>
      <c r="C19" s="20">
        <f t="shared" si="0"/>
        <v>91.76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2" t="s">
        <v>14</v>
      </c>
      <c r="B20" s="33"/>
      <c r="C20" s="21"/>
      <c r="D20" s="21"/>
      <c r="E20" s="21"/>
      <c r="F20" s="21"/>
      <c r="G20" s="20"/>
      <c r="H20" s="28"/>
    </row>
    <row r="21" spans="1:8" ht="12.75" customHeight="1">
      <c r="A21" s="32">
        <v>46008</v>
      </c>
      <c r="B21" s="33"/>
      <c r="C21" s="20">
        <f aca="true" t="shared" si="3" ref="C21:C32">ROUND(89.8085057768665,2)</f>
        <v>89.81</v>
      </c>
      <c r="D21" s="20">
        <f aca="true" t="shared" si="4" ref="D21:D32">F21</f>
        <v>80.4</v>
      </c>
      <c r="E21" s="20">
        <f aca="true" t="shared" si="5" ref="E21:E32">F21</f>
        <v>80.4</v>
      </c>
      <c r="F21" s="20">
        <f>ROUND(80.4049201744236,2)</f>
        <v>80.4</v>
      </c>
      <c r="G21" s="20"/>
      <c r="H21" s="28"/>
    </row>
    <row r="22" spans="1:8" ht="12.75" customHeight="1">
      <c r="A22" s="32">
        <v>46097</v>
      </c>
      <c r="B22" s="33"/>
      <c r="C22" s="20">
        <f t="shared" si="3"/>
        <v>89.81</v>
      </c>
      <c r="D22" s="20">
        <f t="shared" si="4"/>
        <v>77.04</v>
      </c>
      <c r="E22" s="20">
        <f t="shared" si="5"/>
        <v>77.04</v>
      </c>
      <c r="F22" s="20">
        <f>ROUND(77.0353456079581,2)</f>
        <v>77.04</v>
      </c>
      <c r="G22" s="20"/>
      <c r="H22" s="28"/>
    </row>
    <row r="23" spans="1:8" ht="12.75" customHeight="1">
      <c r="A23" s="32">
        <v>46188</v>
      </c>
      <c r="B23" s="33"/>
      <c r="C23" s="20">
        <f t="shared" si="3"/>
        <v>89.81</v>
      </c>
      <c r="D23" s="20">
        <f t="shared" si="4"/>
        <v>75.54</v>
      </c>
      <c r="E23" s="20">
        <f t="shared" si="5"/>
        <v>75.54</v>
      </c>
      <c r="F23" s="20">
        <f>ROUND(75.5439894416059,2)</f>
        <v>75.54</v>
      </c>
      <c r="G23" s="20"/>
      <c r="H23" s="28"/>
    </row>
    <row r="24" spans="1:8" ht="12.75" customHeight="1">
      <c r="A24" s="32">
        <v>46286</v>
      </c>
      <c r="B24" s="33"/>
      <c r="C24" s="20">
        <f t="shared" si="3"/>
        <v>89.81</v>
      </c>
      <c r="D24" s="20">
        <f t="shared" si="4"/>
        <v>77.66</v>
      </c>
      <c r="E24" s="20">
        <f t="shared" si="5"/>
        <v>77.66</v>
      </c>
      <c r="F24" s="20">
        <f>ROUND(77.6584028383924,2)</f>
        <v>77.66</v>
      </c>
      <c r="G24" s="20"/>
      <c r="H24" s="28"/>
    </row>
    <row r="25" spans="1:8" ht="12.75" customHeight="1">
      <c r="A25" s="32">
        <v>46377</v>
      </c>
      <c r="B25" s="33"/>
      <c r="C25" s="20">
        <f t="shared" si="3"/>
        <v>89.81</v>
      </c>
      <c r="D25" s="20">
        <f t="shared" si="4"/>
        <v>81.77</v>
      </c>
      <c r="E25" s="20">
        <f t="shared" si="5"/>
        <v>81.77</v>
      </c>
      <c r="F25" s="20">
        <f>ROUND(81.7700807034017,2)</f>
        <v>81.77</v>
      </c>
      <c r="G25" s="20"/>
      <c r="H25" s="28"/>
    </row>
    <row r="26" spans="1:8" ht="12.75" customHeight="1">
      <c r="A26" s="32">
        <v>46461</v>
      </c>
      <c r="B26" s="33"/>
      <c r="C26" s="20">
        <f t="shared" si="3"/>
        <v>89.81</v>
      </c>
      <c r="D26" s="20">
        <f t="shared" si="4"/>
        <v>80.38</v>
      </c>
      <c r="E26" s="20">
        <f t="shared" si="5"/>
        <v>80.38</v>
      </c>
      <c r="F26" s="20">
        <f>ROUND(80.3777136893744,2)</f>
        <v>80.38</v>
      </c>
      <c r="G26" s="20"/>
      <c r="H26" s="28"/>
    </row>
    <row r="27" spans="1:8" ht="12.75" customHeight="1">
      <c r="A27" s="32">
        <v>46559</v>
      </c>
      <c r="B27" s="33"/>
      <c r="C27" s="20">
        <f t="shared" si="3"/>
        <v>89.81</v>
      </c>
      <c r="D27" s="20">
        <f t="shared" si="4"/>
        <v>82.53</v>
      </c>
      <c r="E27" s="20">
        <f t="shared" si="5"/>
        <v>82.53</v>
      </c>
      <c r="F27" s="20">
        <f>ROUND(82.5308262666011,2)</f>
        <v>82.53</v>
      </c>
      <c r="G27" s="20"/>
      <c r="H27" s="28"/>
    </row>
    <row r="28" spans="1:8" ht="12.75" customHeight="1">
      <c r="A28" s="32">
        <v>46650</v>
      </c>
      <c r="B28" s="33"/>
      <c r="C28" s="20">
        <f t="shared" si="3"/>
        <v>89.81</v>
      </c>
      <c r="D28" s="20">
        <f t="shared" si="4"/>
        <v>88.39</v>
      </c>
      <c r="E28" s="20">
        <f t="shared" si="5"/>
        <v>88.39</v>
      </c>
      <c r="F28" s="20">
        <f>ROUND(88.3940327698706,2)</f>
        <v>88.39</v>
      </c>
      <c r="G28" s="20"/>
      <c r="H28" s="28"/>
    </row>
    <row r="29" spans="1:8" ht="12.75" customHeight="1">
      <c r="A29" s="32">
        <v>46741</v>
      </c>
      <c r="B29" s="33"/>
      <c r="C29" s="20">
        <f t="shared" si="3"/>
        <v>89.81</v>
      </c>
      <c r="D29" s="20">
        <f t="shared" si="4"/>
        <v>88.85</v>
      </c>
      <c r="E29" s="20">
        <f t="shared" si="5"/>
        <v>88.85</v>
      </c>
      <c r="F29" s="20">
        <f>ROUND(88.849985823637,2)</f>
        <v>88.85</v>
      </c>
      <c r="G29" s="20"/>
      <c r="H29" s="28"/>
    </row>
    <row r="30" spans="1:8" ht="12.75" customHeight="1">
      <c r="A30" s="32">
        <v>46834</v>
      </c>
      <c r="B30" s="33"/>
      <c r="C30" s="20">
        <f t="shared" si="3"/>
        <v>89.81</v>
      </c>
      <c r="D30" s="20">
        <f t="shared" si="4"/>
        <v>81.94</v>
      </c>
      <c r="E30" s="20">
        <f t="shared" si="5"/>
        <v>81.94</v>
      </c>
      <c r="F30" s="20">
        <f>ROUND(81.9395438713463,2)</f>
        <v>81.94</v>
      </c>
      <c r="G30" s="20"/>
      <c r="H30" s="28"/>
    </row>
    <row r="31" spans="1:8" ht="12.75" customHeight="1">
      <c r="A31" s="32">
        <v>46924</v>
      </c>
      <c r="B31" s="33"/>
      <c r="C31" s="20">
        <f t="shared" si="3"/>
        <v>89.81</v>
      </c>
      <c r="D31" s="20">
        <f t="shared" si="4"/>
        <v>89.81</v>
      </c>
      <c r="E31" s="20">
        <f t="shared" si="5"/>
        <v>89.81</v>
      </c>
      <c r="F31" s="20">
        <f>ROUND(89.8085057768665,2)</f>
        <v>89.81</v>
      </c>
      <c r="G31" s="20"/>
      <c r="H31" s="28"/>
    </row>
    <row r="32" spans="1:8" ht="12.75" customHeight="1">
      <c r="A32" s="32">
        <v>47015</v>
      </c>
      <c r="B32" s="33"/>
      <c r="C32" s="20">
        <f t="shared" si="3"/>
        <v>89.81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2" t="s">
        <v>15</v>
      </c>
      <c r="B33" s="33"/>
      <c r="C33" s="21"/>
      <c r="D33" s="21"/>
      <c r="E33" s="21"/>
      <c r="F33" s="21"/>
      <c r="G33" s="20"/>
      <c r="H33" s="28"/>
    </row>
    <row r="34" spans="1:8" ht="12.75" customHeight="1">
      <c r="A34" s="32">
        <v>45688</v>
      </c>
      <c r="B34" s="33"/>
      <c r="C34" s="22">
        <f>ROUND(3.88,5)</f>
        <v>3.88</v>
      </c>
      <c r="D34" s="22">
        <f>F34</f>
        <v>3.88</v>
      </c>
      <c r="E34" s="22">
        <f>F34</f>
        <v>3.88</v>
      </c>
      <c r="F34" s="22">
        <f>ROUND(3.88,5)</f>
        <v>3.88</v>
      </c>
      <c r="G34" s="20"/>
      <c r="H34" s="28"/>
    </row>
    <row r="35" spans="1:8" ht="12.75" customHeight="1">
      <c r="A35" s="32" t="s">
        <v>16</v>
      </c>
      <c r="B35" s="33"/>
      <c r="C35" s="21"/>
      <c r="D35" s="21"/>
      <c r="E35" s="21"/>
      <c r="F35" s="21"/>
      <c r="G35" s="20"/>
      <c r="H35" s="28"/>
    </row>
    <row r="36" spans="1:8" ht="12.75" customHeight="1">
      <c r="A36" s="32">
        <v>50436</v>
      </c>
      <c r="B36" s="33"/>
      <c r="C36" s="22">
        <f>ROUND(4.73,5)</f>
        <v>4.73</v>
      </c>
      <c r="D36" s="22">
        <f>F36</f>
        <v>4.73</v>
      </c>
      <c r="E36" s="22">
        <f>F36</f>
        <v>4.73</v>
      </c>
      <c r="F36" s="22">
        <f>ROUND(4.73,5)</f>
        <v>4.73</v>
      </c>
      <c r="G36" s="20"/>
      <c r="H36" s="28"/>
    </row>
    <row r="37" spans="1:8" ht="12.75" customHeight="1">
      <c r="A37" s="32" t="s">
        <v>17</v>
      </c>
      <c r="B37" s="33"/>
      <c r="C37" s="21"/>
      <c r="D37" s="21"/>
      <c r="E37" s="21"/>
      <c r="F37" s="21"/>
      <c r="G37" s="20"/>
      <c r="H37" s="28"/>
    </row>
    <row r="38" spans="1:8" ht="12.75" customHeight="1">
      <c r="A38" s="32">
        <v>55153</v>
      </c>
      <c r="B38" s="33"/>
      <c r="C38" s="22">
        <f>ROUND(4.76,5)</f>
        <v>4.76</v>
      </c>
      <c r="D38" s="22">
        <f>F38</f>
        <v>4.76</v>
      </c>
      <c r="E38" s="22">
        <f>F38</f>
        <v>4.76</v>
      </c>
      <c r="F38" s="22">
        <f>ROUND(4.76,5)</f>
        <v>4.76</v>
      </c>
      <c r="G38" s="20"/>
      <c r="H38" s="28"/>
    </row>
    <row r="39" spans="1:8" ht="12.75" customHeight="1">
      <c r="A39" s="32" t="s">
        <v>18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46875</v>
      </c>
      <c r="B40" s="33"/>
      <c r="C40" s="22">
        <f>ROUND(5.38,5)</f>
        <v>5.38</v>
      </c>
      <c r="D40" s="22">
        <f>F40</f>
        <v>5.38</v>
      </c>
      <c r="E40" s="22">
        <f>F40</f>
        <v>5.38</v>
      </c>
      <c r="F40" s="22">
        <f>ROUND(5.38,5)</f>
        <v>5.38</v>
      </c>
      <c r="G40" s="20"/>
      <c r="H40" s="28"/>
    </row>
    <row r="41" spans="1:8" ht="12.75" customHeight="1">
      <c r="A41" s="32" t="s">
        <v>19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48837</v>
      </c>
      <c r="B42" s="33"/>
      <c r="C42" s="22">
        <f>ROUND(11.815,5)</f>
        <v>11.815</v>
      </c>
      <c r="D42" s="22">
        <f>F42</f>
        <v>11.815</v>
      </c>
      <c r="E42" s="22">
        <f>F42</f>
        <v>11.815</v>
      </c>
      <c r="F42" s="22">
        <f>ROUND(11.815,5)</f>
        <v>11.815</v>
      </c>
      <c r="G42" s="20"/>
      <c r="H42" s="28"/>
    </row>
    <row r="43" spans="1:8" ht="12.75" customHeight="1">
      <c r="A43" s="32" t="s">
        <v>20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44985</v>
      </c>
      <c r="B44" s="33"/>
      <c r="C44" s="22">
        <f>ROUND(4.91,5)</f>
        <v>4.91</v>
      </c>
      <c r="D44" s="22">
        <f>F44</f>
        <v>4.91</v>
      </c>
      <c r="E44" s="22">
        <f>F44</f>
        <v>4.91</v>
      </c>
      <c r="F44" s="22">
        <f>ROUND(4.91,5)</f>
        <v>4.91</v>
      </c>
      <c r="G44" s="20"/>
      <c r="H44" s="28"/>
    </row>
    <row r="45" spans="1:8" ht="12.75" customHeight="1">
      <c r="A45" s="32" t="s">
        <v>21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46377</v>
      </c>
      <c r="B46" s="33"/>
      <c r="C46" s="23">
        <f>ROUND(7.615,3)</f>
        <v>7.615</v>
      </c>
      <c r="D46" s="23">
        <f>F46</f>
        <v>7.615</v>
      </c>
      <c r="E46" s="23">
        <f>F46</f>
        <v>7.615</v>
      </c>
      <c r="F46" s="23">
        <f>ROUND(7.615,3)</f>
        <v>7.615</v>
      </c>
      <c r="G46" s="20"/>
      <c r="H46" s="28"/>
    </row>
    <row r="47" spans="1:8" ht="12.75" customHeight="1">
      <c r="A47" s="32" t="s">
        <v>22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45267</v>
      </c>
      <c r="B48" s="33"/>
      <c r="C48" s="23">
        <f>ROUND(2.85,3)</f>
        <v>2.85</v>
      </c>
      <c r="D48" s="23">
        <f>F48</f>
        <v>2.85</v>
      </c>
      <c r="E48" s="23">
        <f>F48</f>
        <v>2.85</v>
      </c>
      <c r="F48" s="23">
        <f>ROUND(2.85,3)</f>
        <v>2.85</v>
      </c>
      <c r="G48" s="20"/>
      <c r="H48" s="28"/>
    </row>
    <row r="49" spans="1:8" ht="12.75" customHeight="1">
      <c r="A49" s="32" t="s">
        <v>23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48920</v>
      </c>
      <c r="B50" s="33"/>
      <c r="C50" s="23">
        <f>ROUND(4.7,3)</f>
        <v>4.7</v>
      </c>
      <c r="D50" s="23">
        <f>F50</f>
        <v>4.7</v>
      </c>
      <c r="E50" s="23">
        <f>F50</f>
        <v>4.7</v>
      </c>
      <c r="F50" s="23">
        <f>ROUND(4.7,3)</f>
        <v>4.7</v>
      </c>
      <c r="G50" s="20"/>
      <c r="H50" s="28"/>
    </row>
    <row r="51" spans="1:8" ht="12.75" customHeight="1">
      <c r="A51" s="32" t="s">
        <v>24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44286</v>
      </c>
      <c r="B52" s="33"/>
      <c r="C52" s="23">
        <f>ROUND(3.53,3)</f>
        <v>3.53</v>
      </c>
      <c r="D52" s="23">
        <f>F52</f>
        <v>3.53</v>
      </c>
      <c r="E52" s="23">
        <f>F52</f>
        <v>3.53</v>
      </c>
      <c r="F52" s="23">
        <f>ROUND(3.53,3)</f>
        <v>3.53</v>
      </c>
      <c r="G52" s="20"/>
      <c r="H52" s="28"/>
    </row>
    <row r="53" spans="1:8" ht="12.75" customHeight="1">
      <c r="A53" s="32" t="s">
        <v>25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49765</v>
      </c>
      <c r="B54" s="33"/>
      <c r="C54" s="23">
        <f>ROUND(10.745,3)</f>
        <v>10.745</v>
      </c>
      <c r="D54" s="23">
        <f>F54</f>
        <v>10.745</v>
      </c>
      <c r="E54" s="23">
        <f>F54</f>
        <v>10.745</v>
      </c>
      <c r="F54" s="23">
        <f>ROUND(10.745,3)</f>
        <v>10.745</v>
      </c>
      <c r="G54" s="20"/>
      <c r="H54" s="28"/>
    </row>
    <row r="55" spans="1:8" ht="12.75" customHeight="1">
      <c r="A55" s="32" t="s">
        <v>26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46843</v>
      </c>
      <c r="B56" s="33"/>
      <c r="C56" s="23">
        <f>ROUND(4.33,3)</f>
        <v>4.33</v>
      </c>
      <c r="D56" s="23">
        <f>F56</f>
        <v>4.33</v>
      </c>
      <c r="E56" s="23">
        <f>F56</f>
        <v>4.33</v>
      </c>
      <c r="F56" s="23">
        <f>ROUND(4.33,3)</f>
        <v>4.33</v>
      </c>
      <c r="G56" s="20"/>
      <c r="H56" s="28"/>
    </row>
    <row r="57" spans="1:8" ht="12.75" customHeight="1">
      <c r="A57" s="32" t="s">
        <v>27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44592</v>
      </c>
      <c r="B58" s="33"/>
      <c r="C58" s="23">
        <f>ROUND(2.53,3)</f>
        <v>2.53</v>
      </c>
      <c r="D58" s="23">
        <f>F58</f>
        <v>2.53</v>
      </c>
      <c r="E58" s="23">
        <f>F58</f>
        <v>2.53</v>
      </c>
      <c r="F58" s="23">
        <f>ROUND(2.53,3)</f>
        <v>2.53</v>
      </c>
      <c r="G58" s="20"/>
      <c r="H58" s="28"/>
    </row>
    <row r="59" spans="1:8" ht="12.75" customHeight="1">
      <c r="A59" s="32" t="s">
        <v>28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47907</v>
      </c>
      <c r="B60" s="33"/>
      <c r="C60" s="23">
        <f>ROUND(9.685,3)</f>
        <v>9.685</v>
      </c>
      <c r="D60" s="23">
        <f>F60</f>
        <v>9.685</v>
      </c>
      <c r="E60" s="23">
        <f>F60</f>
        <v>9.685</v>
      </c>
      <c r="F60" s="23">
        <f>ROUND(9.685,3)</f>
        <v>9.685</v>
      </c>
      <c r="G60" s="20"/>
      <c r="H60" s="28"/>
    </row>
    <row r="61" spans="1:8" ht="12.75" customHeight="1">
      <c r="A61" s="32" t="s">
        <v>29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44049</v>
      </c>
      <c r="B62" s="33"/>
      <c r="C62" s="22">
        <f>ROUND(3.88,5)</f>
        <v>3.88</v>
      </c>
      <c r="D62" s="22">
        <f>F62</f>
        <v>137.53309</v>
      </c>
      <c r="E62" s="22">
        <f>F62</f>
        <v>137.53309</v>
      </c>
      <c r="F62" s="22">
        <f>ROUND(137.53309,5)</f>
        <v>137.53309</v>
      </c>
      <c r="G62" s="20"/>
      <c r="H62" s="28"/>
    </row>
    <row r="63" spans="1:8" ht="12.75" customHeight="1">
      <c r="A63" s="32">
        <v>44140</v>
      </c>
      <c r="B63" s="33"/>
      <c r="C63" s="22">
        <f>ROUND(3.88,5)</f>
        <v>3.88</v>
      </c>
      <c r="D63" s="22">
        <f>F63</f>
        <v>139.02415</v>
      </c>
      <c r="E63" s="22">
        <f>F63</f>
        <v>139.02415</v>
      </c>
      <c r="F63" s="22">
        <f>ROUND(139.02415,5)</f>
        <v>139.02415</v>
      </c>
      <c r="G63" s="20"/>
      <c r="H63" s="28"/>
    </row>
    <row r="64" spans="1:8" ht="12.75" customHeight="1">
      <c r="A64" s="32">
        <v>44231</v>
      </c>
      <c r="B64" s="33"/>
      <c r="C64" s="22">
        <f>ROUND(3.88,5)</f>
        <v>3.88</v>
      </c>
      <c r="D64" s="22">
        <f>F64</f>
        <v>139.17063</v>
      </c>
      <c r="E64" s="22">
        <f>F64</f>
        <v>139.17063</v>
      </c>
      <c r="F64" s="22">
        <f>ROUND(139.17063,5)</f>
        <v>139.17063</v>
      </c>
      <c r="G64" s="20"/>
      <c r="H64" s="28"/>
    </row>
    <row r="65" spans="1:8" ht="12.75" customHeight="1">
      <c r="A65" s="32">
        <v>44322</v>
      </c>
      <c r="B65" s="33"/>
      <c r="C65" s="22">
        <f>ROUND(3.88,5)</f>
        <v>3.88</v>
      </c>
      <c r="D65" s="22">
        <f>F65</f>
        <v>140.85847</v>
      </c>
      <c r="E65" s="22">
        <f>F65</f>
        <v>140.85847</v>
      </c>
      <c r="F65" s="22">
        <f>ROUND(140.85847,5)</f>
        <v>140.85847</v>
      </c>
      <c r="G65" s="20"/>
      <c r="H65" s="28"/>
    </row>
    <row r="66" spans="1:8" ht="12.75" customHeight="1">
      <c r="A66" s="32">
        <v>44413</v>
      </c>
      <c r="B66" s="33"/>
      <c r="C66" s="22">
        <f>ROUND(3.88,5)</f>
        <v>3.88</v>
      </c>
      <c r="D66" s="22">
        <f>F66</f>
        <v>140.92724</v>
      </c>
      <c r="E66" s="22">
        <f>F66</f>
        <v>140.92724</v>
      </c>
      <c r="F66" s="22">
        <f>ROUND(140.92724,5)</f>
        <v>140.92724</v>
      </c>
      <c r="G66" s="20"/>
      <c r="H66" s="28"/>
    </row>
    <row r="67" spans="1:8" ht="12.75" customHeight="1">
      <c r="A67" s="32" t="s">
        <v>30</v>
      </c>
      <c r="B67" s="33"/>
      <c r="C67" s="21"/>
      <c r="D67" s="21"/>
      <c r="E67" s="21"/>
      <c r="F67" s="21"/>
      <c r="G67" s="20"/>
      <c r="H67" s="28"/>
    </row>
    <row r="68" spans="1:8" ht="12.75" customHeight="1">
      <c r="A68" s="32">
        <v>44049</v>
      </c>
      <c r="B68" s="33"/>
      <c r="C68" s="22">
        <f>ROUND(98.67378,5)</f>
        <v>98.67378</v>
      </c>
      <c r="D68" s="22">
        <f>F68</f>
        <v>99.07397</v>
      </c>
      <c r="E68" s="22">
        <f>F68</f>
        <v>99.07397</v>
      </c>
      <c r="F68" s="22">
        <f>ROUND(99.07397,5)</f>
        <v>99.07397</v>
      </c>
      <c r="G68" s="20"/>
      <c r="H68" s="28"/>
    </row>
    <row r="69" spans="1:8" ht="12.75" customHeight="1">
      <c r="A69" s="32">
        <v>44140</v>
      </c>
      <c r="B69" s="33"/>
      <c r="C69" s="22">
        <f>ROUND(98.67378,5)</f>
        <v>98.67378</v>
      </c>
      <c r="D69" s="22">
        <f>F69</f>
        <v>99.02496</v>
      </c>
      <c r="E69" s="22">
        <f>F69</f>
        <v>99.02496</v>
      </c>
      <c r="F69" s="22">
        <f>ROUND(99.02496,5)</f>
        <v>99.02496</v>
      </c>
      <c r="G69" s="20"/>
      <c r="H69" s="28"/>
    </row>
    <row r="70" spans="1:8" ht="12.75" customHeight="1">
      <c r="A70" s="32">
        <v>44231</v>
      </c>
      <c r="B70" s="33"/>
      <c r="C70" s="22">
        <f>ROUND(98.67378,5)</f>
        <v>98.67378</v>
      </c>
      <c r="D70" s="22">
        <f>F70</f>
        <v>100.2021</v>
      </c>
      <c r="E70" s="22">
        <f>F70</f>
        <v>100.2021</v>
      </c>
      <c r="F70" s="22">
        <f>ROUND(100.2021,5)</f>
        <v>100.2021</v>
      </c>
      <c r="G70" s="20"/>
      <c r="H70" s="28"/>
    </row>
    <row r="71" spans="1:8" ht="12.75" customHeight="1">
      <c r="A71" s="32">
        <v>44322</v>
      </c>
      <c r="B71" s="33"/>
      <c r="C71" s="22">
        <f>ROUND(98.67378,5)</f>
        <v>98.67378</v>
      </c>
      <c r="D71" s="22">
        <f>F71</f>
        <v>100.27952</v>
      </c>
      <c r="E71" s="22">
        <f>F71</f>
        <v>100.27952</v>
      </c>
      <c r="F71" s="22">
        <f>ROUND(100.27952,5)</f>
        <v>100.27952</v>
      </c>
      <c r="G71" s="20"/>
      <c r="H71" s="28"/>
    </row>
    <row r="72" spans="1:8" ht="12.75" customHeight="1">
      <c r="A72" s="32">
        <v>44413</v>
      </c>
      <c r="B72" s="33"/>
      <c r="C72" s="22">
        <f>ROUND(98.67378,5)</f>
        <v>98.67378</v>
      </c>
      <c r="D72" s="22">
        <f>F72</f>
        <v>101.41574</v>
      </c>
      <c r="E72" s="22">
        <f>F72</f>
        <v>101.41574</v>
      </c>
      <c r="F72" s="22">
        <f>ROUND(101.41574,5)</f>
        <v>101.41574</v>
      </c>
      <c r="G72" s="20"/>
      <c r="H72" s="28"/>
    </row>
    <row r="73" spans="1:8" ht="12.75" customHeight="1">
      <c r="A73" s="32" t="s">
        <v>31</v>
      </c>
      <c r="B73" s="33"/>
      <c r="C73" s="21"/>
      <c r="D73" s="21"/>
      <c r="E73" s="21"/>
      <c r="F73" s="21"/>
      <c r="G73" s="20"/>
      <c r="H73" s="28"/>
    </row>
    <row r="74" spans="1:8" ht="12.75" customHeight="1">
      <c r="A74" s="32">
        <v>44049</v>
      </c>
      <c r="B74" s="33"/>
      <c r="C74" s="22">
        <f>ROUND(9.235,5)</f>
        <v>9.235</v>
      </c>
      <c r="D74" s="22">
        <f>F74</f>
        <v>9.31487</v>
      </c>
      <c r="E74" s="22">
        <f>F74</f>
        <v>9.31487</v>
      </c>
      <c r="F74" s="22">
        <f>ROUND(9.31487,5)</f>
        <v>9.31487</v>
      </c>
      <c r="G74" s="20"/>
      <c r="H74" s="28"/>
    </row>
    <row r="75" spans="1:8" ht="12.75" customHeight="1">
      <c r="A75" s="32">
        <v>44140</v>
      </c>
      <c r="B75" s="33"/>
      <c r="C75" s="22">
        <f>ROUND(9.235,5)</f>
        <v>9.235</v>
      </c>
      <c r="D75" s="22">
        <f>F75</f>
        <v>9.5063</v>
      </c>
      <c r="E75" s="22">
        <f>F75</f>
        <v>9.5063</v>
      </c>
      <c r="F75" s="22">
        <f>ROUND(9.5063,5)</f>
        <v>9.5063</v>
      </c>
      <c r="G75" s="20"/>
      <c r="H75" s="28"/>
    </row>
    <row r="76" spans="1:8" ht="12.75" customHeight="1">
      <c r="A76" s="32">
        <v>44231</v>
      </c>
      <c r="B76" s="33"/>
      <c r="C76" s="22">
        <f>ROUND(9.235,5)</f>
        <v>9.235</v>
      </c>
      <c r="D76" s="22">
        <f>F76</f>
        <v>9.70026</v>
      </c>
      <c r="E76" s="22">
        <f>F76</f>
        <v>9.70026</v>
      </c>
      <c r="F76" s="22">
        <f>ROUND(9.70026,5)</f>
        <v>9.70026</v>
      </c>
      <c r="G76" s="20"/>
      <c r="H76" s="28"/>
    </row>
    <row r="77" spans="1:8" ht="12.75" customHeight="1">
      <c r="A77" s="32">
        <v>44322</v>
      </c>
      <c r="B77" s="33"/>
      <c r="C77" s="22">
        <f>ROUND(9.235,5)</f>
        <v>9.235</v>
      </c>
      <c r="D77" s="22">
        <f>F77</f>
        <v>9.90455</v>
      </c>
      <c r="E77" s="22">
        <f>F77</f>
        <v>9.90455</v>
      </c>
      <c r="F77" s="22">
        <f>ROUND(9.90455,5)</f>
        <v>9.90455</v>
      </c>
      <c r="G77" s="20"/>
      <c r="H77" s="28"/>
    </row>
    <row r="78" spans="1:8" ht="12.75" customHeight="1">
      <c r="A78" s="32">
        <v>44413</v>
      </c>
      <c r="B78" s="33"/>
      <c r="C78" s="22">
        <f>ROUND(9.235,5)</f>
        <v>9.235</v>
      </c>
      <c r="D78" s="22">
        <f>F78</f>
        <v>10.14452</v>
      </c>
      <c r="E78" s="22">
        <f>F78</f>
        <v>10.14452</v>
      </c>
      <c r="F78" s="22">
        <f>ROUND(10.14452,5)</f>
        <v>10.14452</v>
      </c>
      <c r="G78" s="20"/>
      <c r="H78" s="28"/>
    </row>
    <row r="79" spans="1:8" ht="12.75" customHeight="1">
      <c r="A79" s="32" t="s">
        <v>32</v>
      </c>
      <c r="B79" s="33"/>
      <c r="C79" s="21"/>
      <c r="D79" s="21"/>
      <c r="E79" s="21"/>
      <c r="F79" s="21"/>
      <c r="G79" s="20"/>
      <c r="H79" s="28"/>
    </row>
    <row r="80" spans="1:8" ht="12.75" customHeight="1">
      <c r="A80" s="32">
        <v>44049</v>
      </c>
      <c r="B80" s="33"/>
      <c r="C80" s="22">
        <f>ROUND(10.14,5)</f>
        <v>10.14</v>
      </c>
      <c r="D80" s="22">
        <f>F80</f>
        <v>10.22507</v>
      </c>
      <c r="E80" s="22">
        <f>F80</f>
        <v>10.22507</v>
      </c>
      <c r="F80" s="22">
        <f>ROUND(10.22507,5)</f>
        <v>10.22507</v>
      </c>
      <c r="G80" s="20"/>
      <c r="H80" s="28"/>
    </row>
    <row r="81" spans="1:8" ht="12.75" customHeight="1">
      <c r="A81" s="32">
        <v>44140</v>
      </c>
      <c r="B81" s="33"/>
      <c r="C81" s="22">
        <f>ROUND(10.14,5)</f>
        <v>10.14</v>
      </c>
      <c r="D81" s="22">
        <f>F81</f>
        <v>10.43538</v>
      </c>
      <c r="E81" s="22">
        <f>F81</f>
        <v>10.43538</v>
      </c>
      <c r="F81" s="22">
        <f>ROUND(10.43538,5)</f>
        <v>10.43538</v>
      </c>
      <c r="G81" s="20"/>
      <c r="H81" s="28"/>
    </row>
    <row r="82" spans="1:8" ht="12.75" customHeight="1">
      <c r="A82" s="32">
        <v>44231</v>
      </c>
      <c r="B82" s="33"/>
      <c r="C82" s="22">
        <f>ROUND(10.14,5)</f>
        <v>10.14</v>
      </c>
      <c r="D82" s="22">
        <f>F82</f>
        <v>10.64593</v>
      </c>
      <c r="E82" s="22">
        <f>F82</f>
        <v>10.64593</v>
      </c>
      <c r="F82" s="22">
        <f>ROUND(10.64593,5)</f>
        <v>10.64593</v>
      </c>
      <c r="G82" s="20"/>
      <c r="H82" s="28"/>
    </row>
    <row r="83" spans="1:8" ht="12.75" customHeight="1">
      <c r="A83" s="32">
        <v>44322</v>
      </c>
      <c r="B83" s="33"/>
      <c r="C83" s="22">
        <f>ROUND(10.14,5)</f>
        <v>10.14</v>
      </c>
      <c r="D83" s="22">
        <f>F83</f>
        <v>10.8639</v>
      </c>
      <c r="E83" s="22">
        <f>F83</f>
        <v>10.8639</v>
      </c>
      <c r="F83" s="22">
        <f>ROUND(10.8639,5)</f>
        <v>10.8639</v>
      </c>
      <c r="G83" s="20"/>
      <c r="H83" s="28"/>
    </row>
    <row r="84" spans="1:8" ht="12.75" customHeight="1">
      <c r="A84" s="32">
        <v>44413</v>
      </c>
      <c r="B84" s="33"/>
      <c r="C84" s="22">
        <f>ROUND(10.14,5)</f>
        <v>10.14</v>
      </c>
      <c r="D84" s="22">
        <f>F84</f>
        <v>11.10977</v>
      </c>
      <c r="E84" s="22">
        <f>F84</f>
        <v>11.10977</v>
      </c>
      <c r="F84" s="22">
        <f>ROUND(11.10977,5)</f>
        <v>11.10977</v>
      </c>
      <c r="G84" s="20"/>
      <c r="H84" s="28"/>
    </row>
    <row r="85" spans="1:8" ht="12.75" customHeight="1">
      <c r="A85" s="32" t="s">
        <v>33</v>
      </c>
      <c r="B85" s="33"/>
      <c r="C85" s="21"/>
      <c r="D85" s="21"/>
      <c r="E85" s="21"/>
      <c r="F85" s="21"/>
      <c r="G85" s="20"/>
      <c r="H85" s="28"/>
    </row>
    <row r="86" spans="1:8" ht="12.75" customHeight="1">
      <c r="A86" s="32">
        <v>44049</v>
      </c>
      <c r="B86" s="33"/>
      <c r="C86" s="22">
        <f>ROUND(94.38626,5)</f>
        <v>94.38626</v>
      </c>
      <c r="D86" s="22">
        <f>F86</f>
        <v>94.76912</v>
      </c>
      <c r="E86" s="22">
        <f>F86</f>
        <v>94.76912</v>
      </c>
      <c r="F86" s="22">
        <f>ROUND(94.76912,5)</f>
        <v>94.76912</v>
      </c>
      <c r="G86" s="20"/>
      <c r="H86" s="28"/>
    </row>
    <row r="87" spans="1:8" ht="12.75" customHeight="1">
      <c r="A87" s="32">
        <v>44140</v>
      </c>
      <c r="B87" s="33"/>
      <c r="C87" s="22">
        <f>ROUND(94.38626,5)</f>
        <v>94.38626</v>
      </c>
      <c r="D87" s="22">
        <f>F87</f>
        <v>94.59938</v>
      </c>
      <c r="E87" s="22">
        <f>F87</f>
        <v>94.59938</v>
      </c>
      <c r="F87" s="22">
        <f>ROUND(94.59938,5)</f>
        <v>94.59938</v>
      </c>
      <c r="G87" s="20"/>
      <c r="H87" s="28"/>
    </row>
    <row r="88" spans="1:8" ht="12.75" customHeight="1">
      <c r="A88" s="32">
        <v>44231</v>
      </c>
      <c r="B88" s="33"/>
      <c r="C88" s="22">
        <f>ROUND(94.38626,5)</f>
        <v>94.38626</v>
      </c>
      <c r="D88" s="22">
        <f>F88</f>
        <v>95.72377</v>
      </c>
      <c r="E88" s="22">
        <f>F88</f>
        <v>95.72377</v>
      </c>
      <c r="F88" s="22">
        <f>ROUND(95.72377,5)</f>
        <v>95.72377</v>
      </c>
      <c r="G88" s="20"/>
      <c r="H88" s="28"/>
    </row>
    <row r="89" spans="1:8" ht="12.75" customHeight="1">
      <c r="A89" s="32">
        <v>44322</v>
      </c>
      <c r="B89" s="33"/>
      <c r="C89" s="22">
        <f>ROUND(94.38626,5)</f>
        <v>94.38626</v>
      </c>
      <c r="D89" s="22">
        <f>F89</f>
        <v>95.67014</v>
      </c>
      <c r="E89" s="22">
        <f>F89</f>
        <v>95.67014</v>
      </c>
      <c r="F89" s="22">
        <f>ROUND(95.67014,5)</f>
        <v>95.67014</v>
      </c>
      <c r="G89" s="20"/>
      <c r="H89" s="28"/>
    </row>
    <row r="90" spans="1:8" ht="12.75" customHeight="1">
      <c r="A90" s="32">
        <v>44413</v>
      </c>
      <c r="B90" s="33"/>
      <c r="C90" s="22">
        <f>ROUND(94.38626,5)</f>
        <v>94.38626</v>
      </c>
      <c r="D90" s="22">
        <f>F90</f>
        <v>96.75428</v>
      </c>
      <c r="E90" s="22">
        <f>F90</f>
        <v>96.75428</v>
      </c>
      <c r="F90" s="22">
        <f>ROUND(96.75428,5)</f>
        <v>96.75428</v>
      </c>
      <c r="G90" s="20"/>
      <c r="H90" s="28"/>
    </row>
    <row r="91" spans="1:8" ht="12.75" customHeight="1">
      <c r="A91" s="32" t="s">
        <v>34</v>
      </c>
      <c r="B91" s="33"/>
      <c r="C91" s="21"/>
      <c r="D91" s="21"/>
      <c r="E91" s="21"/>
      <c r="F91" s="21"/>
      <c r="G91" s="20"/>
      <c r="H91" s="28"/>
    </row>
    <row r="92" spans="1:8" ht="12.75" customHeight="1">
      <c r="A92" s="32">
        <v>44049</v>
      </c>
      <c r="B92" s="33"/>
      <c r="C92" s="22">
        <f>ROUND(11.08,5)</f>
        <v>11.08</v>
      </c>
      <c r="D92" s="22">
        <f>F92</f>
        <v>11.16804</v>
      </c>
      <c r="E92" s="22">
        <f>F92</f>
        <v>11.16804</v>
      </c>
      <c r="F92" s="22">
        <f>ROUND(11.16804,5)</f>
        <v>11.16804</v>
      </c>
      <c r="G92" s="20"/>
      <c r="H92" s="28"/>
    </row>
    <row r="93" spans="1:8" ht="12.75" customHeight="1">
      <c r="A93" s="32">
        <v>44140</v>
      </c>
      <c r="B93" s="33"/>
      <c r="C93" s="22">
        <f>ROUND(11.08,5)</f>
        <v>11.08</v>
      </c>
      <c r="D93" s="22">
        <f>F93</f>
        <v>11.37979</v>
      </c>
      <c r="E93" s="22">
        <f>F93</f>
        <v>11.37979</v>
      </c>
      <c r="F93" s="22">
        <f>ROUND(11.37979,5)</f>
        <v>11.37979</v>
      </c>
      <c r="G93" s="20"/>
      <c r="H93" s="28"/>
    </row>
    <row r="94" spans="1:8" ht="12.75" customHeight="1">
      <c r="A94" s="32">
        <v>44231</v>
      </c>
      <c r="B94" s="33"/>
      <c r="C94" s="22">
        <f>ROUND(11.08,5)</f>
        <v>11.08</v>
      </c>
      <c r="D94" s="22">
        <f>F94</f>
        <v>11.59647</v>
      </c>
      <c r="E94" s="22">
        <f>F94</f>
        <v>11.59647</v>
      </c>
      <c r="F94" s="22">
        <f>ROUND(11.59647,5)</f>
        <v>11.59647</v>
      </c>
      <c r="G94" s="20"/>
      <c r="H94" s="28"/>
    </row>
    <row r="95" spans="1:8" ht="12.75" customHeight="1">
      <c r="A95" s="32">
        <v>44322</v>
      </c>
      <c r="B95" s="33"/>
      <c r="C95" s="22">
        <f>ROUND(11.08,5)</f>
        <v>11.08</v>
      </c>
      <c r="D95" s="22">
        <f>F95</f>
        <v>11.82072</v>
      </c>
      <c r="E95" s="22">
        <f>F95</f>
        <v>11.82072</v>
      </c>
      <c r="F95" s="22">
        <f>ROUND(11.82072,5)</f>
        <v>11.82072</v>
      </c>
      <c r="G95" s="20"/>
      <c r="H95" s="28"/>
    </row>
    <row r="96" spans="1:8" ht="12.75" customHeight="1">
      <c r="A96" s="32">
        <v>44413</v>
      </c>
      <c r="B96" s="33"/>
      <c r="C96" s="22">
        <f>ROUND(11.08,5)</f>
        <v>11.08</v>
      </c>
      <c r="D96" s="22">
        <f>F96</f>
        <v>12.07625</v>
      </c>
      <c r="E96" s="22">
        <f>F96</f>
        <v>12.07625</v>
      </c>
      <c r="F96" s="22">
        <f>ROUND(12.07625,5)</f>
        <v>12.07625</v>
      </c>
      <c r="G96" s="20"/>
      <c r="H96" s="28"/>
    </row>
    <row r="97" spans="1:8" ht="12.75" customHeight="1">
      <c r="A97" s="32" t="s">
        <v>35</v>
      </c>
      <c r="B97" s="33"/>
      <c r="C97" s="21"/>
      <c r="D97" s="21"/>
      <c r="E97" s="21"/>
      <c r="F97" s="21"/>
      <c r="G97" s="20"/>
      <c r="H97" s="28"/>
    </row>
    <row r="98" spans="1:8" ht="12.75" customHeight="1">
      <c r="A98" s="32">
        <v>44049</v>
      </c>
      <c r="B98" s="33"/>
      <c r="C98" s="22">
        <f>ROUND(4.73,5)</f>
        <v>4.73</v>
      </c>
      <c r="D98" s="22">
        <f>F98</f>
        <v>105.29194</v>
      </c>
      <c r="E98" s="22">
        <f>F98</f>
        <v>105.29194</v>
      </c>
      <c r="F98" s="22">
        <f>ROUND(105.29194,5)</f>
        <v>105.29194</v>
      </c>
      <c r="G98" s="20"/>
      <c r="H98" s="28"/>
    </row>
    <row r="99" spans="1:8" ht="12.75" customHeight="1">
      <c r="A99" s="32">
        <v>44140</v>
      </c>
      <c r="B99" s="33"/>
      <c r="C99" s="22">
        <f>ROUND(4.73,5)</f>
        <v>4.73</v>
      </c>
      <c r="D99" s="22">
        <f>F99</f>
        <v>106.43358</v>
      </c>
      <c r="E99" s="22">
        <f>F99</f>
        <v>106.43358</v>
      </c>
      <c r="F99" s="22">
        <f>ROUND(106.43358,5)</f>
        <v>106.43358</v>
      </c>
      <c r="G99" s="20"/>
      <c r="H99" s="28"/>
    </row>
    <row r="100" spans="1:8" ht="12.75" customHeight="1">
      <c r="A100" s="32">
        <v>44231</v>
      </c>
      <c r="B100" s="33"/>
      <c r="C100" s="22">
        <f>ROUND(4.73,5)</f>
        <v>4.73</v>
      </c>
      <c r="D100" s="22">
        <f>F100</f>
        <v>106.00462</v>
      </c>
      <c r="E100" s="22">
        <f>F100</f>
        <v>106.00462</v>
      </c>
      <c r="F100" s="22">
        <f>ROUND(106.00462,5)</f>
        <v>106.00462</v>
      </c>
      <c r="G100" s="20"/>
      <c r="H100" s="28"/>
    </row>
    <row r="101" spans="1:8" ht="12.75" customHeight="1">
      <c r="A101" s="32">
        <v>44322</v>
      </c>
      <c r="B101" s="33"/>
      <c r="C101" s="22">
        <f>ROUND(4.73,5)</f>
        <v>4.73</v>
      </c>
      <c r="D101" s="22">
        <f>F101</f>
        <v>107.29055</v>
      </c>
      <c r="E101" s="22">
        <f>F101</f>
        <v>107.29055</v>
      </c>
      <c r="F101" s="22">
        <f>ROUND(107.29055,5)</f>
        <v>107.29055</v>
      </c>
      <c r="G101" s="20"/>
      <c r="H101" s="28"/>
    </row>
    <row r="102" spans="1:8" ht="12.75" customHeight="1">
      <c r="A102" s="32">
        <v>44413</v>
      </c>
      <c r="B102" s="33"/>
      <c r="C102" s="22">
        <f>ROUND(4.73,5)</f>
        <v>4.73</v>
      </c>
      <c r="D102" s="22">
        <f>F102</f>
        <v>106.78767</v>
      </c>
      <c r="E102" s="22">
        <f>F102</f>
        <v>106.78767</v>
      </c>
      <c r="F102" s="22">
        <f>ROUND(106.78767,5)</f>
        <v>106.78767</v>
      </c>
      <c r="G102" s="20"/>
      <c r="H102" s="28"/>
    </row>
    <row r="103" spans="1:8" ht="12.75" customHeight="1">
      <c r="A103" s="32" t="s">
        <v>36</v>
      </c>
      <c r="B103" s="33"/>
      <c r="C103" s="21"/>
      <c r="D103" s="21"/>
      <c r="E103" s="21"/>
      <c r="F103" s="21"/>
      <c r="G103" s="20"/>
      <c r="H103" s="28"/>
    </row>
    <row r="104" spans="1:8" ht="12.75" customHeight="1">
      <c r="A104" s="32">
        <v>44049</v>
      </c>
      <c r="B104" s="33"/>
      <c r="C104" s="22">
        <f>ROUND(11.25,5)</f>
        <v>11.25</v>
      </c>
      <c r="D104" s="22">
        <f>F104</f>
        <v>11.33757</v>
      </c>
      <c r="E104" s="22">
        <f>F104</f>
        <v>11.33757</v>
      </c>
      <c r="F104" s="22">
        <f>ROUND(11.33757,5)</f>
        <v>11.33757</v>
      </c>
      <c r="G104" s="20"/>
      <c r="H104" s="28"/>
    </row>
    <row r="105" spans="1:8" ht="12.75" customHeight="1">
      <c r="A105" s="32">
        <v>44140</v>
      </c>
      <c r="B105" s="33"/>
      <c r="C105" s="22">
        <f>ROUND(11.25,5)</f>
        <v>11.25</v>
      </c>
      <c r="D105" s="22">
        <f>F105</f>
        <v>11.54811</v>
      </c>
      <c r="E105" s="22">
        <f>F105</f>
        <v>11.54811</v>
      </c>
      <c r="F105" s="22">
        <f>ROUND(11.54811,5)</f>
        <v>11.54811</v>
      </c>
      <c r="G105" s="20"/>
      <c r="H105" s="28"/>
    </row>
    <row r="106" spans="1:8" ht="12.75" customHeight="1">
      <c r="A106" s="32">
        <v>44231</v>
      </c>
      <c r="B106" s="33"/>
      <c r="C106" s="22">
        <f>ROUND(11.25,5)</f>
        <v>11.25</v>
      </c>
      <c r="D106" s="22">
        <f>F106</f>
        <v>11.76381</v>
      </c>
      <c r="E106" s="22">
        <f>F106</f>
        <v>11.76381</v>
      </c>
      <c r="F106" s="22">
        <f>ROUND(11.76381,5)</f>
        <v>11.76381</v>
      </c>
      <c r="G106" s="20"/>
      <c r="H106" s="28"/>
    </row>
    <row r="107" spans="1:8" ht="12.75" customHeight="1">
      <c r="A107" s="32">
        <v>44322</v>
      </c>
      <c r="B107" s="33"/>
      <c r="C107" s="22">
        <f>ROUND(11.25,5)</f>
        <v>11.25</v>
      </c>
      <c r="D107" s="22">
        <f>F107</f>
        <v>11.98664</v>
      </c>
      <c r="E107" s="22">
        <f>F107</f>
        <v>11.98664</v>
      </c>
      <c r="F107" s="22">
        <f>ROUND(11.98664,5)</f>
        <v>11.98664</v>
      </c>
      <c r="G107" s="20"/>
      <c r="H107" s="28"/>
    </row>
    <row r="108" spans="1:8" ht="12.75" customHeight="1">
      <c r="A108" s="32">
        <v>44413</v>
      </c>
      <c r="B108" s="33"/>
      <c r="C108" s="22">
        <f>ROUND(11.25,5)</f>
        <v>11.25</v>
      </c>
      <c r="D108" s="22">
        <f>F108</f>
        <v>12.24025</v>
      </c>
      <c r="E108" s="22">
        <f>F108</f>
        <v>12.24025</v>
      </c>
      <c r="F108" s="22">
        <f>ROUND(12.24025,5)</f>
        <v>12.24025</v>
      </c>
      <c r="G108" s="20"/>
      <c r="H108" s="28"/>
    </row>
    <row r="109" spans="1:8" ht="12.75" customHeight="1">
      <c r="A109" s="32" t="s">
        <v>37</v>
      </c>
      <c r="B109" s="33"/>
      <c r="C109" s="21"/>
      <c r="D109" s="21"/>
      <c r="E109" s="21"/>
      <c r="F109" s="21"/>
      <c r="G109" s="20"/>
      <c r="H109" s="28"/>
    </row>
    <row r="110" spans="1:8" ht="12.75" customHeight="1">
      <c r="A110" s="32">
        <v>44049</v>
      </c>
      <c r="B110" s="33"/>
      <c r="C110" s="22">
        <f>ROUND(11.37,5)</f>
        <v>11.37</v>
      </c>
      <c r="D110" s="22">
        <f>F110</f>
        <v>11.45585</v>
      </c>
      <c r="E110" s="22">
        <f>F110</f>
        <v>11.45585</v>
      </c>
      <c r="F110" s="22">
        <f>ROUND(11.45585,5)</f>
        <v>11.45585</v>
      </c>
      <c r="G110" s="20"/>
      <c r="H110" s="28"/>
    </row>
    <row r="111" spans="1:8" ht="12.75" customHeight="1">
      <c r="A111" s="32">
        <v>44140</v>
      </c>
      <c r="B111" s="33"/>
      <c r="C111" s="22">
        <f>ROUND(11.37,5)</f>
        <v>11.37</v>
      </c>
      <c r="D111" s="22">
        <f>F111</f>
        <v>11.66226</v>
      </c>
      <c r="E111" s="22">
        <f>F111</f>
        <v>11.66226</v>
      </c>
      <c r="F111" s="22">
        <f>ROUND(11.66226,5)</f>
        <v>11.66226</v>
      </c>
      <c r="G111" s="20"/>
      <c r="H111" s="28"/>
    </row>
    <row r="112" spans="1:8" ht="12.75" customHeight="1">
      <c r="A112" s="32">
        <v>44231</v>
      </c>
      <c r="B112" s="33"/>
      <c r="C112" s="22">
        <f>ROUND(11.37,5)</f>
        <v>11.37</v>
      </c>
      <c r="D112" s="22">
        <f>F112</f>
        <v>11.87383</v>
      </c>
      <c r="E112" s="22">
        <f>F112</f>
        <v>11.87383</v>
      </c>
      <c r="F112" s="22">
        <f>ROUND(11.87383,5)</f>
        <v>11.87383</v>
      </c>
      <c r="G112" s="20"/>
      <c r="H112" s="28"/>
    </row>
    <row r="113" spans="1:8" ht="12.75" customHeight="1">
      <c r="A113" s="32">
        <v>44322</v>
      </c>
      <c r="B113" s="33"/>
      <c r="C113" s="22">
        <f>ROUND(11.37,5)</f>
        <v>11.37</v>
      </c>
      <c r="D113" s="22">
        <f>F113</f>
        <v>12.09214</v>
      </c>
      <c r="E113" s="22">
        <f>F113</f>
        <v>12.09214</v>
      </c>
      <c r="F113" s="22">
        <f>ROUND(12.09214,5)</f>
        <v>12.09214</v>
      </c>
      <c r="G113" s="20"/>
      <c r="H113" s="28"/>
    </row>
    <row r="114" spans="1:8" ht="12.75" customHeight="1">
      <c r="A114" s="32">
        <v>44413</v>
      </c>
      <c r="B114" s="33"/>
      <c r="C114" s="22">
        <f>ROUND(11.37,5)</f>
        <v>11.37</v>
      </c>
      <c r="D114" s="22">
        <f>F114</f>
        <v>12.34039</v>
      </c>
      <c r="E114" s="22">
        <f>F114</f>
        <v>12.34039</v>
      </c>
      <c r="F114" s="22">
        <f>ROUND(12.34039,5)</f>
        <v>12.34039</v>
      </c>
      <c r="G114" s="20"/>
      <c r="H114" s="28"/>
    </row>
    <row r="115" spans="1:8" ht="12.75" customHeight="1">
      <c r="A115" s="32" t="s">
        <v>38</v>
      </c>
      <c r="B115" s="33"/>
      <c r="C115" s="21"/>
      <c r="D115" s="21"/>
      <c r="E115" s="21"/>
      <c r="F115" s="21"/>
      <c r="G115" s="20"/>
      <c r="H115" s="28"/>
    </row>
    <row r="116" spans="1:8" ht="12.75" customHeight="1">
      <c r="A116" s="32">
        <v>44049</v>
      </c>
      <c r="B116" s="33"/>
      <c r="C116" s="22">
        <f>ROUND(94.25828,5)</f>
        <v>94.25828</v>
      </c>
      <c r="D116" s="22">
        <f>F116</f>
        <v>94.64053</v>
      </c>
      <c r="E116" s="22">
        <f>F116</f>
        <v>94.64053</v>
      </c>
      <c r="F116" s="22">
        <f>ROUND(94.64053,5)</f>
        <v>94.64053</v>
      </c>
      <c r="G116" s="20"/>
      <c r="H116" s="28"/>
    </row>
    <row r="117" spans="1:8" ht="12.75" customHeight="1">
      <c r="A117" s="32">
        <v>44140</v>
      </c>
      <c r="B117" s="33"/>
      <c r="C117" s="22">
        <f>ROUND(94.25828,5)</f>
        <v>94.25828</v>
      </c>
      <c r="D117" s="22">
        <f>F117</f>
        <v>93.90192</v>
      </c>
      <c r="E117" s="22">
        <f>F117</f>
        <v>93.90192</v>
      </c>
      <c r="F117" s="22">
        <f>ROUND(93.90192,5)</f>
        <v>93.90192</v>
      </c>
      <c r="G117" s="20"/>
      <c r="H117" s="28"/>
    </row>
    <row r="118" spans="1:8" ht="12.75" customHeight="1">
      <c r="A118" s="32">
        <v>44231</v>
      </c>
      <c r="B118" s="33"/>
      <c r="C118" s="22">
        <f>ROUND(94.25828,5)</f>
        <v>94.25828</v>
      </c>
      <c r="D118" s="22">
        <f>F118</f>
        <v>95.01839</v>
      </c>
      <c r="E118" s="22">
        <f>F118</f>
        <v>95.01839</v>
      </c>
      <c r="F118" s="22">
        <f>ROUND(95.01839,5)</f>
        <v>95.01839</v>
      </c>
      <c r="G118" s="20"/>
      <c r="H118" s="28"/>
    </row>
    <row r="119" spans="1:8" ht="12.75" customHeight="1">
      <c r="A119" s="32">
        <v>44322</v>
      </c>
      <c r="B119" s="33"/>
      <c r="C119" s="22">
        <f>ROUND(94.25828,5)</f>
        <v>94.25828</v>
      </c>
      <c r="D119" s="22">
        <f>F119</f>
        <v>94.3833</v>
      </c>
      <c r="E119" s="22">
        <f>F119</f>
        <v>94.3833</v>
      </c>
      <c r="F119" s="22">
        <f>ROUND(94.3833,5)</f>
        <v>94.3833</v>
      </c>
      <c r="G119" s="20"/>
      <c r="H119" s="28"/>
    </row>
    <row r="120" spans="1:8" ht="12.75" customHeight="1">
      <c r="A120" s="32">
        <v>44413</v>
      </c>
      <c r="B120" s="33"/>
      <c r="C120" s="22">
        <f>ROUND(94.25828,5)</f>
        <v>94.25828</v>
      </c>
      <c r="D120" s="22">
        <f>F120</f>
        <v>95.45227</v>
      </c>
      <c r="E120" s="22">
        <f>F120</f>
        <v>95.45227</v>
      </c>
      <c r="F120" s="22">
        <f>ROUND(95.45227,5)</f>
        <v>95.45227</v>
      </c>
      <c r="G120" s="20"/>
      <c r="H120" s="28"/>
    </row>
    <row r="121" spans="1:8" ht="12.75" customHeight="1">
      <c r="A121" s="32" t="s">
        <v>39</v>
      </c>
      <c r="B121" s="33"/>
      <c r="C121" s="21"/>
      <c r="D121" s="21"/>
      <c r="E121" s="21"/>
      <c r="F121" s="21"/>
      <c r="G121" s="20"/>
      <c r="H121" s="28"/>
    </row>
    <row r="122" spans="1:8" ht="12.75" customHeight="1">
      <c r="A122" s="32">
        <v>44049</v>
      </c>
      <c r="B122" s="33"/>
      <c r="C122" s="22">
        <f>ROUND(4.76,5)</f>
        <v>4.76</v>
      </c>
      <c r="D122" s="22">
        <f>F122</f>
        <v>95.33813</v>
      </c>
      <c r="E122" s="22">
        <f>F122</f>
        <v>95.33813</v>
      </c>
      <c r="F122" s="22">
        <f>ROUND(95.33813,5)</f>
        <v>95.33813</v>
      </c>
      <c r="G122" s="20"/>
      <c r="H122" s="28"/>
    </row>
    <row r="123" spans="1:8" ht="12.75" customHeight="1">
      <c r="A123" s="32">
        <v>44140</v>
      </c>
      <c r="B123" s="33"/>
      <c r="C123" s="22">
        <f>ROUND(4.76,5)</f>
        <v>4.76</v>
      </c>
      <c r="D123" s="22">
        <f>F123</f>
        <v>96.37163</v>
      </c>
      <c r="E123" s="22">
        <f>F123</f>
        <v>96.37163</v>
      </c>
      <c r="F123" s="22">
        <f>ROUND(96.37163,5)</f>
        <v>96.37163</v>
      </c>
      <c r="G123" s="20"/>
      <c r="H123" s="28"/>
    </row>
    <row r="124" spans="1:8" ht="12.75" customHeight="1">
      <c r="A124" s="32">
        <v>44231</v>
      </c>
      <c r="B124" s="33"/>
      <c r="C124" s="22">
        <f>ROUND(4.76,5)</f>
        <v>4.76</v>
      </c>
      <c r="D124" s="22">
        <f>F124</f>
        <v>95.62927</v>
      </c>
      <c r="E124" s="22">
        <f>F124</f>
        <v>95.62927</v>
      </c>
      <c r="F124" s="22">
        <f>ROUND(95.62927,5)</f>
        <v>95.62927</v>
      </c>
      <c r="G124" s="20"/>
      <c r="H124" s="28"/>
    </row>
    <row r="125" spans="1:8" ht="12.75" customHeight="1">
      <c r="A125" s="32">
        <v>44322</v>
      </c>
      <c r="B125" s="33"/>
      <c r="C125" s="22">
        <f>ROUND(4.76,5)</f>
        <v>4.76</v>
      </c>
      <c r="D125" s="22">
        <f>F125</f>
        <v>96.78933</v>
      </c>
      <c r="E125" s="22">
        <f>F125</f>
        <v>96.78933</v>
      </c>
      <c r="F125" s="22">
        <f>ROUND(96.78933,5)</f>
        <v>96.78933</v>
      </c>
      <c r="G125" s="20"/>
      <c r="H125" s="28"/>
    </row>
    <row r="126" spans="1:8" ht="12.75" customHeight="1">
      <c r="A126" s="32">
        <v>44413</v>
      </c>
      <c r="B126" s="33"/>
      <c r="C126" s="22">
        <f>ROUND(4.76,5)</f>
        <v>4.76</v>
      </c>
      <c r="D126" s="22">
        <f>F126</f>
        <v>95.96124</v>
      </c>
      <c r="E126" s="22">
        <f>F126</f>
        <v>95.96124</v>
      </c>
      <c r="F126" s="22">
        <f>ROUND(95.96124,5)</f>
        <v>95.96124</v>
      </c>
      <c r="G126" s="20"/>
      <c r="H126" s="28"/>
    </row>
    <row r="127" spans="1:8" ht="12.75" customHeight="1">
      <c r="A127" s="32" t="s">
        <v>40</v>
      </c>
      <c r="B127" s="33"/>
      <c r="C127" s="21"/>
      <c r="D127" s="21"/>
      <c r="E127" s="21"/>
      <c r="F127" s="21"/>
      <c r="G127" s="20"/>
      <c r="H127" s="28"/>
    </row>
    <row r="128" spans="1:8" ht="12.75" customHeight="1">
      <c r="A128" s="32">
        <v>44049</v>
      </c>
      <c r="B128" s="33"/>
      <c r="C128" s="22">
        <f>ROUND(5.38,5)</f>
        <v>5.38</v>
      </c>
      <c r="D128" s="22">
        <f>F128</f>
        <v>125.42043</v>
      </c>
      <c r="E128" s="22">
        <f>F128</f>
        <v>125.42043</v>
      </c>
      <c r="F128" s="22">
        <f>ROUND(125.42043,5)</f>
        <v>125.42043</v>
      </c>
      <c r="G128" s="20"/>
      <c r="H128" s="28"/>
    </row>
    <row r="129" spans="1:8" ht="12.75" customHeight="1">
      <c r="A129" s="32">
        <v>44140</v>
      </c>
      <c r="B129" s="33"/>
      <c r="C129" s="22">
        <f>ROUND(5.38,5)</f>
        <v>5.38</v>
      </c>
      <c r="D129" s="22">
        <f>F129</f>
        <v>124.83854</v>
      </c>
      <c r="E129" s="22">
        <f>F129</f>
        <v>124.83854</v>
      </c>
      <c r="F129" s="22">
        <f>ROUND(124.83854,5)</f>
        <v>124.83854</v>
      </c>
      <c r="G129" s="20"/>
      <c r="H129" s="28"/>
    </row>
    <row r="130" spans="1:8" ht="12.75" customHeight="1">
      <c r="A130" s="32">
        <v>44231</v>
      </c>
      <c r="B130" s="33"/>
      <c r="C130" s="22">
        <f>ROUND(5.38,5)</f>
        <v>5.38</v>
      </c>
      <c r="D130" s="22">
        <f>F130</f>
        <v>126.32303</v>
      </c>
      <c r="E130" s="22">
        <f>F130</f>
        <v>126.32303</v>
      </c>
      <c r="F130" s="22">
        <f>ROUND(126.32303,5)</f>
        <v>126.32303</v>
      </c>
      <c r="G130" s="20"/>
      <c r="H130" s="28"/>
    </row>
    <row r="131" spans="1:8" ht="12.75" customHeight="1">
      <c r="A131" s="32">
        <v>44322</v>
      </c>
      <c r="B131" s="33"/>
      <c r="C131" s="22">
        <f>ROUND(5.38,5)</f>
        <v>5.38</v>
      </c>
      <c r="D131" s="22">
        <f>F131</f>
        <v>125.89017</v>
      </c>
      <c r="E131" s="22">
        <f>F131</f>
        <v>125.89017</v>
      </c>
      <c r="F131" s="22">
        <f>ROUND(125.89017,5)</f>
        <v>125.89017</v>
      </c>
      <c r="G131" s="20"/>
      <c r="H131" s="28"/>
    </row>
    <row r="132" spans="1:8" ht="12.75" customHeight="1">
      <c r="A132" s="32">
        <v>44413</v>
      </c>
      <c r="B132" s="33"/>
      <c r="C132" s="22">
        <f>ROUND(5.38,5)</f>
        <v>5.38</v>
      </c>
      <c r="D132" s="22">
        <f>F132</f>
        <v>127.31607</v>
      </c>
      <c r="E132" s="22">
        <f>F132</f>
        <v>127.31607</v>
      </c>
      <c r="F132" s="22">
        <f>ROUND(127.31607,5)</f>
        <v>127.31607</v>
      </c>
      <c r="G132" s="20"/>
      <c r="H132" s="28"/>
    </row>
    <row r="133" spans="1:8" ht="12.75" customHeight="1">
      <c r="A133" s="32" t="s">
        <v>41</v>
      </c>
      <c r="B133" s="33"/>
      <c r="C133" s="21"/>
      <c r="D133" s="21"/>
      <c r="E133" s="21"/>
      <c r="F133" s="21"/>
      <c r="G133" s="20"/>
      <c r="H133" s="28"/>
    </row>
    <row r="134" spans="1:8" ht="12.75" customHeight="1">
      <c r="A134" s="32">
        <v>44049</v>
      </c>
      <c r="B134" s="33"/>
      <c r="C134" s="22">
        <f>ROUND(11.815,5)</f>
        <v>11.815</v>
      </c>
      <c r="D134" s="22">
        <f>F134</f>
        <v>11.92003</v>
      </c>
      <c r="E134" s="22">
        <f>F134</f>
        <v>11.92003</v>
      </c>
      <c r="F134" s="22">
        <f>ROUND(11.92003,5)</f>
        <v>11.92003</v>
      </c>
      <c r="G134" s="20"/>
      <c r="H134" s="28"/>
    </row>
    <row r="135" spans="1:8" ht="12.75" customHeight="1">
      <c r="A135" s="32">
        <v>44140</v>
      </c>
      <c r="B135" s="33"/>
      <c r="C135" s="22">
        <f>ROUND(11.815,5)</f>
        <v>11.815</v>
      </c>
      <c r="D135" s="22">
        <f>F135</f>
        <v>12.18258</v>
      </c>
      <c r="E135" s="22">
        <f>F135</f>
        <v>12.18258</v>
      </c>
      <c r="F135" s="22">
        <f>ROUND(12.18258,5)</f>
        <v>12.18258</v>
      </c>
      <c r="G135" s="20"/>
      <c r="H135" s="28"/>
    </row>
    <row r="136" spans="1:8" ht="12.75" customHeight="1">
      <c r="A136" s="32">
        <v>44231</v>
      </c>
      <c r="B136" s="33"/>
      <c r="C136" s="22">
        <f>ROUND(11.815,5)</f>
        <v>11.815</v>
      </c>
      <c r="D136" s="22">
        <f>F136</f>
        <v>12.45256</v>
      </c>
      <c r="E136" s="22">
        <f>F136</f>
        <v>12.45256</v>
      </c>
      <c r="F136" s="22">
        <f>ROUND(12.45256,5)</f>
        <v>12.45256</v>
      </c>
      <c r="G136" s="20"/>
      <c r="H136" s="28"/>
    </row>
    <row r="137" spans="1:8" ht="12.75" customHeight="1">
      <c r="A137" s="32">
        <v>44322</v>
      </c>
      <c r="B137" s="33"/>
      <c r="C137" s="22">
        <f>ROUND(11.815,5)</f>
        <v>11.815</v>
      </c>
      <c r="D137" s="22">
        <f>F137</f>
        <v>12.72669</v>
      </c>
      <c r="E137" s="22">
        <f>F137</f>
        <v>12.72669</v>
      </c>
      <c r="F137" s="22">
        <f>ROUND(12.72669,5)</f>
        <v>12.72669</v>
      </c>
      <c r="G137" s="20"/>
      <c r="H137" s="28"/>
    </row>
    <row r="138" spans="1:8" ht="12.75" customHeight="1">
      <c r="A138" s="32">
        <v>44413</v>
      </c>
      <c r="B138" s="33"/>
      <c r="C138" s="22">
        <f>ROUND(11.815,5)</f>
        <v>11.815</v>
      </c>
      <c r="D138" s="22">
        <f>F138</f>
        <v>13.03232</v>
      </c>
      <c r="E138" s="22">
        <f>F138</f>
        <v>13.03232</v>
      </c>
      <c r="F138" s="22">
        <f>ROUND(13.03232,5)</f>
        <v>13.03232</v>
      </c>
      <c r="G138" s="20"/>
      <c r="H138" s="28"/>
    </row>
    <row r="139" spans="1:8" ht="12.75" customHeight="1">
      <c r="A139" s="32" t="s">
        <v>42</v>
      </c>
      <c r="B139" s="33"/>
      <c r="C139" s="21"/>
      <c r="D139" s="21"/>
      <c r="E139" s="21"/>
      <c r="F139" s="21"/>
      <c r="G139" s="20"/>
      <c r="H139" s="28"/>
    </row>
    <row r="140" spans="1:8" ht="12.75" customHeight="1">
      <c r="A140" s="32">
        <v>44049</v>
      </c>
      <c r="B140" s="33"/>
      <c r="C140" s="22">
        <f>ROUND(12.19,5)</f>
        <v>12.19</v>
      </c>
      <c r="D140" s="22">
        <f>F140</f>
        <v>12.28984</v>
      </c>
      <c r="E140" s="22">
        <f>F140</f>
        <v>12.28984</v>
      </c>
      <c r="F140" s="22">
        <f>ROUND(12.28984,5)</f>
        <v>12.28984</v>
      </c>
      <c r="G140" s="20"/>
      <c r="H140" s="28"/>
    </row>
    <row r="141" spans="1:8" ht="12.75" customHeight="1">
      <c r="A141" s="32">
        <v>44140</v>
      </c>
      <c r="B141" s="33"/>
      <c r="C141" s="22">
        <f>ROUND(12.19,5)</f>
        <v>12.19</v>
      </c>
      <c r="D141" s="22">
        <f>F141</f>
        <v>12.54177</v>
      </c>
      <c r="E141" s="22">
        <f>F141</f>
        <v>12.54177</v>
      </c>
      <c r="F141" s="22">
        <f>ROUND(12.54177,5)</f>
        <v>12.54177</v>
      </c>
      <c r="G141" s="20"/>
      <c r="H141" s="28"/>
    </row>
    <row r="142" spans="1:8" ht="12.75" customHeight="1">
      <c r="A142" s="32">
        <v>44231</v>
      </c>
      <c r="B142" s="33"/>
      <c r="C142" s="22">
        <f>ROUND(12.19,5)</f>
        <v>12.19</v>
      </c>
      <c r="D142" s="22">
        <f>F142</f>
        <v>12.79286</v>
      </c>
      <c r="E142" s="22">
        <f>F142</f>
        <v>12.79286</v>
      </c>
      <c r="F142" s="22">
        <f>ROUND(12.79286,5)</f>
        <v>12.79286</v>
      </c>
      <c r="G142" s="20"/>
      <c r="H142" s="28"/>
    </row>
    <row r="143" spans="1:8" ht="12.75" customHeight="1">
      <c r="A143" s="32">
        <v>44322</v>
      </c>
      <c r="B143" s="33"/>
      <c r="C143" s="22">
        <f>ROUND(12.19,5)</f>
        <v>12.19</v>
      </c>
      <c r="D143" s="22">
        <f>F143</f>
        <v>13.05785</v>
      </c>
      <c r="E143" s="22">
        <f>F143</f>
        <v>13.05785</v>
      </c>
      <c r="F143" s="22">
        <f>ROUND(13.05785,5)</f>
        <v>13.05785</v>
      </c>
      <c r="G143" s="20"/>
      <c r="H143" s="28"/>
    </row>
    <row r="144" spans="1:8" ht="12.75" customHeight="1">
      <c r="A144" s="32">
        <v>44413</v>
      </c>
      <c r="B144" s="33"/>
      <c r="C144" s="22">
        <f>ROUND(12.19,5)</f>
        <v>12.19</v>
      </c>
      <c r="D144" s="22">
        <f>F144</f>
        <v>13.34495</v>
      </c>
      <c r="E144" s="22">
        <f>F144</f>
        <v>13.34495</v>
      </c>
      <c r="F144" s="22">
        <f>ROUND(13.34495,5)</f>
        <v>13.34495</v>
      </c>
      <c r="G144" s="20"/>
      <c r="H144" s="28"/>
    </row>
    <row r="145" spans="1:8" ht="12.75" customHeight="1">
      <c r="A145" s="32" t="s">
        <v>43</v>
      </c>
      <c r="B145" s="33"/>
      <c r="C145" s="21"/>
      <c r="D145" s="21"/>
      <c r="E145" s="21"/>
      <c r="F145" s="21"/>
      <c r="G145" s="20"/>
      <c r="H145" s="28"/>
    </row>
    <row r="146" spans="1:8" ht="12.75" customHeight="1">
      <c r="A146" s="32">
        <v>44049</v>
      </c>
      <c r="B146" s="33"/>
      <c r="C146" s="22">
        <f>ROUND(4.91,5)</f>
        <v>4.91</v>
      </c>
      <c r="D146" s="22">
        <f>F146</f>
        <v>4.94436</v>
      </c>
      <c r="E146" s="22">
        <f>F146</f>
        <v>4.94436</v>
      </c>
      <c r="F146" s="22">
        <f>ROUND(4.94436,5)</f>
        <v>4.94436</v>
      </c>
      <c r="G146" s="20"/>
      <c r="H146" s="28"/>
    </row>
    <row r="147" spans="1:8" ht="12.75" customHeight="1">
      <c r="A147" s="32">
        <v>44140</v>
      </c>
      <c r="B147" s="33"/>
      <c r="C147" s="22">
        <f>ROUND(4.91,5)</f>
        <v>4.91</v>
      </c>
      <c r="D147" s="22">
        <f>F147</f>
        <v>5.01911</v>
      </c>
      <c r="E147" s="22">
        <f>F147</f>
        <v>5.01911</v>
      </c>
      <c r="F147" s="22">
        <f>ROUND(5.01911,5)</f>
        <v>5.01911</v>
      </c>
      <c r="G147" s="20"/>
      <c r="H147" s="28"/>
    </row>
    <row r="148" spans="1:8" ht="12.75" customHeight="1">
      <c r="A148" s="32">
        <v>44231</v>
      </c>
      <c r="B148" s="33"/>
      <c r="C148" s="22">
        <f>ROUND(4.91,5)</f>
        <v>4.91</v>
      </c>
      <c r="D148" s="22">
        <f>F148</f>
        <v>5.06704</v>
      </c>
      <c r="E148" s="22">
        <f>F148</f>
        <v>5.06704</v>
      </c>
      <c r="F148" s="22">
        <f>ROUND(5.06704,5)</f>
        <v>5.06704</v>
      </c>
      <c r="G148" s="20"/>
      <c r="H148" s="28"/>
    </row>
    <row r="149" spans="1:8" ht="12.75" customHeight="1">
      <c r="A149" s="32">
        <v>44322</v>
      </c>
      <c r="B149" s="33"/>
      <c r="C149" s="22">
        <f>ROUND(4.91,5)</f>
        <v>4.91</v>
      </c>
      <c r="D149" s="22">
        <f>F149</f>
        <v>5.10256</v>
      </c>
      <c r="E149" s="22">
        <f>F149</f>
        <v>5.10256</v>
      </c>
      <c r="F149" s="22">
        <f>ROUND(5.10256,5)</f>
        <v>5.10256</v>
      </c>
      <c r="G149" s="20"/>
      <c r="H149" s="28"/>
    </row>
    <row r="150" spans="1:8" ht="12.75" customHeight="1">
      <c r="A150" s="32">
        <v>44413</v>
      </c>
      <c r="B150" s="33"/>
      <c r="C150" s="22">
        <f>ROUND(4.91,5)</f>
        <v>4.91</v>
      </c>
      <c r="D150" s="22">
        <f>F150</f>
        <v>5.21372</v>
      </c>
      <c r="E150" s="22">
        <f>F150</f>
        <v>5.21372</v>
      </c>
      <c r="F150" s="22">
        <f>ROUND(5.21372,5)</f>
        <v>5.21372</v>
      </c>
      <c r="G150" s="20"/>
      <c r="H150" s="28"/>
    </row>
    <row r="151" spans="1:8" ht="12.75" customHeight="1">
      <c r="A151" s="32" t="s">
        <v>44</v>
      </c>
      <c r="B151" s="33"/>
      <c r="C151" s="21"/>
      <c r="D151" s="21"/>
      <c r="E151" s="21"/>
      <c r="F151" s="21"/>
      <c r="G151" s="20"/>
      <c r="H151" s="28"/>
    </row>
    <row r="152" spans="1:8" ht="12.75" customHeight="1">
      <c r="A152" s="32">
        <v>44049</v>
      </c>
      <c r="B152" s="33"/>
      <c r="C152" s="22">
        <f>ROUND(10.82,5)</f>
        <v>10.82</v>
      </c>
      <c r="D152" s="22">
        <f>F152</f>
        <v>10.90755</v>
      </c>
      <c r="E152" s="22">
        <f>F152</f>
        <v>10.90755</v>
      </c>
      <c r="F152" s="22">
        <f>ROUND(10.90755,5)</f>
        <v>10.90755</v>
      </c>
      <c r="G152" s="20"/>
      <c r="H152" s="28"/>
    </row>
    <row r="153" spans="1:8" ht="12.75" customHeight="1">
      <c r="A153" s="32">
        <v>44140</v>
      </c>
      <c r="B153" s="33"/>
      <c r="C153" s="22">
        <f>ROUND(10.82,5)</f>
        <v>10.82</v>
      </c>
      <c r="D153" s="22">
        <f>F153</f>
        <v>11.12564</v>
      </c>
      <c r="E153" s="22">
        <f>F153</f>
        <v>11.12564</v>
      </c>
      <c r="F153" s="22">
        <f>ROUND(11.12564,5)</f>
        <v>11.12564</v>
      </c>
      <c r="G153" s="20"/>
      <c r="H153" s="28"/>
    </row>
    <row r="154" spans="1:8" ht="12.75" customHeight="1">
      <c r="A154" s="32">
        <v>44231</v>
      </c>
      <c r="B154" s="33"/>
      <c r="C154" s="22">
        <f>ROUND(10.82,5)</f>
        <v>10.82</v>
      </c>
      <c r="D154" s="22">
        <f>F154</f>
        <v>11.34907</v>
      </c>
      <c r="E154" s="22">
        <f>F154</f>
        <v>11.34907</v>
      </c>
      <c r="F154" s="22">
        <f>ROUND(11.34907,5)</f>
        <v>11.34907</v>
      </c>
      <c r="G154" s="20"/>
      <c r="H154" s="28"/>
    </row>
    <row r="155" spans="1:8" ht="12.75" customHeight="1">
      <c r="A155" s="32">
        <v>44322</v>
      </c>
      <c r="B155" s="33"/>
      <c r="C155" s="22">
        <f>ROUND(10.82,5)</f>
        <v>10.82</v>
      </c>
      <c r="D155" s="22">
        <f>F155</f>
        <v>11.57141</v>
      </c>
      <c r="E155" s="22">
        <f>F155</f>
        <v>11.57141</v>
      </c>
      <c r="F155" s="22">
        <f>ROUND(11.57141,5)</f>
        <v>11.57141</v>
      </c>
      <c r="G155" s="20"/>
      <c r="H155" s="28"/>
    </row>
    <row r="156" spans="1:8" ht="12.75" customHeight="1">
      <c r="A156" s="32">
        <v>44413</v>
      </c>
      <c r="B156" s="33"/>
      <c r="C156" s="22">
        <f>ROUND(10.82,5)</f>
        <v>10.82</v>
      </c>
      <c r="D156" s="22">
        <f>F156</f>
        <v>11.82374</v>
      </c>
      <c r="E156" s="22">
        <f>F156</f>
        <v>11.82374</v>
      </c>
      <c r="F156" s="22">
        <f>ROUND(11.82374,5)</f>
        <v>11.82374</v>
      </c>
      <c r="G156" s="20"/>
      <c r="H156" s="28"/>
    </row>
    <row r="157" spans="1:8" ht="12.75" customHeight="1">
      <c r="A157" s="32" t="s">
        <v>45</v>
      </c>
      <c r="B157" s="33"/>
      <c r="C157" s="21"/>
      <c r="D157" s="21"/>
      <c r="E157" s="21"/>
      <c r="F157" s="21"/>
      <c r="G157" s="20"/>
      <c r="H157" s="28"/>
    </row>
    <row r="158" spans="1:8" ht="12.75" customHeight="1">
      <c r="A158" s="32">
        <v>44049</v>
      </c>
      <c r="B158" s="33"/>
      <c r="C158" s="22">
        <f>ROUND(7.615,5)</f>
        <v>7.615</v>
      </c>
      <c r="D158" s="22">
        <f>F158</f>
        <v>7.68787</v>
      </c>
      <c r="E158" s="22">
        <f>F158</f>
        <v>7.68787</v>
      </c>
      <c r="F158" s="22">
        <f>ROUND(7.68787,5)</f>
        <v>7.68787</v>
      </c>
      <c r="G158" s="20"/>
      <c r="H158" s="28"/>
    </row>
    <row r="159" spans="1:8" ht="12.75" customHeight="1">
      <c r="A159" s="32">
        <v>44140</v>
      </c>
      <c r="B159" s="33"/>
      <c r="C159" s="22">
        <f>ROUND(7.615,5)</f>
        <v>7.615</v>
      </c>
      <c r="D159" s="22">
        <f>F159</f>
        <v>7.86897</v>
      </c>
      <c r="E159" s="22">
        <f>F159</f>
        <v>7.86897</v>
      </c>
      <c r="F159" s="22">
        <f>ROUND(7.86897,5)</f>
        <v>7.86897</v>
      </c>
      <c r="G159" s="20"/>
      <c r="H159" s="28"/>
    </row>
    <row r="160" spans="1:8" ht="12.75" customHeight="1">
      <c r="A160" s="32">
        <v>44231</v>
      </c>
      <c r="B160" s="33"/>
      <c r="C160" s="22">
        <f>ROUND(7.615,5)</f>
        <v>7.615</v>
      </c>
      <c r="D160" s="22">
        <f>F160</f>
        <v>8.04774</v>
      </c>
      <c r="E160" s="22">
        <f>F160</f>
        <v>8.04774</v>
      </c>
      <c r="F160" s="22">
        <f>ROUND(8.04774,5)</f>
        <v>8.04774</v>
      </c>
      <c r="G160" s="20"/>
      <c r="H160" s="28"/>
    </row>
    <row r="161" spans="1:8" ht="12.75" customHeight="1">
      <c r="A161" s="32">
        <v>44322</v>
      </c>
      <c r="B161" s="33"/>
      <c r="C161" s="22">
        <f>ROUND(7.615,5)</f>
        <v>7.615</v>
      </c>
      <c r="D161" s="22">
        <f>F161</f>
        <v>8.23907</v>
      </c>
      <c r="E161" s="22">
        <f>F161</f>
        <v>8.23907</v>
      </c>
      <c r="F161" s="22">
        <f>ROUND(8.23907,5)</f>
        <v>8.23907</v>
      </c>
      <c r="G161" s="20"/>
      <c r="H161" s="28"/>
    </row>
    <row r="162" spans="1:8" ht="12.75" customHeight="1">
      <c r="A162" s="32">
        <v>44413</v>
      </c>
      <c r="B162" s="33"/>
      <c r="C162" s="22">
        <f>ROUND(7.615,5)</f>
        <v>7.615</v>
      </c>
      <c r="D162" s="22">
        <f>F162</f>
        <v>8.47348</v>
      </c>
      <c r="E162" s="22">
        <f>F162</f>
        <v>8.47348</v>
      </c>
      <c r="F162" s="22">
        <f>ROUND(8.47348,5)</f>
        <v>8.47348</v>
      </c>
      <c r="G162" s="20"/>
      <c r="H162" s="28"/>
    </row>
    <row r="163" spans="1:8" ht="12.75" customHeight="1">
      <c r="A163" s="32" t="s">
        <v>46</v>
      </c>
      <c r="B163" s="33"/>
      <c r="C163" s="21"/>
      <c r="D163" s="21"/>
      <c r="E163" s="21"/>
      <c r="F163" s="21"/>
      <c r="G163" s="20"/>
      <c r="H163" s="28"/>
    </row>
    <row r="164" spans="1:8" ht="12.75" customHeight="1">
      <c r="A164" s="32">
        <v>44049</v>
      </c>
      <c r="B164" s="33"/>
      <c r="C164" s="22">
        <f>ROUND(2.85,5)</f>
        <v>2.85</v>
      </c>
      <c r="D164" s="22">
        <f>F164</f>
        <v>307.03039</v>
      </c>
      <c r="E164" s="22">
        <f>F164</f>
        <v>307.03039</v>
      </c>
      <c r="F164" s="22">
        <f>ROUND(307.03039,5)</f>
        <v>307.03039</v>
      </c>
      <c r="G164" s="20"/>
      <c r="H164" s="28"/>
    </row>
    <row r="165" spans="1:8" ht="12.75" customHeight="1">
      <c r="A165" s="32">
        <v>44140</v>
      </c>
      <c r="B165" s="33"/>
      <c r="C165" s="22">
        <f>ROUND(2.85,5)</f>
        <v>2.85</v>
      </c>
      <c r="D165" s="22">
        <f>F165</f>
        <v>310.35864</v>
      </c>
      <c r="E165" s="22">
        <f>F165</f>
        <v>310.35864</v>
      </c>
      <c r="F165" s="22">
        <f>ROUND(310.35864,5)</f>
        <v>310.35864</v>
      </c>
      <c r="G165" s="20"/>
      <c r="H165" s="28"/>
    </row>
    <row r="166" spans="1:8" ht="12.75" customHeight="1">
      <c r="A166" s="32">
        <v>44231</v>
      </c>
      <c r="B166" s="33"/>
      <c r="C166" s="22">
        <f>ROUND(2.85,5)</f>
        <v>2.85</v>
      </c>
      <c r="D166" s="22">
        <f>F166</f>
        <v>306.20324</v>
      </c>
      <c r="E166" s="22">
        <f>F166</f>
        <v>306.20324</v>
      </c>
      <c r="F166" s="22">
        <f>ROUND(306.20324,5)</f>
        <v>306.20324</v>
      </c>
      <c r="G166" s="20"/>
      <c r="H166" s="28"/>
    </row>
    <row r="167" spans="1:8" ht="12.75" customHeight="1">
      <c r="A167" s="32">
        <v>44322</v>
      </c>
      <c r="B167" s="33"/>
      <c r="C167" s="22">
        <f>ROUND(2.85,5)</f>
        <v>2.85</v>
      </c>
      <c r="D167" s="22">
        <f>F167</f>
        <v>309.91777</v>
      </c>
      <c r="E167" s="22">
        <f>F167</f>
        <v>309.91777</v>
      </c>
      <c r="F167" s="22">
        <f>ROUND(309.91777,5)</f>
        <v>309.91777</v>
      </c>
      <c r="G167" s="20"/>
      <c r="H167" s="28"/>
    </row>
    <row r="168" spans="1:8" ht="12.75" customHeight="1">
      <c r="A168" s="32">
        <v>44413</v>
      </c>
      <c r="B168" s="33"/>
      <c r="C168" s="22">
        <f>ROUND(2.85,5)</f>
        <v>2.85</v>
      </c>
      <c r="D168" s="22">
        <f>F168</f>
        <v>305.43611</v>
      </c>
      <c r="E168" s="22">
        <f>F168</f>
        <v>305.43611</v>
      </c>
      <c r="F168" s="22">
        <f>ROUND(305.43611,5)</f>
        <v>305.43611</v>
      </c>
      <c r="G168" s="20"/>
      <c r="H168" s="28"/>
    </row>
    <row r="169" spans="1:8" ht="12.75" customHeight="1">
      <c r="A169" s="32" t="s">
        <v>47</v>
      </c>
      <c r="B169" s="33"/>
      <c r="C169" s="21"/>
      <c r="D169" s="21"/>
      <c r="E169" s="21"/>
      <c r="F169" s="21"/>
      <c r="G169" s="20"/>
      <c r="H169" s="28"/>
    </row>
    <row r="170" spans="1:8" ht="12.75" customHeight="1">
      <c r="A170" s="32">
        <v>44049</v>
      </c>
      <c r="B170" s="33"/>
      <c r="C170" s="22">
        <f>ROUND(4.7,5)</f>
        <v>4.7</v>
      </c>
      <c r="D170" s="22">
        <f>F170</f>
        <v>209.71871</v>
      </c>
      <c r="E170" s="22">
        <f>F170</f>
        <v>209.71871</v>
      </c>
      <c r="F170" s="22">
        <f>ROUND(209.71871,5)</f>
        <v>209.71871</v>
      </c>
      <c r="G170" s="20"/>
      <c r="H170" s="28"/>
    </row>
    <row r="171" spans="1:8" ht="12.75" customHeight="1">
      <c r="A171" s="32">
        <v>44140</v>
      </c>
      <c r="B171" s="33"/>
      <c r="C171" s="22">
        <f>ROUND(4.7,5)</f>
        <v>4.7</v>
      </c>
      <c r="D171" s="22">
        <f>F171</f>
        <v>211.99191</v>
      </c>
      <c r="E171" s="22">
        <f>F171</f>
        <v>211.99191</v>
      </c>
      <c r="F171" s="22">
        <f>ROUND(211.99191,5)</f>
        <v>211.99191</v>
      </c>
      <c r="G171" s="20"/>
      <c r="H171" s="28"/>
    </row>
    <row r="172" spans="1:8" ht="12.75" customHeight="1">
      <c r="A172" s="32">
        <v>44231</v>
      </c>
      <c r="B172" s="33"/>
      <c r="C172" s="22">
        <f>ROUND(4.7,5)</f>
        <v>4.7</v>
      </c>
      <c r="D172" s="22">
        <f>F172</f>
        <v>210.34514</v>
      </c>
      <c r="E172" s="22">
        <f>F172</f>
        <v>210.34514</v>
      </c>
      <c r="F172" s="22">
        <f>ROUND(210.34514,5)</f>
        <v>210.34514</v>
      </c>
      <c r="G172" s="20"/>
      <c r="H172" s="28"/>
    </row>
    <row r="173" spans="1:8" ht="12.75" customHeight="1">
      <c r="A173" s="32">
        <v>44322</v>
      </c>
      <c r="B173" s="33"/>
      <c r="C173" s="22">
        <f>ROUND(4.7,5)</f>
        <v>4.7</v>
      </c>
      <c r="D173" s="22">
        <f>F173</f>
        <v>212.89626</v>
      </c>
      <c r="E173" s="22">
        <f>F173</f>
        <v>212.89626</v>
      </c>
      <c r="F173" s="22">
        <f>ROUND(212.89626,5)</f>
        <v>212.89626</v>
      </c>
      <c r="G173" s="20"/>
      <c r="H173" s="28"/>
    </row>
    <row r="174" spans="1:8" ht="12.75" customHeight="1">
      <c r="A174" s="32">
        <v>44413</v>
      </c>
      <c r="B174" s="33"/>
      <c r="C174" s="22">
        <f>ROUND(4.7,5)</f>
        <v>4.7</v>
      </c>
      <c r="D174" s="22">
        <f>F174</f>
        <v>211.06329</v>
      </c>
      <c r="E174" s="22">
        <f>F174</f>
        <v>211.06329</v>
      </c>
      <c r="F174" s="22">
        <f>ROUND(211.06329,5)</f>
        <v>211.06329</v>
      </c>
      <c r="G174" s="20"/>
      <c r="H174" s="28"/>
    </row>
    <row r="175" spans="1:8" ht="12.75" customHeight="1">
      <c r="A175" s="32" t="s">
        <v>48</v>
      </c>
      <c r="B175" s="33"/>
      <c r="C175" s="21"/>
      <c r="D175" s="21"/>
      <c r="E175" s="21"/>
      <c r="F175" s="21"/>
      <c r="G175" s="20"/>
      <c r="H175" s="28"/>
    </row>
    <row r="176" spans="1:8" ht="12.75" customHeight="1">
      <c r="A176" s="32">
        <v>44049</v>
      </c>
      <c r="B176" s="3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2" t="s">
        <v>49</v>
      </c>
      <c r="B177" s="33"/>
      <c r="C177" s="21"/>
      <c r="D177" s="21"/>
      <c r="E177" s="21"/>
      <c r="F177" s="21"/>
      <c r="G177" s="20"/>
      <c r="H177" s="28"/>
    </row>
    <row r="178" spans="1:8" ht="12.75" customHeight="1">
      <c r="A178" s="32">
        <v>44049</v>
      </c>
      <c r="B178" s="3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2">
        <v>44140</v>
      </c>
      <c r="B179" s="3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2">
        <v>44231</v>
      </c>
      <c r="B180" s="3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2">
        <v>44322</v>
      </c>
      <c r="B181" s="3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2">
        <v>44413</v>
      </c>
      <c r="B182" s="3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2" t="s">
        <v>50</v>
      </c>
      <c r="B183" s="33"/>
      <c r="C183" s="21"/>
      <c r="D183" s="21"/>
      <c r="E183" s="21"/>
      <c r="F183" s="21"/>
      <c r="G183" s="20"/>
      <c r="H183" s="28"/>
    </row>
    <row r="184" spans="1:8" ht="12.75" customHeight="1">
      <c r="A184" s="32">
        <v>44049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>
        <v>44140</v>
      </c>
      <c r="B185" s="3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2">
        <v>44231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44322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44413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 t="s">
        <v>51</v>
      </c>
      <c r="B189" s="33"/>
      <c r="C189" s="21"/>
      <c r="D189" s="21"/>
      <c r="E189" s="21"/>
      <c r="F189" s="21"/>
      <c r="G189" s="20"/>
      <c r="H189" s="28"/>
    </row>
    <row r="190" spans="1:8" ht="12.75" customHeight="1">
      <c r="A190" s="32">
        <v>44049</v>
      </c>
      <c r="B190" s="33"/>
      <c r="C190" s="22">
        <f>ROUND(3.53,5)</f>
        <v>3.53</v>
      </c>
      <c r="D190" s="22">
        <f>F190</f>
        <v>3.4464</v>
      </c>
      <c r="E190" s="22">
        <f>F190</f>
        <v>3.4464</v>
      </c>
      <c r="F190" s="22">
        <f>ROUND(3.4464,5)</f>
        <v>3.4464</v>
      </c>
      <c r="G190" s="20"/>
      <c r="H190" s="28"/>
    </row>
    <row r="191" spans="1:8" ht="12.75" customHeight="1">
      <c r="A191" s="32">
        <v>44140</v>
      </c>
      <c r="B191" s="33"/>
      <c r="C191" s="22">
        <f>ROUND(3.53,5)</f>
        <v>3.53</v>
      </c>
      <c r="D191" s="22">
        <f>F191</f>
        <v>2.88403</v>
      </c>
      <c r="E191" s="22">
        <f>F191</f>
        <v>2.88403</v>
      </c>
      <c r="F191" s="22">
        <f>ROUND(2.88403,5)</f>
        <v>2.88403</v>
      </c>
      <c r="G191" s="20"/>
      <c r="H191" s="28"/>
    </row>
    <row r="192" spans="1:8" ht="12.75" customHeight="1">
      <c r="A192" s="32">
        <v>44231</v>
      </c>
      <c r="B192" s="33"/>
      <c r="C192" s="22">
        <f>ROUND(3.53,5)</f>
        <v>3.53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2">
        <v>44322</v>
      </c>
      <c r="B193" s="33"/>
      <c r="C193" s="22">
        <f>ROUND(3.53,5)</f>
        <v>3.53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2">
        <v>44413</v>
      </c>
      <c r="B194" s="33"/>
      <c r="C194" s="22">
        <f>ROUND(3.53,5)</f>
        <v>3.53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2" t="s">
        <v>52</v>
      </c>
      <c r="B195" s="33"/>
      <c r="C195" s="21"/>
      <c r="D195" s="21"/>
      <c r="E195" s="21"/>
      <c r="F195" s="21"/>
      <c r="G195" s="20"/>
      <c r="H195" s="28"/>
    </row>
    <row r="196" spans="1:8" ht="12.75" customHeight="1">
      <c r="A196" s="32">
        <v>44049</v>
      </c>
      <c r="B196" s="33"/>
      <c r="C196" s="22">
        <f>ROUND(10.745,5)</f>
        <v>10.745</v>
      </c>
      <c r="D196" s="22">
        <f>F196</f>
        <v>10.82327</v>
      </c>
      <c r="E196" s="22">
        <f>F196</f>
        <v>10.82327</v>
      </c>
      <c r="F196" s="22">
        <f>ROUND(10.82327,5)</f>
        <v>10.82327</v>
      </c>
      <c r="G196" s="20"/>
      <c r="H196" s="28"/>
    </row>
    <row r="197" spans="1:8" ht="12.75" customHeight="1">
      <c r="A197" s="32">
        <v>44140</v>
      </c>
      <c r="B197" s="33"/>
      <c r="C197" s="22">
        <f>ROUND(10.745,5)</f>
        <v>10.745</v>
      </c>
      <c r="D197" s="22">
        <f>F197</f>
        <v>11.01628</v>
      </c>
      <c r="E197" s="22">
        <f>F197</f>
        <v>11.01628</v>
      </c>
      <c r="F197" s="22">
        <f>ROUND(11.01628,5)</f>
        <v>11.01628</v>
      </c>
      <c r="G197" s="20"/>
      <c r="H197" s="28"/>
    </row>
    <row r="198" spans="1:8" ht="12.75" customHeight="1">
      <c r="A198" s="32">
        <v>44231</v>
      </c>
      <c r="B198" s="33"/>
      <c r="C198" s="22">
        <f>ROUND(10.745,5)</f>
        <v>10.745</v>
      </c>
      <c r="D198" s="22">
        <f>F198</f>
        <v>11.2087</v>
      </c>
      <c r="E198" s="22">
        <f>F198</f>
        <v>11.2087</v>
      </c>
      <c r="F198" s="22">
        <f>ROUND(11.2087,5)</f>
        <v>11.2087</v>
      </c>
      <c r="G198" s="20"/>
      <c r="H198" s="28"/>
    </row>
    <row r="199" spans="1:8" ht="12.75" customHeight="1">
      <c r="A199" s="32">
        <v>44322</v>
      </c>
      <c r="B199" s="33"/>
      <c r="C199" s="22">
        <f>ROUND(10.745,5)</f>
        <v>10.745</v>
      </c>
      <c r="D199" s="22">
        <f>F199</f>
        <v>11.40621</v>
      </c>
      <c r="E199" s="22">
        <f>F199</f>
        <v>11.40621</v>
      </c>
      <c r="F199" s="22">
        <f>ROUND(11.40621,5)</f>
        <v>11.40621</v>
      </c>
      <c r="G199" s="20"/>
      <c r="H199" s="28"/>
    </row>
    <row r="200" spans="1:8" ht="12.75" customHeight="1">
      <c r="A200" s="32">
        <v>44413</v>
      </c>
      <c r="B200" s="33"/>
      <c r="C200" s="22">
        <f>ROUND(10.745,5)</f>
        <v>10.745</v>
      </c>
      <c r="D200" s="22">
        <f>F200</f>
        <v>11.6256</v>
      </c>
      <c r="E200" s="22">
        <f>F200</f>
        <v>11.6256</v>
      </c>
      <c r="F200" s="22">
        <f>ROUND(11.6256,5)</f>
        <v>11.6256</v>
      </c>
      <c r="G200" s="20"/>
      <c r="H200" s="28"/>
    </row>
    <row r="201" spans="1:8" ht="12.75" customHeight="1">
      <c r="A201" s="32" t="s">
        <v>53</v>
      </c>
      <c r="B201" s="33"/>
      <c r="C201" s="21"/>
      <c r="D201" s="21"/>
      <c r="E201" s="21"/>
      <c r="F201" s="21"/>
      <c r="G201" s="20"/>
      <c r="H201" s="28"/>
    </row>
    <row r="202" spans="1:8" ht="12.75" customHeight="1">
      <c r="A202" s="32">
        <v>44049</v>
      </c>
      <c r="B202" s="33"/>
      <c r="C202" s="22">
        <f>ROUND(4.33,5)</f>
        <v>4.33</v>
      </c>
      <c r="D202" s="22">
        <f>F202</f>
        <v>183.51107</v>
      </c>
      <c r="E202" s="22">
        <f>F202</f>
        <v>183.51107</v>
      </c>
      <c r="F202" s="22">
        <f>ROUND(183.51107,5)</f>
        <v>183.51107</v>
      </c>
      <c r="G202" s="20"/>
      <c r="H202" s="28"/>
    </row>
    <row r="203" spans="1:8" ht="12.75" customHeight="1">
      <c r="A203" s="32">
        <v>44140</v>
      </c>
      <c r="B203" s="33"/>
      <c r="C203" s="22">
        <f>ROUND(4.33,5)</f>
        <v>4.33</v>
      </c>
      <c r="D203" s="22">
        <f>F203</f>
        <v>182.82538</v>
      </c>
      <c r="E203" s="22">
        <f>F203</f>
        <v>182.82538</v>
      </c>
      <c r="F203" s="22">
        <f>ROUND(182.82538,5)</f>
        <v>182.82538</v>
      </c>
      <c r="G203" s="20"/>
      <c r="H203" s="28"/>
    </row>
    <row r="204" spans="1:8" ht="12.75" customHeight="1">
      <c r="A204" s="32">
        <v>44231</v>
      </c>
      <c r="B204" s="33"/>
      <c r="C204" s="22">
        <f>ROUND(4.33,5)</f>
        <v>4.33</v>
      </c>
      <c r="D204" s="22">
        <f>F204</f>
        <v>184.99884</v>
      </c>
      <c r="E204" s="22">
        <f>F204</f>
        <v>184.99884</v>
      </c>
      <c r="F204" s="22">
        <f>ROUND(184.99884,5)</f>
        <v>184.99884</v>
      </c>
      <c r="G204" s="20"/>
      <c r="H204" s="28"/>
    </row>
    <row r="205" spans="1:8" ht="12.75" customHeight="1">
      <c r="A205" s="32">
        <v>44322</v>
      </c>
      <c r="B205" s="33"/>
      <c r="C205" s="22">
        <f>ROUND(4.33,5)</f>
        <v>4.33</v>
      </c>
      <c r="D205" s="22">
        <f>F205</f>
        <v>184.53255</v>
      </c>
      <c r="E205" s="22">
        <f>F205</f>
        <v>184.53255</v>
      </c>
      <c r="F205" s="22">
        <f>ROUND(184.53255,5)</f>
        <v>184.53255</v>
      </c>
      <c r="G205" s="20"/>
      <c r="H205" s="28"/>
    </row>
    <row r="206" spans="1:8" ht="12.75" customHeight="1">
      <c r="A206" s="32">
        <v>44413</v>
      </c>
      <c r="B206" s="33"/>
      <c r="C206" s="22">
        <f>ROUND(4.33,5)</f>
        <v>4.33</v>
      </c>
      <c r="D206" s="22">
        <f>F206</f>
        <v>186.62315</v>
      </c>
      <c r="E206" s="22">
        <f>F206</f>
        <v>186.62315</v>
      </c>
      <c r="F206" s="22">
        <f>ROUND(186.62315,5)</f>
        <v>186.62315</v>
      </c>
      <c r="G206" s="20"/>
      <c r="H206" s="28"/>
    </row>
    <row r="207" spans="1:8" ht="12.75" customHeight="1">
      <c r="A207" s="32" t="s">
        <v>54</v>
      </c>
      <c r="B207" s="33"/>
      <c r="C207" s="21"/>
      <c r="D207" s="21"/>
      <c r="E207" s="21"/>
      <c r="F207" s="21"/>
      <c r="G207" s="20"/>
      <c r="H207" s="28"/>
    </row>
    <row r="208" spans="1:8" ht="12.75" customHeight="1">
      <c r="A208" s="32">
        <v>44049</v>
      </c>
      <c r="B208" s="33"/>
      <c r="C208" s="22">
        <f>ROUND(2.53,5)</f>
        <v>2.53</v>
      </c>
      <c r="D208" s="22">
        <f>F208</f>
        <v>165.79018</v>
      </c>
      <c r="E208" s="22">
        <f>F208</f>
        <v>165.79018</v>
      </c>
      <c r="F208" s="22">
        <f>ROUND(165.79018,5)</f>
        <v>165.79018</v>
      </c>
      <c r="G208" s="20"/>
      <c r="H208" s="28"/>
    </row>
    <row r="209" spans="1:8" ht="12.75" customHeight="1">
      <c r="A209" s="32">
        <v>44140</v>
      </c>
      <c r="B209" s="33"/>
      <c r="C209" s="22">
        <f>ROUND(2.53,5)</f>
        <v>2.53</v>
      </c>
      <c r="D209" s="22">
        <f>F209</f>
        <v>167.58759</v>
      </c>
      <c r="E209" s="22">
        <f>F209</f>
        <v>167.58759</v>
      </c>
      <c r="F209" s="22">
        <f>ROUND(167.58759,5)</f>
        <v>167.58759</v>
      </c>
      <c r="G209" s="20"/>
      <c r="H209" s="28"/>
    </row>
    <row r="210" spans="1:8" ht="12.75" customHeight="1">
      <c r="A210" s="32">
        <v>44231</v>
      </c>
      <c r="B210" s="33"/>
      <c r="C210" s="22">
        <f>ROUND(2.53,5)</f>
        <v>2.53</v>
      </c>
      <c r="D210" s="22">
        <f>F210</f>
        <v>167.28511</v>
      </c>
      <c r="E210" s="22">
        <f>F210</f>
        <v>167.28511</v>
      </c>
      <c r="F210" s="22">
        <f>ROUND(167.28511,5)</f>
        <v>167.28511</v>
      </c>
      <c r="G210" s="20"/>
      <c r="H210" s="28"/>
    </row>
    <row r="211" spans="1:8" ht="12.75" customHeight="1">
      <c r="A211" s="32">
        <v>44322</v>
      </c>
      <c r="B211" s="33"/>
      <c r="C211" s="22">
        <f>ROUND(2.53,5)</f>
        <v>2.53</v>
      </c>
      <c r="D211" s="22">
        <f>F211</f>
        <v>169.31415</v>
      </c>
      <c r="E211" s="22">
        <f>F211</f>
        <v>169.31415</v>
      </c>
      <c r="F211" s="22">
        <f>ROUND(169.31415,5)</f>
        <v>169.31415</v>
      </c>
      <c r="G211" s="20"/>
      <c r="H211" s="28"/>
    </row>
    <row r="212" spans="1:8" ht="12.75" customHeight="1">
      <c r="A212" s="32">
        <v>44413</v>
      </c>
      <c r="B212" s="33"/>
      <c r="C212" s="22">
        <f>ROUND(2.53,5)</f>
        <v>2.53</v>
      </c>
      <c r="D212" s="22">
        <f>F212</f>
        <v>168.90523</v>
      </c>
      <c r="E212" s="22">
        <f>F212</f>
        <v>168.90523</v>
      </c>
      <c r="F212" s="22">
        <f>ROUND(168.90523,5)</f>
        <v>168.90523</v>
      </c>
      <c r="G212" s="20"/>
      <c r="H212" s="28"/>
    </row>
    <row r="213" spans="1:8" ht="12.75" customHeight="1">
      <c r="A213" s="32" t="s">
        <v>55</v>
      </c>
      <c r="B213" s="33"/>
      <c r="C213" s="21"/>
      <c r="D213" s="21"/>
      <c r="E213" s="21"/>
      <c r="F213" s="21"/>
      <c r="G213" s="20"/>
      <c r="H213" s="28"/>
    </row>
    <row r="214" spans="1:8" ht="12.75" customHeight="1">
      <c r="A214" s="32">
        <v>44049</v>
      </c>
      <c r="B214" s="33"/>
      <c r="C214" s="22">
        <f>ROUND(9.685,5)</f>
        <v>9.685</v>
      </c>
      <c r="D214" s="22">
        <f>F214</f>
        <v>9.76342</v>
      </c>
      <c r="E214" s="22">
        <f>F214</f>
        <v>9.76342</v>
      </c>
      <c r="F214" s="22">
        <f>ROUND(9.76342,5)</f>
        <v>9.76342</v>
      </c>
      <c r="G214" s="20"/>
      <c r="H214" s="28"/>
    </row>
    <row r="215" spans="1:8" ht="12.75" customHeight="1">
      <c r="A215" s="32">
        <v>44140</v>
      </c>
      <c r="B215" s="33"/>
      <c r="C215" s="22">
        <f>ROUND(9.685,5)</f>
        <v>9.685</v>
      </c>
      <c r="D215" s="22">
        <f>F215</f>
        <v>9.95916</v>
      </c>
      <c r="E215" s="22">
        <f>F215</f>
        <v>9.95916</v>
      </c>
      <c r="F215" s="22">
        <f>ROUND(9.95916,5)</f>
        <v>9.95916</v>
      </c>
      <c r="G215" s="20"/>
      <c r="H215" s="28"/>
    </row>
    <row r="216" spans="1:8" ht="12.75" customHeight="1">
      <c r="A216" s="32">
        <v>44231</v>
      </c>
      <c r="B216" s="33"/>
      <c r="C216" s="22">
        <f>ROUND(9.685,5)</f>
        <v>9.685</v>
      </c>
      <c r="D216" s="22">
        <f>F216</f>
        <v>10.15823</v>
      </c>
      <c r="E216" s="22">
        <f>F216</f>
        <v>10.15823</v>
      </c>
      <c r="F216" s="22">
        <f>ROUND(10.15823,5)</f>
        <v>10.15823</v>
      </c>
      <c r="G216" s="20"/>
      <c r="H216" s="28"/>
    </row>
    <row r="217" spans="1:8" ht="12.75" customHeight="1">
      <c r="A217" s="32">
        <v>44322</v>
      </c>
      <c r="B217" s="33"/>
      <c r="C217" s="22">
        <f>ROUND(9.685,5)</f>
        <v>9.685</v>
      </c>
      <c r="D217" s="22">
        <f>F217</f>
        <v>10.35722</v>
      </c>
      <c r="E217" s="22">
        <f>F217</f>
        <v>10.35722</v>
      </c>
      <c r="F217" s="22">
        <f>ROUND(10.35722,5)</f>
        <v>10.35722</v>
      </c>
      <c r="G217" s="20"/>
      <c r="H217" s="28"/>
    </row>
    <row r="218" spans="1:8" ht="12.75" customHeight="1">
      <c r="A218" s="32">
        <v>44413</v>
      </c>
      <c r="B218" s="33"/>
      <c r="C218" s="22">
        <f>ROUND(9.685,5)</f>
        <v>9.685</v>
      </c>
      <c r="D218" s="22">
        <f>F218</f>
        <v>10.5866</v>
      </c>
      <c r="E218" s="22">
        <f>F218</f>
        <v>10.5866</v>
      </c>
      <c r="F218" s="22">
        <f>ROUND(10.5866,5)</f>
        <v>10.5866</v>
      </c>
      <c r="G218" s="20"/>
      <c r="H218" s="28"/>
    </row>
    <row r="219" spans="1:8" ht="12.75" customHeight="1">
      <c r="A219" s="32" t="s">
        <v>56</v>
      </c>
      <c r="B219" s="33"/>
      <c r="C219" s="21"/>
      <c r="D219" s="21"/>
      <c r="E219" s="21"/>
      <c r="F219" s="21"/>
      <c r="G219" s="20"/>
      <c r="H219" s="28"/>
    </row>
    <row r="220" spans="1:8" ht="12.75" customHeight="1">
      <c r="A220" s="32">
        <v>44049</v>
      </c>
      <c r="B220" s="33"/>
      <c r="C220" s="22">
        <f>ROUND(10.99,5)</f>
        <v>10.99</v>
      </c>
      <c r="D220" s="22">
        <f>F220</f>
        <v>11.06605</v>
      </c>
      <c r="E220" s="22">
        <f>F220</f>
        <v>11.06605</v>
      </c>
      <c r="F220" s="22">
        <f>ROUND(11.06605,5)</f>
        <v>11.06605</v>
      </c>
      <c r="G220" s="20"/>
      <c r="H220" s="28"/>
    </row>
    <row r="221" spans="1:8" ht="12.75" customHeight="1">
      <c r="A221" s="32">
        <v>44140</v>
      </c>
      <c r="B221" s="33"/>
      <c r="C221" s="22">
        <f>ROUND(10.99,5)</f>
        <v>10.99</v>
      </c>
      <c r="D221" s="22">
        <f>F221</f>
        <v>11.25474</v>
      </c>
      <c r="E221" s="22">
        <f>F221</f>
        <v>11.25474</v>
      </c>
      <c r="F221" s="22">
        <f>ROUND(11.25474,5)</f>
        <v>11.25474</v>
      </c>
      <c r="G221" s="20"/>
      <c r="H221" s="28"/>
    </row>
    <row r="222" spans="1:8" ht="12.75" customHeight="1">
      <c r="A222" s="32">
        <v>44231</v>
      </c>
      <c r="B222" s="33"/>
      <c r="C222" s="22">
        <f>ROUND(10.99,5)</f>
        <v>10.99</v>
      </c>
      <c r="D222" s="22">
        <f>F222</f>
        <v>11.44679</v>
      </c>
      <c r="E222" s="22">
        <f>F222</f>
        <v>11.44679</v>
      </c>
      <c r="F222" s="22">
        <f>ROUND(11.44679,5)</f>
        <v>11.44679</v>
      </c>
      <c r="G222" s="20"/>
      <c r="H222" s="28"/>
    </row>
    <row r="223" spans="1:8" ht="12.75" customHeight="1">
      <c r="A223" s="32">
        <v>44322</v>
      </c>
      <c r="B223" s="33"/>
      <c r="C223" s="22">
        <f>ROUND(10.99,5)</f>
        <v>10.99</v>
      </c>
      <c r="D223" s="22">
        <f>F223</f>
        <v>11.63656</v>
      </c>
      <c r="E223" s="22">
        <f>F223</f>
        <v>11.63656</v>
      </c>
      <c r="F223" s="22">
        <f>ROUND(11.63656,5)</f>
        <v>11.63656</v>
      </c>
      <c r="G223" s="20"/>
      <c r="H223" s="28"/>
    </row>
    <row r="224" spans="1:8" ht="12.75" customHeight="1">
      <c r="A224" s="32">
        <v>44413</v>
      </c>
      <c r="B224" s="33"/>
      <c r="C224" s="22">
        <f>ROUND(10.99,5)</f>
        <v>10.99</v>
      </c>
      <c r="D224" s="22">
        <f>F224</f>
        <v>11.8501</v>
      </c>
      <c r="E224" s="22">
        <f>F224</f>
        <v>11.8501</v>
      </c>
      <c r="F224" s="22">
        <f>ROUND(11.8501,5)</f>
        <v>11.8501</v>
      </c>
      <c r="G224" s="20"/>
      <c r="H224" s="28"/>
    </row>
    <row r="225" spans="1:8" ht="12.75" customHeight="1">
      <c r="A225" s="32" t="s">
        <v>57</v>
      </c>
      <c r="B225" s="33"/>
      <c r="C225" s="21"/>
      <c r="D225" s="21"/>
      <c r="E225" s="21"/>
      <c r="F225" s="21"/>
      <c r="G225" s="20"/>
      <c r="H225" s="28"/>
    </row>
    <row r="226" spans="1:8" ht="12.75" customHeight="1">
      <c r="A226" s="32">
        <v>44049</v>
      </c>
      <c r="B226" s="33"/>
      <c r="C226" s="22">
        <f>ROUND(11.305,5)</f>
        <v>11.305</v>
      </c>
      <c r="D226" s="22">
        <f>F226</f>
        <v>11.38703</v>
      </c>
      <c r="E226" s="22">
        <f>F226</f>
        <v>11.38703</v>
      </c>
      <c r="F226" s="22">
        <f>ROUND(11.38703,5)</f>
        <v>11.38703</v>
      </c>
      <c r="G226" s="20"/>
      <c r="H226" s="28"/>
    </row>
    <row r="227" spans="1:8" ht="12.75" customHeight="1">
      <c r="A227" s="32">
        <v>44140</v>
      </c>
      <c r="B227" s="33"/>
      <c r="C227" s="22">
        <f>ROUND(11.305,5)</f>
        <v>11.305</v>
      </c>
      <c r="D227" s="22">
        <f>F227</f>
        <v>11.59084</v>
      </c>
      <c r="E227" s="22">
        <f>F227</f>
        <v>11.59084</v>
      </c>
      <c r="F227" s="22">
        <f>ROUND(11.59084,5)</f>
        <v>11.59084</v>
      </c>
      <c r="G227" s="20"/>
      <c r="H227" s="28"/>
    </row>
    <row r="228" spans="1:8" ht="12.75" customHeight="1">
      <c r="A228" s="32">
        <v>44231</v>
      </c>
      <c r="B228" s="33"/>
      <c r="C228" s="22">
        <f>ROUND(11.305,5)</f>
        <v>11.305</v>
      </c>
      <c r="D228" s="22">
        <f>F228</f>
        <v>11.79974</v>
      </c>
      <c r="E228" s="22">
        <f>F228</f>
        <v>11.79974</v>
      </c>
      <c r="F228" s="22">
        <f>ROUND(11.79974,5)</f>
        <v>11.79974</v>
      </c>
      <c r="G228" s="20"/>
      <c r="H228" s="28"/>
    </row>
    <row r="229" spans="1:8" ht="12.75" customHeight="1">
      <c r="A229" s="32">
        <v>44322</v>
      </c>
      <c r="B229" s="33"/>
      <c r="C229" s="22">
        <f>ROUND(11.305,5)</f>
        <v>11.305</v>
      </c>
      <c r="D229" s="22">
        <f>F229</f>
        <v>12.00679</v>
      </c>
      <c r="E229" s="22">
        <f>F229</f>
        <v>12.00679</v>
      </c>
      <c r="F229" s="22">
        <f>ROUND(12.00679,5)</f>
        <v>12.00679</v>
      </c>
      <c r="G229" s="20"/>
      <c r="H229" s="28"/>
    </row>
    <row r="230" spans="1:8" ht="12.75" customHeight="1">
      <c r="A230" s="32">
        <v>44413</v>
      </c>
      <c r="B230" s="33"/>
      <c r="C230" s="22">
        <f>ROUND(11.305,5)</f>
        <v>11.305</v>
      </c>
      <c r="D230" s="22">
        <f>F230</f>
        <v>12.24038</v>
      </c>
      <c r="E230" s="22">
        <f>F230</f>
        <v>12.24038</v>
      </c>
      <c r="F230" s="22">
        <f>ROUND(12.24038,5)</f>
        <v>12.24038</v>
      </c>
      <c r="G230" s="20"/>
      <c r="H230" s="28"/>
    </row>
    <row r="231" spans="1:8" ht="12.75" customHeight="1">
      <c r="A231" s="32" t="s">
        <v>58</v>
      </c>
      <c r="B231" s="33"/>
      <c r="C231" s="21"/>
      <c r="D231" s="21"/>
      <c r="E231" s="21"/>
      <c r="F231" s="21"/>
      <c r="G231" s="20"/>
      <c r="H231" s="28"/>
    </row>
    <row r="232" spans="1:8" ht="12.75" customHeight="1">
      <c r="A232" s="32">
        <v>44049</v>
      </c>
      <c r="B232" s="33"/>
      <c r="C232" s="23">
        <f>ROUND(720.249,3)</f>
        <v>720.249</v>
      </c>
      <c r="D232" s="23">
        <f>F232</f>
        <v>723.02</v>
      </c>
      <c r="E232" s="23">
        <f>F232</f>
        <v>723.02</v>
      </c>
      <c r="F232" s="23">
        <f>ROUND(723.02,3)</f>
        <v>723.02</v>
      </c>
      <c r="G232" s="20"/>
      <c r="H232" s="28"/>
    </row>
    <row r="233" spans="1:8" ht="12.75" customHeight="1">
      <c r="A233" s="32">
        <v>44140</v>
      </c>
      <c r="B233" s="33"/>
      <c r="C233" s="23">
        <f>ROUND(720.249,3)</f>
        <v>720.249</v>
      </c>
      <c r="D233" s="23">
        <f>F233</f>
        <v>730.761</v>
      </c>
      <c r="E233" s="23">
        <f>F233</f>
        <v>730.761</v>
      </c>
      <c r="F233" s="23">
        <f>ROUND(730.761,3)</f>
        <v>730.761</v>
      </c>
      <c r="G233" s="20"/>
      <c r="H233" s="28"/>
    </row>
    <row r="234" spans="1:8" ht="12.75" customHeight="1">
      <c r="A234" s="32">
        <v>44231</v>
      </c>
      <c r="B234" s="33"/>
      <c r="C234" s="23">
        <f>ROUND(720.249,3)</f>
        <v>720.249</v>
      </c>
      <c r="D234" s="23">
        <f>F234</f>
        <v>739.268</v>
      </c>
      <c r="E234" s="23">
        <f>F234</f>
        <v>739.268</v>
      </c>
      <c r="F234" s="23">
        <f>ROUND(739.268,3)</f>
        <v>739.268</v>
      </c>
      <c r="G234" s="20"/>
      <c r="H234" s="28"/>
    </row>
    <row r="235" spans="1:8" ht="12.75" customHeight="1">
      <c r="A235" s="32">
        <v>44322</v>
      </c>
      <c r="B235" s="33"/>
      <c r="C235" s="23">
        <f>ROUND(720.249,3)</f>
        <v>720.249</v>
      </c>
      <c r="D235" s="23">
        <f>F235</f>
        <v>748.055</v>
      </c>
      <c r="E235" s="23">
        <f>F235</f>
        <v>748.055</v>
      </c>
      <c r="F235" s="23">
        <f>ROUND(748.055,3)</f>
        <v>748.055</v>
      </c>
      <c r="G235" s="20"/>
      <c r="H235" s="28"/>
    </row>
    <row r="236" spans="1:8" ht="12.75" customHeight="1">
      <c r="A236" s="32" t="s">
        <v>59</v>
      </c>
      <c r="B236" s="33"/>
      <c r="C236" s="21"/>
      <c r="D236" s="21"/>
      <c r="E236" s="21"/>
      <c r="F236" s="21"/>
      <c r="G236" s="20"/>
      <c r="H236" s="28"/>
    </row>
    <row r="237" spans="1:8" ht="12.75" customHeight="1">
      <c r="A237" s="32">
        <v>44049</v>
      </c>
      <c r="B237" s="33"/>
      <c r="C237" s="23">
        <f>ROUND(727.423,3)</f>
        <v>727.423</v>
      </c>
      <c r="D237" s="23">
        <f>F237</f>
        <v>730.222</v>
      </c>
      <c r="E237" s="23">
        <f>F237</f>
        <v>730.222</v>
      </c>
      <c r="F237" s="23">
        <f>ROUND(730.222,3)</f>
        <v>730.222</v>
      </c>
      <c r="G237" s="20"/>
      <c r="H237" s="28"/>
    </row>
    <row r="238" spans="1:8" ht="12.75" customHeight="1">
      <c r="A238" s="32">
        <v>44140</v>
      </c>
      <c r="B238" s="33"/>
      <c r="C238" s="23">
        <f>ROUND(727.423,3)</f>
        <v>727.423</v>
      </c>
      <c r="D238" s="23">
        <f>F238</f>
        <v>738.04</v>
      </c>
      <c r="E238" s="23">
        <f>F238</f>
        <v>738.04</v>
      </c>
      <c r="F238" s="23">
        <f>ROUND(738.04,3)</f>
        <v>738.04</v>
      </c>
      <c r="G238" s="20"/>
      <c r="H238" s="28"/>
    </row>
    <row r="239" spans="1:8" ht="12.75" customHeight="1">
      <c r="A239" s="32">
        <v>44231</v>
      </c>
      <c r="B239" s="33"/>
      <c r="C239" s="23">
        <f>ROUND(727.423,3)</f>
        <v>727.423</v>
      </c>
      <c r="D239" s="23">
        <f>F239</f>
        <v>746.631</v>
      </c>
      <c r="E239" s="23">
        <f>F239</f>
        <v>746.631</v>
      </c>
      <c r="F239" s="23">
        <f>ROUND(746.631,3)</f>
        <v>746.631</v>
      </c>
      <c r="G239" s="20"/>
      <c r="H239" s="28"/>
    </row>
    <row r="240" spans="1:8" ht="12.75" customHeight="1">
      <c r="A240" s="32">
        <v>44322</v>
      </c>
      <c r="B240" s="33"/>
      <c r="C240" s="23">
        <f>ROUND(727.423,3)</f>
        <v>727.423</v>
      </c>
      <c r="D240" s="23">
        <f>F240</f>
        <v>755.506</v>
      </c>
      <c r="E240" s="23">
        <f>F240</f>
        <v>755.506</v>
      </c>
      <c r="F240" s="23">
        <f>ROUND(755.506,3)</f>
        <v>755.506</v>
      </c>
      <c r="G240" s="20"/>
      <c r="H240" s="28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28"/>
    </row>
    <row r="242" spans="1:8" ht="12.75" customHeight="1">
      <c r="A242" s="32">
        <v>44049</v>
      </c>
      <c r="B242" s="33"/>
      <c r="C242" s="23">
        <f>ROUND(801.352,3)</f>
        <v>801.352</v>
      </c>
      <c r="D242" s="23">
        <f>F242</f>
        <v>804.435</v>
      </c>
      <c r="E242" s="23">
        <f>F242</f>
        <v>804.435</v>
      </c>
      <c r="F242" s="23">
        <f>ROUND(804.435,3)</f>
        <v>804.435</v>
      </c>
      <c r="G242" s="20"/>
      <c r="H242" s="28"/>
    </row>
    <row r="243" spans="1:8" ht="12.75" customHeight="1">
      <c r="A243" s="32">
        <v>44140</v>
      </c>
      <c r="B243" s="33"/>
      <c r="C243" s="23">
        <f>ROUND(801.352,3)</f>
        <v>801.352</v>
      </c>
      <c r="D243" s="23">
        <f>F243</f>
        <v>813.048</v>
      </c>
      <c r="E243" s="23">
        <f>F243</f>
        <v>813.048</v>
      </c>
      <c r="F243" s="23">
        <f>ROUND(813.048,3)</f>
        <v>813.048</v>
      </c>
      <c r="G243" s="20"/>
      <c r="H243" s="28"/>
    </row>
    <row r="244" spans="1:8" ht="12.75" customHeight="1">
      <c r="A244" s="32">
        <v>44231</v>
      </c>
      <c r="B244" s="33"/>
      <c r="C244" s="23">
        <f>ROUND(801.352,3)</f>
        <v>801.352</v>
      </c>
      <c r="D244" s="23">
        <f>F244</f>
        <v>822.512</v>
      </c>
      <c r="E244" s="23">
        <f>F244</f>
        <v>822.512</v>
      </c>
      <c r="F244" s="23">
        <f>ROUND(822.512,3)</f>
        <v>822.512</v>
      </c>
      <c r="G244" s="20"/>
      <c r="H244" s="28"/>
    </row>
    <row r="245" spans="1:8" ht="12.75" customHeight="1">
      <c r="A245" s="32">
        <v>44322</v>
      </c>
      <c r="B245" s="33"/>
      <c r="C245" s="23">
        <f>ROUND(801.352,3)</f>
        <v>801.352</v>
      </c>
      <c r="D245" s="23">
        <f>F245</f>
        <v>832.289</v>
      </c>
      <c r="E245" s="23">
        <f>F245</f>
        <v>832.289</v>
      </c>
      <c r="F245" s="23">
        <f>ROUND(832.289,3)</f>
        <v>832.289</v>
      </c>
      <c r="G245" s="20"/>
      <c r="H245" s="28"/>
    </row>
    <row r="246" spans="1:8" ht="12.75" customHeight="1">
      <c r="A246" s="32" t="s">
        <v>61</v>
      </c>
      <c r="B246" s="33"/>
      <c r="C246" s="21"/>
      <c r="D246" s="21"/>
      <c r="E246" s="21"/>
      <c r="F246" s="21"/>
      <c r="G246" s="20"/>
      <c r="H246" s="28"/>
    </row>
    <row r="247" spans="1:8" ht="12.75" customHeight="1">
      <c r="A247" s="32">
        <v>44049</v>
      </c>
      <c r="B247" s="33"/>
      <c r="C247" s="23">
        <f>ROUND(701.231,3)</f>
        <v>701.231</v>
      </c>
      <c r="D247" s="23">
        <f>F247</f>
        <v>703.929</v>
      </c>
      <c r="E247" s="23">
        <f>F247</f>
        <v>703.929</v>
      </c>
      <c r="F247" s="23">
        <f>ROUND(703.929,3)</f>
        <v>703.929</v>
      </c>
      <c r="G247" s="20"/>
      <c r="H247" s="28"/>
    </row>
    <row r="248" spans="1:8" ht="12.75" customHeight="1">
      <c r="A248" s="32">
        <v>44140</v>
      </c>
      <c r="B248" s="33"/>
      <c r="C248" s="23">
        <f>ROUND(701.231,3)</f>
        <v>701.231</v>
      </c>
      <c r="D248" s="23">
        <f>F248</f>
        <v>711.465</v>
      </c>
      <c r="E248" s="23">
        <f>F248</f>
        <v>711.465</v>
      </c>
      <c r="F248" s="23">
        <f>ROUND(711.465,3)</f>
        <v>711.465</v>
      </c>
      <c r="G248" s="20"/>
      <c r="H248" s="28"/>
    </row>
    <row r="249" spans="1:8" ht="12.75" customHeight="1">
      <c r="A249" s="32">
        <v>44231</v>
      </c>
      <c r="B249" s="33"/>
      <c r="C249" s="23">
        <f>ROUND(701.231,3)</f>
        <v>701.231</v>
      </c>
      <c r="D249" s="23">
        <f>F249</f>
        <v>719.748</v>
      </c>
      <c r="E249" s="23">
        <f>F249</f>
        <v>719.748</v>
      </c>
      <c r="F249" s="23">
        <f>ROUND(719.748,3)</f>
        <v>719.748</v>
      </c>
      <c r="G249" s="20"/>
      <c r="H249" s="28"/>
    </row>
    <row r="250" spans="1:8" ht="12.75" customHeight="1">
      <c r="A250" s="32">
        <v>44322</v>
      </c>
      <c r="B250" s="33"/>
      <c r="C250" s="23">
        <f>ROUND(701.231,3)</f>
        <v>701.231</v>
      </c>
      <c r="D250" s="23">
        <f>F250</f>
        <v>728.303</v>
      </c>
      <c r="E250" s="23">
        <f>F250</f>
        <v>728.303</v>
      </c>
      <c r="F250" s="23">
        <f>ROUND(728.303,3)</f>
        <v>728.303</v>
      </c>
      <c r="G250" s="20"/>
      <c r="H250" s="28"/>
    </row>
    <row r="251" spans="1:8" ht="12.75" customHeight="1">
      <c r="A251" s="32" t="s">
        <v>62</v>
      </c>
      <c r="B251" s="33"/>
      <c r="C251" s="21"/>
      <c r="D251" s="21"/>
      <c r="E251" s="21"/>
      <c r="F251" s="21"/>
      <c r="G251" s="20"/>
      <c r="H251" s="28"/>
    </row>
    <row r="252" spans="1:8" ht="12.75" customHeight="1">
      <c r="A252" s="32">
        <v>44049</v>
      </c>
      <c r="B252" s="33"/>
      <c r="C252" s="23">
        <f>ROUND(251.323335994977,3)</f>
        <v>251.323</v>
      </c>
      <c r="D252" s="23">
        <f>F252</f>
        <v>252.314</v>
      </c>
      <c r="E252" s="23">
        <f>F252</f>
        <v>252.314</v>
      </c>
      <c r="F252" s="23">
        <f>ROUND(252.314,3)</f>
        <v>252.314</v>
      </c>
      <c r="G252" s="20"/>
      <c r="H252" s="28"/>
    </row>
    <row r="253" spans="1:8" ht="12.75" customHeight="1">
      <c r="A253" s="32">
        <v>44140</v>
      </c>
      <c r="B253" s="33"/>
      <c r="C253" s="23">
        <f>ROUND(251.323335994977,3)</f>
        <v>251.323</v>
      </c>
      <c r="D253" s="23">
        <f>F253</f>
        <v>255.078</v>
      </c>
      <c r="E253" s="23">
        <f>F253</f>
        <v>255.078</v>
      </c>
      <c r="F253" s="23">
        <f>ROUND(255.078,3)</f>
        <v>255.078</v>
      </c>
      <c r="G253" s="20"/>
      <c r="H253" s="28"/>
    </row>
    <row r="254" spans="1:8" ht="12.75" customHeight="1">
      <c r="A254" s="32">
        <v>44231</v>
      </c>
      <c r="B254" s="33"/>
      <c r="C254" s="23">
        <f>ROUND(251.323335994977,3)</f>
        <v>251.323</v>
      </c>
      <c r="D254" s="23">
        <f>F254</f>
        <v>258.109</v>
      </c>
      <c r="E254" s="23">
        <f>F254</f>
        <v>258.109</v>
      </c>
      <c r="F254" s="23">
        <f>ROUND(258.109,3)</f>
        <v>258.109</v>
      </c>
      <c r="G254" s="20"/>
      <c r="H254" s="28"/>
    </row>
    <row r="255" spans="1:8" ht="12.75" customHeight="1">
      <c r="A255" s="32">
        <v>44322</v>
      </c>
      <c r="B255" s="33"/>
      <c r="C255" s="23">
        <f>ROUND(251.323335994977,3)</f>
        <v>251.323</v>
      </c>
      <c r="D255" s="23">
        <f>F255</f>
        <v>261.238</v>
      </c>
      <c r="E255" s="23">
        <f>F255</f>
        <v>261.238</v>
      </c>
      <c r="F255" s="23">
        <f>ROUND(261.238,3)</f>
        <v>261.238</v>
      </c>
      <c r="G255" s="20"/>
      <c r="H255" s="28"/>
    </row>
    <row r="256" spans="1:8" ht="12.75" customHeight="1">
      <c r="A256" s="32" t="s">
        <v>63</v>
      </c>
      <c r="B256" s="33"/>
      <c r="C256" s="21"/>
      <c r="D256" s="21"/>
      <c r="E256" s="21"/>
      <c r="F256" s="21"/>
      <c r="G256" s="20"/>
      <c r="H256" s="28"/>
    </row>
    <row r="257" spans="1:8" ht="12.75" customHeight="1">
      <c r="A257" s="32">
        <v>44049</v>
      </c>
      <c r="B257" s="33"/>
      <c r="C257" s="23">
        <f>ROUND(693.047,3)</f>
        <v>693.047</v>
      </c>
      <c r="D257" s="23">
        <f>F257</f>
        <v>695.713</v>
      </c>
      <c r="E257" s="23">
        <f>F257</f>
        <v>695.713</v>
      </c>
      <c r="F257" s="23">
        <f>ROUND(695.713,3)</f>
        <v>695.713</v>
      </c>
      <c r="G257" s="20"/>
      <c r="H257" s="28"/>
    </row>
    <row r="258" spans="1:8" ht="12.75" customHeight="1">
      <c r="A258" s="32">
        <v>44140</v>
      </c>
      <c r="B258" s="33"/>
      <c r="C258" s="23">
        <f>ROUND(693.047,3)</f>
        <v>693.047</v>
      </c>
      <c r="D258" s="23">
        <f>F258</f>
        <v>703.162</v>
      </c>
      <c r="E258" s="23">
        <f>F258</f>
        <v>703.162</v>
      </c>
      <c r="F258" s="23">
        <f>ROUND(703.162,3)</f>
        <v>703.162</v>
      </c>
      <c r="G258" s="20"/>
      <c r="H258" s="28"/>
    </row>
    <row r="259" spans="1:8" ht="12.75" customHeight="1">
      <c r="A259" s="32">
        <v>44231</v>
      </c>
      <c r="B259" s="33"/>
      <c r="C259" s="23">
        <f>ROUND(693.047,3)</f>
        <v>693.047</v>
      </c>
      <c r="D259" s="23">
        <f>F259</f>
        <v>711.348</v>
      </c>
      <c r="E259" s="23">
        <f>F259</f>
        <v>711.348</v>
      </c>
      <c r="F259" s="23">
        <f>ROUND(711.348,3)</f>
        <v>711.348</v>
      </c>
      <c r="G259" s="20"/>
      <c r="H259" s="28"/>
    </row>
    <row r="260" spans="1:8" ht="12.75" customHeight="1">
      <c r="A260" s="32">
        <v>44322</v>
      </c>
      <c r="B260" s="33"/>
      <c r="C260" s="23">
        <f>ROUND(693.047,3)</f>
        <v>693.047</v>
      </c>
      <c r="D260" s="23">
        <f>F260</f>
        <v>719.803</v>
      </c>
      <c r="E260" s="23">
        <f>F260</f>
        <v>719.803</v>
      </c>
      <c r="F260" s="23">
        <f>ROUND(719.803,3)</f>
        <v>719.803</v>
      </c>
      <c r="G260" s="20"/>
      <c r="H260" s="28"/>
    </row>
    <row r="261" spans="1:8" ht="12.75" customHeight="1">
      <c r="A261" s="42" t="s">
        <v>85</v>
      </c>
      <c r="B261" s="43"/>
      <c r="C261" s="44"/>
      <c r="D261" s="44"/>
      <c r="E261" s="44"/>
      <c r="F261" s="44"/>
      <c r="G261" s="45"/>
      <c r="H261" s="46"/>
    </row>
    <row r="262" spans="1:8" ht="12.75" customHeight="1">
      <c r="A262" s="47">
        <v>44027</v>
      </c>
      <c r="B262" s="48"/>
      <c r="C262" s="49">
        <v>3.883</v>
      </c>
      <c r="D262" s="49">
        <v>3.895</v>
      </c>
      <c r="E262" s="49">
        <v>3.845</v>
      </c>
      <c r="F262" s="49">
        <v>3.87</v>
      </c>
      <c r="G262" s="45"/>
      <c r="H262" s="46"/>
    </row>
    <row r="263" spans="1:8" ht="12.75" customHeight="1">
      <c r="A263" s="47">
        <v>44062</v>
      </c>
      <c r="B263" s="48"/>
      <c r="C263" s="49">
        <v>3.883</v>
      </c>
      <c r="D263" s="49">
        <v>3.645</v>
      </c>
      <c r="E263" s="49">
        <v>3.595</v>
      </c>
      <c r="F263" s="49">
        <v>3.62</v>
      </c>
      <c r="G263" s="45"/>
      <c r="H263" s="46"/>
    </row>
    <row r="264" spans="1:8" ht="12.75" customHeight="1">
      <c r="A264" s="47">
        <v>44090</v>
      </c>
      <c r="B264" s="48"/>
      <c r="C264" s="49">
        <v>3.883</v>
      </c>
      <c r="D264" s="49">
        <v>3.615</v>
      </c>
      <c r="E264" s="49">
        <v>3.565</v>
      </c>
      <c r="F264" s="49">
        <v>3.59</v>
      </c>
      <c r="G264" s="45"/>
      <c r="H264" s="46"/>
    </row>
    <row r="265" spans="1:8" ht="12.75" customHeight="1">
      <c r="A265" s="47">
        <v>44125</v>
      </c>
      <c r="B265" s="48"/>
      <c r="C265" s="49">
        <v>3.883</v>
      </c>
      <c r="D265" s="49">
        <v>3.465</v>
      </c>
      <c r="E265" s="49">
        <v>3.415</v>
      </c>
      <c r="F265" s="49">
        <v>3.44</v>
      </c>
      <c r="G265" s="45"/>
      <c r="H265" s="46"/>
    </row>
    <row r="266" spans="1:8" ht="12.75" customHeight="1">
      <c r="A266" s="47">
        <v>44153</v>
      </c>
      <c r="B266" s="48">
        <v>44153</v>
      </c>
      <c r="C266" s="49">
        <v>3.883</v>
      </c>
      <c r="D266" s="49">
        <v>3.445</v>
      </c>
      <c r="E266" s="49">
        <v>3.395</v>
      </c>
      <c r="F266" s="49">
        <v>3.42</v>
      </c>
      <c r="G266" s="45"/>
      <c r="H266" s="46"/>
    </row>
    <row r="267" spans="1:8" ht="12.75" customHeight="1">
      <c r="A267" s="47">
        <v>44180</v>
      </c>
      <c r="B267" s="48"/>
      <c r="C267" s="49">
        <v>3.883</v>
      </c>
      <c r="D267" s="49">
        <v>3.425</v>
      </c>
      <c r="E267" s="49">
        <v>3.375</v>
      </c>
      <c r="F267" s="49">
        <v>3.4</v>
      </c>
      <c r="G267" s="45"/>
      <c r="H267" s="46"/>
    </row>
    <row r="268" spans="1:8" ht="12.75" customHeight="1">
      <c r="A268" s="47">
        <v>44272</v>
      </c>
      <c r="B268" s="48"/>
      <c r="C268" s="49">
        <v>3.883</v>
      </c>
      <c r="D268" s="49">
        <v>3.445</v>
      </c>
      <c r="E268" s="49">
        <v>3.395</v>
      </c>
      <c r="F268" s="49">
        <v>3.42</v>
      </c>
      <c r="G268" s="45"/>
      <c r="H268" s="46"/>
    </row>
    <row r="269" spans="1:8" ht="12.75" customHeight="1">
      <c r="A269" s="47">
        <v>44362</v>
      </c>
      <c r="B269" s="48"/>
      <c r="C269" s="49">
        <v>3.883</v>
      </c>
      <c r="D269" s="49">
        <v>3.615</v>
      </c>
      <c r="E269" s="49">
        <v>3.565</v>
      </c>
      <c r="F269" s="49">
        <v>3.59</v>
      </c>
      <c r="G269" s="45"/>
      <c r="H269" s="46"/>
    </row>
    <row r="270" spans="1:8" ht="12.75" customHeight="1">
      <c r="A270" s="47">
        <v>44454</v>
      </c>
      <c r="B270" s="48"/>
      <c r="C270" s="49">
        <v>3.883</v>
      </c>
      <c r="D270" s="49">
        <v>3.625</v>
      </c>
      <c r="E270" s="49">
        <v>3.565</v>
      </c>
      <c r="F270" s="49">
        <v>3.5949999999999998</v>
      </c>
      <c r="G270" s="45"/>
      <c r="H270" s="46"/>
    </row>
    <row r="271" spans="1:8" ht="12.75" customHeight="1">
      <c r="A271" s="47">
        <v>44545</v>
      </c>
      <c r="B271" s="48"/>
      <c r="C271" s="49">
        <v>3.883</v>
      </c>
      <c r="D271" s="49">
        <v>3.965</v>
      </c>
      <c r="E271" s="49">
        <v>3.905</v>
      </c>
      <c r="F271" s="49">
        <v>3.9349999999999996</v>
      </c>
      <c r="G271" s="45"/>
      <c r="H271" s="46"/>
    </row>
    <row r="272" spans="1:8" ht="12.75" customHeight="1">
      <c r="A272" s="47">
        <v>44636</v>
      </c>
      <c r="B272" s="48"/>
      <c r="C272" s="49">
        <v>3.883</v>
      </c>
      <c r="D272" s="49">
        <v>3.975</v>
      </c>
      <c r="E272" s="49">
        <v>3.895</v>
      </c>
      <c r="F272" s="49">
        <v>3.935</v>
      </c>
      <c r="G272" s="45"/>
      <c r="H272" s="46"/>
    </row>
    <row r="273" spans="1:8" ht="12.75" customHeight="1">
      <c r="A273" s="47">
        <v>44727</v>
      </c>
      <c r="B273" s="48"/>
      <c r="C273" s="49">
        <v>3.883</v>
      </c>
      <c r="D273" s="49">
        <v>4.515</v>
      </c>
      <c r="E273" s="49">
        <v>4.415</v>
      </c>
      <c r="F273" s="49">
        <v>4.465</v>
      </c>
      <c r="G273" s="45"/>
      <c r="H273" s="46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ROUND(91.7583642375293,2)</f>
        <v>91.76</v>
      </c>
      <c r="D275" s="20">
        <f>F275</f>
        <v>86.18</v>
      </c>
      <c r="E275" s="20">
        <f>F275</f>
        <v>86.18</v>
      </c>
      <c r="F275" s="20">
        <f>ROUND(86.17785594584,2)</f>
        <v>86.18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ROUND(89.8085057768665,2)</f>
        <v>89.81</v>
      </c>
      <c r="D277" s="20">
        <f>F277</f>
        <v>81.94</v>
      </c>
      <c r="E277" s="20">
        <f>F277</f>
        <v>81.94</v>
      </c>
      <c r="F277" s="20">
        <f>ROUND(81.9395438713463,2)</f>
        <v>81.94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ROUND(91.7583642375293,5)</f>
        <v>91.75836</v>
      </c>
      <c r="D281" s="22">
        <f>F281</f>
        <v>94.02066</v>
      </c>
      <c r="E281" s="22">
        <f>F281</f>
        <v>94.02066</v>
      </c>
      <c r="F281" s="22">
        <f>ROUND(94.0206553332584,5)</f>
        <v>94.02066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ROUND(91.7583642375293,5)</f>
        <v>91.75836</v>
      </c>
      <c r="D283" s="22">
        <f>F283</f>
        <v>92.23893</v>
      </c>
      <c r="E283" s="22">
        <f>F283</f>
        <v>92.23893</v>
      </c>
      <c r="F283" s="22">
        <f>ROUND(92.2389309074646,5)</f>
        <v>92.23893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ROUND(91.7583642375293,5)</f>
        <v>91.75836</v>
      </c>
      <c r="D285" s="22">
        <f>F285</f>
        <v>90.37935</v>
      </c>
      <c r="E285" s="22">
        <f>F285</f>
        <v>90.37935</v>
      </c>
      <c r="F285" s="22">
        <f>ROUND(90.3793541291734,5)</f>
        <v>90.37935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2">
        <v>44460</v>
      </c>
      <c r="B287" s="33"/>
      <c r="C287" s="22">
        <f>ROUND(91.7583642375293,5)</f>
        <v>91.75836</v>
      </c>
      <c r="D287" s="22">
        <f>F287</f>
        <v>89.3392</v>
      </c>
      <c r="E287" s="22">
        <f>F287</f>
        <v>89.3392</v>
      </c>
      <c r="F287" s="22">
        <f>ROUND(89.33920365932,5)</f>
        <v>89.3392</v>
      </c>
      <c r="G287" s="20"/>
      <c r="H287" s="28"/>
    </row>
    <row r="288" spans="1:8" ht="12.75" customHeight="1">
      <c r="A288" s="32" t="s">
        <v>69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44551</v>
      </c>
      <c r="B289" s="33"/>
      <c r="C289" s="22">
        <f>ROUND(91.7583642375293,5)</f>
        <v>91.75836</v>
      </c>
      <c r="D289" s="22">
        <f>F289</f>
        <v>90.61662</v>
      </c>
      <c r="E289" s="22">
        <f>F289</f>
        <v>90.61662</v>
      </c>
      <c r="F289" s="22">
        <f>ROUND(90.6166214318844,5)</f>
        <v>90.61662</v>
      </c>
      <c r="G289" s="20"/>
      <c r="H289" s="28"/>
    </row>
    <row r="290" spans="1:8" ht="12.75" customHeight="1">
      <c r="A290" s="32" t="s">
        <v>70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44635</v>
      </c>
      <c r="B291" s="33"/>
      <c r="C291" s="22">
        <f>ROUND(91.7583642375293,5)</f>
        <v>91.75836</v>
      </c>
      <c r="D291" s="22">
        <f>F291</f>
        <v>90.05426</v>
      </c>
      <c r="E291" s="22">
        <f>F291</f>
        <v>90.05426</v>
      </c>
      <c r="F291" s="22">
        <f>ROUND(90.0542605717518,5)</f>
        <v>90.05426</v>
      </c>
      <c r="G291" s="20"/>
      <c r="H291" s="28"/>
    </row>
    <row r="292" spans="1:8" ht="12.75" customHeight="1">
      <c r="A292" s="32" t="s">
        <v>71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44733</v>
      </c>
      <c r="B293" s="33"/>
      <c r="C293" s="22">
        <f>ROUND(91.7583642375293,5)</f>
        <v>91.75836</v>
      </c>
      <c r="D293" s="22">
        <f>F293</f>
        <v>90.12826</v>
      </c>
      <c r="E293" s="22">
        <f>F293</f>
        <v>90.12826</v>
      </c>
      <c r="F293" s="22">
        <f>ROUND(90.1282583461719,5)</f>
        <v>90.12826</v>
      </c>
      <c r="G293" s="20"/>
      <c r="H293" s="28"/>
    </row>
    <row r="294" spans="1:8" ht="12.75" customHeight="1">
      <c r="A294" s="32" t="s">
        <v>72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44824</v>
      </c>
      <c r="B295" s="33"/>
      <c r="C295" s="22">
        <f>ROUND(91.7583642375293,5)</f>
        <v>91.75836</v>
      </c>
      <c r="D295" s="22">
        <f>F295</f>
        <v>93.24901</v>
      </c>
      <c r="E295" s="22">
        <f>F295</f>
        <v>93.24901</v>
      </c>
      <c r="F295" s="22">
        <f>ROUND(93.2490068035816,5)</f>
        <v>93.24901</v>
      </c>
      <c r="G295" s="20"/>
      <c r="H295" s="28"/>
    </row>
    <row r="296" spans="1:8" ht="12.75" customHeight="1">
      <c r="A296" s="32" t="s">
        <v>73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45097</v>
      </c>
      <c r="B297" s="33"/>
      <c r="C297" s="20">
        <f>ROUND(91.7583642375293,2)</f>
        <v>91.76</v>
      </c>
      <c r="D297" s="20">
        <f>F297</f>
        <v>91.76</v>
      </c>
      <c r="E297" s="20">
        <f>F297</f>
        <v>91.76</v>
      </c>
      <c r="F297" s="20">
        <f>ROUND(91.7583642375293,2)</f>
        <v>91.76</v>
      </c>
      <c r="G297" s="20"/>
      <c r="H297" s="28"/>
    </row>
    <row r="298" spans="1:8" ht="12.75" customHeight="1">
      <c r="A298" s="32" t="s">
        <v>74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45188</v>
      </c>
      <c r="B299" s="33"/>
      <c r="C299" s="20">
        <f>ROUND(91.7583642375293,2)</f>
        <v>91.76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2" t="s">
        <v>75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46008</v>
      </c>
      <c r="B301" s="33"/>
      <c r="C301" s="22">
        <f>ROUND(89.8085057768665,5)</f>
        <v>89.80851</v>
      </c>
      <c r="D301" s="22">
        <f>F301</f>
        <v>80.40492</v>
      </c>
      <c r="E301" s="22">
        <f>F301</f>
        <v>80.40492</v>
      </c>
      <c r="F301" s="22">
        <f>ROUND(80.4049201744236,5)</f>
        <v>80.40492</v>
      </c>
      <c r="G301" s="20"/>
      <c r="H301" s="28"/>
    </row>
    <row r="302" spans="1:8" ht="12.75" customHeight="1">
      <c r="A302" s="32" t="s">
        <v>76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46097</v>
      </c>
      <c r="B303" s="33"/>
      <c r="C303" s="22">
        <f>ROUND(89.8085057768665,5)</f>
        <v>89.80851</v>
      </c>
      <c r="D303" s="22">
        <f>F303</f>
        <v>77.03535</v>
      </c>
      <c r="E303" s="22">
        <f>F303</f>
        <v>77.03535</v>
      </c>
      <c r="F303" s="22">
        <f>ROUND(77.0353456079581,5)</f>
        <v>77.03535</v>
      </c>
      <c r="G303" s="20"/>
      <c r="H303" s="28"/>
    </row>
    <row r="304" spans="1:8" ht="12.75" customHeight="1">
      <c r="A304" s="32" t="s">
        <v>77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46188</v>
      </c>
      <c r="B305" s="33"/>
      <c r="C305" s="22">
        <f>ROUND(89.8085057768665,5)</f>
        <v>89.80851</v>
      </c>
      <c r="D305" s="22">
        <f>F305</f>
        <v>75.54399</v>
      </c>
      <c r="E305" s="22">
        <f>F305</f>
        <v>75.54399</v>
      </c>
      <c r="F305" s="22">
        <f>ROUND(75.5439894416059,5)</f>
        <v>75.54399</v>
      </c>
      <c r="G305" s="20"/>
      <c r="H305" s="28"/>
    </row>
    <row r="306" spans="1:8" ht="12.75" customHeight="1">
      <c r="A306" s="32" t="s">
        <v>78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46286</v>
      </c>
      <c r="B307" s="33"/>
      <c r="C307" s="22">
        <f>ROUND(89.8085057768665,5)</f>
        <v>89.80851</v>
      </c>
      <c r="D307" s="22">
        <f>F307</f>
        <v>77.6584</v>
      </c>
      <c r="E307" s="22">
        <f>F307</f>
        <v>77.6584</v>
      </c>
      <c r="F307" s="22">
        <f>ROUND(77.6584028383924,5)</f>
        <v>77.6584</v>
      </c>
      <c r="G307" s="20"/>
      <c r="H307" s="28"/>
    </row>
    <row r="308" spans="1:8" ht="12.75" customHeight="1">
      <c r="A308" s="32" t="s">
        <v>79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46377</v>
      </c>
      <c r="B309" s="33"/>
      <c r="C309" s="22">
        <f>ROUND(89.8085057768665,5)</f>
        <v>89.80851</v>
      </c>
      <c r="D309" s="22">
        <f>F309</f>
        <v>81.77008</v>
      </c>
      <c r="E309" s="22">
        <f>F309</f>
        <v>81.77008</v>
      </c>
      <c r="F309" s="22">
        <f>ROUND(81.7700807034017,5)</f>
        <v>81.77008</v>
      </c>
      <c r="G309" s="20"/>
      <c r="H309" s="28"/>
    </row>
    <row r="310" spans="1:8" ht="12.75" customHeight="1">
      <c r="A310" s="32" t="s">
        <v>80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46461</v>
      </c>
      <c r="B311" s="33"/>
      <c r="C311" s="22">
        <f>ROUND(89.8085057768665,5)</f>
        <v>89.80851</v>
      </c>
      <c r="D311" s="22">
        <f>F311</f>
        <v>80.37771</v>
      </c>
      <c r="E311" s="22">
        <f>F311</f>
        <v>80.37771</v>
      </c>
      <c r="F311" s="22">
        <f>ROUND(80.3777136893744,5)</f>
        <v>80.37771</v>
      </c>
      <c r="G311" s="20"/>
      <c r="H311" s="28"/>
    </row>
    <row r="312" spans="1:8" ht="12.75" customHeight="1">
      <c r="A312" s="32" t="s">
        <v>81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46559</v>
      </c>
      <c r="B313" s="33"/>
      <c r="C313" s="22">
        <f>ROUND(89.8085057768665,5)</f>
        <v>89.80851</v>
      </c>
      <c r="D313" s="22">
        <f>F313</f>
        <v>82.53083</v>
      </c>
      <c r="E313" s="22">
        <f>F313</f>
        <v>82.53083</v>
      </c>
      <c r="F313" s="22">
        <f>ROUND(82.5308262666011,5)</f>
        <v>82.53083</v>
      </c>
      <c r="G313" s="20"/>
      <c r="H313" s="28"/>
    </row>
    <row r="314" spans="1:8" ht="12.75" customHeight="1">
      <c r="A314" s="32" t="s">
        <v>82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46650</v>
      </c>
      <c r="B315" s="33"/>
      <c r="C315" s="22">
        <f>ROUND(89.8085057768665,5)</f>
        <v>89.80851</v>
      </c>
      <c r="D315" s="22">
        <f>F315</f>
        <v>88.39403</v>
      </c>
      <c r="E315" s="22">
        <f>F315</f>
        <v>88.39403</v>
      </c>
      <c r="F315" s="22">
        <f>ROUND(88.3940327698706,5)</f>
        <v>88.39403</v>
      </c>
      <c r="G315" s="20"/>
      <c r="H315" s="28"/>
    </row>
    <row r="316" spans="1:8" ht="12.75" customHeight="1">
      <c r="A316" s="32" t="s">
        <v>83</v>
      </c>
      <c r="B316" s="33"/>
      <c r="C316" s="21"/>
      <c r="D316" s="21"/>
      <c r="E316" s="21"/>
      <c r="F316" s="21"/>
      <c r="G316" s="20"/>
      <c r="H316" s="28"/>
    </row>
    <row r="317" spans="1:8" ht="12.75" customHeight="1">
      <c r="A317" s="32">
        <v>46924</v>
      </c>
      <c r="B317" s="33"/>
      <c r="C317" s="20">
        <f>ROUND(89.8085057768665,2)</f>
        <v>89.81</v>
      </c>
      <c r="D317" s="20">
        <f>F317</f>
        <v>89.81</v>
      </c>
      <c r="E317" s="20">
        <f>F317</f>
        <v>89.81</v>
      </c>
      <c r="F317" s="20">
        <f>ROUND(89.8085057768665,2)</f>
        <v>89.81</v>
      </c>
      <c r="G317" s="20"/>
      <c r="H317" s="28"/>
    </row>
    <row r="318" spans="1:8" ht="12.75" customHeight="1">
      <c r="A318" s="32" t="s">
        <v>84</v>
      </c>
      <c r="B318" s="33"/>
      <c r="C318" s="21"/>
      <c r="D318" s="21"/>
      <c r="E318" s="21"/>
      <c r="F318" s="21"/>
      <c r="G318" s="20"/>
      <c r="H318" s="28"/>
    </row>
    <row r="319" spans="1:8" ht="12.75" customHeight="1" thickBot="1">
      <c r="A319" s="50">
        <v>47015</v>
      </c>
      <c r="B319" s="51"/>
      <c r="C319" s="26">
        <f>ROUND(89.8085057768665,2)</f>
        <v>89.81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273:B273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8:B258"/>
    <mergeCell ref="A247:B247"/>
    <mergeCell ref="A248:B248"/>
    <mergeCell ref="A249:B249"/>
    <mergeCell ref="A250:B250"/>
    <mergeCell ref="A251:B251"/>
    <mergeCell ref="A252:B252"/>
    <mergeCell ref="A287:B287"/>
    <mergeCell ref="A288:B288"/>
    <mergeCell ref="A289:B289"/>
    <mergeCell ref="A259:B259"/>
    <mergeCell ref="A260:B260"/>
    <mergeCell ref="A253:B253"/>
    <mergeCell ref="A254:B254"/>
    <mergeCell ref="A255:B255"/>
    <mergeCell ref="A256:B256"/>
    <mergeCell ref="A257:B257"/>
    <mergeCell ref="A290:B290"/>
    <mergeCell ref="A291:B291"/>
    <mergeCell ref="A292:B292"/>
    <mergeCell ref="A293:B293"/>
    <mergeCell ref="A294:B294"/>
    <mergeCell ref="A295:B29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276:B276"/>
    <mergeCell ref="A275:B275"/>
    <mergeCell ref="A274:B274"/>
    <mergeCell ref="A314:B314"/>
    <mergeCell ref="A315:B315"/>
    <mergeCell ref="A316:B316"/>
    <mergeCell ref="A302:B302"/>
    <mergeCell ref="A303:B303"/>
    <mergeCell ref="A304:B304"/>
    <mergeCell ref="A305:B305"/>
    <mergeCell ref="A283:B283"/>
    <mergeCell ref="A284:B284"/>
    <mergeCell ref="A285:B285"/>
    <mergeCell ref="A286:B286"/>
    <mergeCell ref="A277:B277"/>
    <mergeCell ref="A278:B278"/>
    <mergeCell ref="A279:B279"/>
    <mergeCell ref="A280:B280"/>
    <mergeCell ref="A281:B281"/>
    <mergeCell ref="A282:B28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2020-07-02T16:25:14Z</dcterms:modified>
  <cp:category/>
  <cp:version/>
  <cp:contentType/>
  <cp:contentStatus/>
</cp:coreProperties>
</file>