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80" windowHeight="703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<sst xmlns="http://schemas.openxmlformats.org/spreadsheetml/2006/main" count="88" uniqueCount="86">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</sst>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26">
      <selection activeCell="K148" sqref="K148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44020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44095</v>
      </c>
      <c r="B6" s="31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44182</v>
      </c>
      <c r="B8" s="31"/>
      <c r="C8" s="20">
        <f aca="true" t="shared" si="0" ref="C8:C19">ROUND(92.2965387342399,2)</f>
        <v>92.3</v>
      </c>
      <c r="D8" s="20">
        <f aca="true" t="shared" si="1" ref="D8:D19">F8</f>
        <v>94.04</v>
      </c>
      <c r="E8" s="20">
        <f aca="true" t="shared" si="2" ref="E8:E19">F8</f>
        <v>94.04</v>
      </c>
      <c r="F8" s="20">
        <f>ROUND(94.0396899686276,2)</f>
        <v>94.04</v>
      </c>
      <c r="G8" s="20"/>
      <c r="H8" s="28"/>
    </row>
    <row r="9" spans="1:8" ht="12.75" customHeight="1">
      <c r="A9" s="30">
        <v>44271</v>
      </c>
      <c r="B9" s="31"/>
      <c r="C9" s="20">
        <f t="shared" si="0"/>
        <v>92.3</v>
      </c>
      <c r="D9" s="20">
        <f t="shared" si="1"/>
        <v>92.29</v>
      </c>
      <c r="E9" s="20">
        <f t="shared" si="2"/>
        <v>92.29</v>
      </c>
      <c r="F9" s="20">
        <f>ROUND(92.2891315489936,2)</f>
        <v>92.29</v>
      </c>
      <c r="G9" s="20"/>
      <c r="H9" s="28"/>
    </row>
    <row r="10" spans="1:8" ht="12.75" customHeight="1">
      <c r="A10" s="30">
        <v>44362</v>
      </c>
      <c r="B10" s="31"/>
      <c r="C10" s="20">
        <f t="shared" si="0"/>
        <v>92.3</v>
      </c>
      <c r="D10" s="20">
        <f t="shared" si="1"/>
        <v>90.47</v>
      </c>
      <c r="E10" s="20">
        <f t="shared" si="2"/>
        <v>90.47</v>
      </c>
      <c r="F10" s="20">
        <f>ROUND(90.4661840502217,2)</f>
        <v>90.47</v>
      </c>
      <c r="G10" s="20"/>
      <c r="H10" s="28"/>
    </row>
    <row r="11" spans="1:8" ht="12.75" customHeight="1">
      <c r="A11" s="30">
        <v>44460</v>
      </c>
      <c r="B11" s="31"/>
      <c r="C11" s="20">
        <f t="shared" si="0"/>
        <v>92.3</v>
      </c>
      <c r="D11" s="20">
        <f t="shared" si="1"/>
        <v>89.46</v>
      </c>
      <c r="E11" s="20">
        <f t="shared" si="2"/>
        <v>89.46</v>
      </c>
      <c r="F11" s="20">
        <f>ROUND(89.4592924214693,2)</f>
        <v>89.46</v>
      </c>
      <c r="G11" s="20"/>
      <c r="H11" s="28"/>
    </row>
    <row r="12" spans="1:8" ht="12.75" customHeight="1">
      <c r="A12" s="30">
        <v>44551</v>
      </c>
      <c r="B12" s="31"/>
      <c r="C12" s="20">
        <f t="shared" si="0"/>
        <v>92.3</v>
      </c>
      <c r="D12" s="20">
        <f t="shared" si="1"/>
        <v>90.78</v>
      </c>
      <c r="E12" s="20">
        <f t="shared" si="2"/>
        <v>90.78</v>
      </c>
      <c r="F12" s="20">
        <f>ROUND(90.7780825479776,2)</f>
        <v>90.78</v>
      </c>
      <c r="G12" s="20"/>
      <c r="H12" s="28"/>
    </row>
    <row r="13" spans="1:8" ht="12.75" customHeight="1">
      <c r="A13" s="30">
        <v>44635</v>
      </c>
      <c r="B13" s="31"/>
      <c r="C13" s="20">
        <f t="shared" si="0"/>
        <v>92.3</v>
      </c>
      <c r="D13" s="20">
        <f t="shared" si="1"/>
        <v>90.25</v>
      </c>
      <c r="E13" s="20">
        <f t="shared" si="2"/>
        <v>90.25</v>
      </c>
      <c r="F13" s="20">
        <f>ROUND(90.2542053399199,2)</f>
        <v>90.25</v>
      </c>
      <c r="G13" s="20"/>
      <c r="H13" s="28"/>
    </row>
    <row r="14" spans="1:8" ht="12.75" customHeight="1">
      <c r="A14" s="30">
        <v>44733</v>
      </c>
      <c r="B14" s="31"/>
      <c r="C14" s="20">
        <f t="shared" si="0"/>
        <v>92.3</v>
      </c>
      <c r="D14" s="20">
        <f t="shared" si="1"/>
        <v>90.42</v>
      </c>
      <c r="E14" s="20">
        <f t="shared" si="2"/>
        <v>90.42</v>
      </c>
      <c r="F14" s="20">
        <f>ROUND(90.418762490736,2)</f>
        <v>90.42</v>
      </c>
      <c r="G14" s="20"/>
      <c r="H14" s="28"/>
    </row>
    <row r="15" spans="1:8" ht="12.75" customHeight="1">
      <c r="A15" s="30">
        <v>44824</v>
      </c>
      <c r="B15" s="31"/>
      <c r="C15" s="20">
        <f t="shared" si="0"/>
        <v>92.3</v>
      </c>
      <c r="D15" s="20">
        <f t="shared" si="1"/>
        <v>93.62</v>
      </c>
      <c r="E15" s="20">
        <f t="shared" si="2"/>
        <v>93.62</v>
      </c>
      <c r="F15" s="20">
        <f>ROUND(93.6197656493905,2)</f>
        <v>93.62</v>
      </c>
      <c r="G15" s="20"/>
      <c r="H15" s="28"/>
    </row>
    <row r="16" spans="1:8" ht="12.75" customHeight="1">
      <c r="A16" s="30">
        <v>44915</v>
      </c>
      <c r="B16" s="31"/>
      <c r="C16" s="20">
        <f t="shared" si="0"/>
        <v>92.3</v>
      </c>
      <c r="D16" s="20">
        <f t="shared" si="1"/>
        <v>94.19</v>
      </c>
      <c r="E16" s="20">
        <f t="shared" si="2"/>
        <v>94.19</v>
      </c>
      <c r="F16" s="20">
        <f>ROUND(94.1876652318235,2)</f>
        <v>94.19</v>
      </c>
      <c r="G16" s="20"/>
      <c r="H16" s="28"/>
    </row>
    <row r="17" spans="1:8" ht="12.75" customHeight="1">
      <c r="A17" s="30">
        <v>45007</v>
      </c>
      <c r="B17" s="31"/>
      <c r="C17" s="20">
        <f t="shared" si="0"/>
        <v>92.3</v>
      </c>
      <c r="D17" s="20">
        <f t="shared" si="1"/>
        <v>86.67</v>
      </c>
      <c r="E17" s="20">
        <f t="shared" si="2"/>
        <v>86.67</v>
      </c>
      <c r="F17" s="20">
        <f>ROUND(86.6720806195536,2)</f>
        <v>86.67</v>
      </c>
      <c r="G17" s="20"/>
      <c r="H17" s="28"/>
    </row>
    <row r="18" spans="1:8" ht="12.75" customHeight="1">
      <c r="A18" s="30">
        <v>45097</v>
      </c>
      <c r="B18" s="31"/>
      <c r="C18" s="20">
        <f t="shared" si="0"/>
        <v>92.3</v>
      </c>
      <c r="D18" s="20">
        <f t="shared" si="1"/>
        <v>92.3</v>
      </c>
      <c r="E18" s="20">
        <f t="shared" si="2"/>
        <v>92.3</v>
      </c>
      <c r="F18" s="20">
        <f>ROUND(92.2965387342399,2)</f>
        <v>92.3</v>
      </c>
      <c r="G18" s="20"/>
      <c r="H18" s="28"/>
    </row>
    <row r="19" spans="1:8" ht="12.75" customHeight="1">
      <c r="A19" s="30">
        <v>45188</v>
      </c>
      <c r="B19" s="31"/>
      <c r="C19" s="20">
        <f t="shared" si="0"/>
        <v>92.3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30" t="s">
        <v>14</v>
      </c>
      <c r="B20" s="31"/>
      <c r="C20" s="21"/>
      <c r="D20" s="21"/>
      <c r="E20" s="21"/>
      <c r="F20" s="21"/>
      <c r="G20" s="20"/>
      <c r="H20" s="28"/>
    </row>
    <row r="21" spans="1:8" ht="12.75" customHeight="1">
      <c r="A21" s="30">
        <v>46008</v>
      </c>
      <c r="B21" s="31"/>
      <c r="C21" s="20">
        <f aca="true" t="shared" si="3" ref="C21:C32">ROUND(91.3910750066102,2)</f>
        <v>91.39</v>
      </c>
      <c r="D21" s="20">
        <f aca="true" t="shared" si="4" ref="D21:D32">F21</f>
        <v>81.42</v>
      </c>
      <c r="E21" s="20">
        <f aca="true" t="shared" si="5" ref="E21:E32">F21</f>
        <v>81.42</v>
      </c>
      <c r="F21" s="20">
        <f>ROUND(81.4166626270155,2)</f>
        <v>81.42</v>
      </c>
      <c r="G21" s="20"/>
      <c r="H21" s="28"/>
    </row>
    <row r="22" spans="1:8" ht="12.75" customHeight="1">
      <c r="A22" s="30">
        <v>46097</v>
      </c>
      <c r="B22" s="31"/>
      <c r="C22" s="20">
        <f t="shared" si="3"/>
        <v>91.39</v>
      </c>
      <c r="D22" s="20">
        <f t="shared" si="4"/>
        <v>78.09</v>
      </c>
      <c r="E22" s="20">
        <f t="shared" si="5"/>
        <v>78.09</v>
      </c>
      <c r="F22" s="20">
        <f>ROUND(78.0887888374581,2)</f>
        <v>78.09</v>
      </c>
      <c r="G22" s="20"/>
      <c r="H22" s="28"/>
    </row>
    <row r="23" spans="1:8" ht="12.75" customHeight="1">
      <c r="A23" s="30">
        <v>46188</v>
      </c>
      <c r="B23" s="31"/>
      <c r="C23" s="20">
        <f t="shared" si="3"/>
        <v>91.39</v>
      </c>
      <c r="D23" s="20">
        <f t="shared" si="4"/>
        <v>76.65</v>
      </c>
      <c r="E23" s="20">
        <f t="shared" si="5"/>
        <v>76.65</v>
      </c>
      <c r="F23" s="20">
        <f>ROUND(76.6465641310943,2)</f>
        <v>76.65</v>
      </c>
      <c r="G23" s="20"/>
      <c r="H23" s="28"/>
    </row>
    <row r="24" spans="1:8" ht="12.75" customHeight="1">
      <c r="A24" s="30">
        <v>46286</v>
      </c>
      <c r="B24" s="31"/>
      <c r="C24" s="20">
        <f t="shared" si="3"/>
        <v>91.39</v>
      </c>
      <c r="D24" s="20">
        <f t="shared" si="4"/>
        <v>78.82</v>
      </c>
      <c r="E24" s="20">
        <f t="shared" si="5"/>
        <v>78.82</v>
      </c>
      <c r="F24" s="20">
        <f>ROUND(78.8175087857306,2)</f>
        <v>78.82</v>
      </c>
      <c r="G24" s="20"/>
      <c r="H24" s="28"/>
    </row>
    <row r="25" spans="1:8" ht="12.75" customHeight="1">
      <c r="A25" s="30">
        <v>46377</v>
      </c>
      <c r="B25" s="31"/>
      <c r="C25" s="20">
        <f t="shared" si="3"/>
        <v>91.39</v>
      </c>
      <c r="D25" s="20">
        <f t="shared" si="4"/>
        <v>82.99</v>
      </c>
      <c r="E25" s="20">
        <f t="shared" si="5"/>
        <v>82.99</v>
      </c>
      <c r="F25" s="20">
        <f>ROUND(82.9881899979367,2)</f>
        <v>82.99</v>
      </c>
      <c r="G25" s="20"/>
      <c r="H25" s="28"/>
    </row>
    <row r="26" spans="1:8" ht="12.75" customHeight="1">
      <c r="A26" s="30">
        <v>46461</v>
      </c>
      <c r="B26" s="31"/>
      <c r="C26" s="20">
        <f t="shared" si="3"/>
        <v>91.39</v>
      </c>
      <c r="D26" s="20">
        <f t="shared" si="4"/>
        <v>81.68</v>
      </c>
      <c r="E26" s="20">
        <f t="shared" si="5"/>
        <v>81.68</v>
      </c>
      <c r="F26" s="20">
        <f>ROUND(81.6784577384077,2)</f>
        <v>81.68</v>
      </c>
      <c r="G26" s="20"/>
      <c r="H26" s="28"/>
    </row>
    <row r="27" spans="1:8" ht="12.75" customHeight="1">
      <c r="A27" s="30">
        <v>46559</v>
      </c>
      <c r="B27" s="31"/>
      <c r="C27" s="20">
        <f t="shared" si="3"/>
        <v>91.39</v>
      </c>
      <c r="D27" s="20">
        <f t="shared" si="4"/>
        <v>83.9</v>
      </c>
      <c r="E27" s="20">
        <f t="shared" si="5"/>
        <v>83.9</v>
      </c>
      <c r="F27" s="20">
        <f>ROUND(83.9006946790107,2)</f>
        <v>83.9</v>
      </c>
      <c r="G27" s="20"/>
      <c r="H27" s="28"/>
    </row>
    <row r="28" spans="1:8" ht="12.75" customHeight="1">
      <c r="A28" s="30">
        <v>46650</v>
      </c>
      <c r="B28" s="31"/>
      <c r="C28" s="20">
        <f t="shared" si="3"/>
        <v>91.39</v>
      </c>
      <c r="D28" s="20">
        <f t="shared" si="4"/>
        <v>89.81</v>
      </c>
      <c r="E28" s="20">
        <f t="shared" si="5"/>
        <v>89.81</v>
      </c>
      <c r="F28" s="20">
        <f>ROUND(89.8088674223482,2)</f>
        <v>89.81</v>
      </c>
      <c r="G28" s="20"/>
      <c r="H28" s="28"/>
    </row>
    <row r="29" spans="1:8" ht="12.75" customHeight="1">
      <c r="A29" s="30">
        <v>46741</v>
      </c>
      <c r="B29" s="31"/>
      <c r="C29" s="20">
        <f t="shared" si="3"/>
        <v>91.39</v>
      </c>
      <c r="D29" s="20">
        <f t="shared" si="4"/>
        <v>90.32</v>
      </c>
      <c r="E29" s="20">
        <f t="shared" si="5"/>
        <v>90.32</v>
      </c>
      <c r="F29" s="20">
        <f>ROUND(90.3234451647332,2)</f>
        <v>90.32</v>
      </c>
      <c r="G29" s="20"/>
      <c r="H29" s="28"/>
    </row>
    <row r="30" spans="1:8" ht="12.75" customHeight="1">
      <c r="A30" s="30">
        <v>46834</v>
      </c>
      <c r="B30" s="31"/>
      <c r="C30" s="20">
        <f t="shared" si="3"/>
        <v>91.39</v>
      </c>
      <c r="D30" s="20">
        <f t="shared" si="4"/>
        <v>83.5</v>
      </c>
      <c r="E30" s="20">
        <f t="shared" si="5"/>
        <v>83.5</v>
      </c>
      <c r="F30" s="20">
        <f>ROUND(83.5030115562793,2)</f>
        <v>83.5</v>
      </c>
      <c r="G30" s="20"/>
      <c r="H30" s="28"/>
    </row>
    <row r="31" spans="1:8" ht="12.75" customHeight="1">
      <c r="A31" s="30">
        <v>46924</v>
      </c>
      <c r="B31" s="31"/>
      <c r="C31" s="20">
        <f t="shared" si="3"/>
        <v>91.39</v>
      </c>
      <c r="D31" s="20">
        <f t="shared" si="4"/>
        <v>91.39</v>
      </c>
      <c r="E31" s="20">
        <f t="shared" si="5"/>
        <v>91.39</v>
      </c>
      <c r="F31" s="20">
        <f>ROUND(91.3910750066102,2)</f>
        <v>91.39</v>
      </c>
      <c r="G31" s="20"/>
      <c r="H31" s="28"/>
    </row>
    <row r="32" spans="1:8" ht="12.75" customHeight="1">
      <c r="A32" s="30">
        <v>47015</v>
      </c>
      <c r="B32" s="31"/>
      <c r="C32" s="20">
        <f t="shared" si="3"/>
        <v>91.39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30" t="s">
        <v>15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45688</v>
      </c>
      <c r="B34" s="31"/>
      <c r="C34" s="22">
        <f>ROUND(3.92,5)</f>
        <v>3.92</v>
      </c>
      <c r="D34" s="22">
        <f>F34</f>
        <v>3.92</v>
      </c>
      <c r="E34" s="22">
        <f>F34</f>
        <v>3.92</v>
      </c>
      <c r="F34" s="22">
        <f>ROUND(3.92,5)</f>
        <v>3.92</v>
      </c>
      <c r="G34" s="20"/>
      <c r="H34" s="28"/>
    </row>
    <row r="35" spans="1:8" ht="12.75" customHeight="1">
      <c r="A35" s="30" t="s">
        <v>16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50436</v>
      </c>
      <c r="B36" s="31"/>
      <c r="C36" s="22">
        <f>ROUND(4.86,5)</f>
        <v>4.86</v>
      </c>
      <c r="D36" s="22">
        <f>F36</f>
        <v>4.86</v>
      </c>
      <c r="E36" s="22">
        <f>F36</f>
        <v>4.86</v>
      </c>
      <c r="F36" s="22">
        <f>ROUND(4.86,5)</f>
        <v>4.86</v>
      </c>
      <c r="G36" s="20"/>
      <c r="H36" s="28"/>
    </row>
    <row r="37" spans="1:8" ht="12.75" customHeight="1">
      <c r="A37" s="30" t="s">
        <v>17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55153</v>
      </c>
      <c r="B38" s="31"/>
      <c r="C38" s="22">
        <f>ROUND(4.84,5)</f>
        <v>4.84</v>
      </c>
      <c r="D38" s="22">
        <f>F38</f>
        <v>4.84</v>
      </c>
      <c r="E38" s="22">
        <f>F38</f>
        <v>4.84</v>
      </c>
      <c r="F38" s="22">
        <f>ROUND(4.84,5)</f>
        <v>4.84</v>
      </c>
      <c r="G38" s="20"/>
      <c r="H38" s="28"/>
    </row>
    <row r="39" spans="1:8" ht="12.75" customHeight="1">
      <c r="A39" s="30" t="s">
        <v>18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46875</v>
      </c>
      <c r="B40" s="31"/>
      <c r="C40" s="22">
        <f>ROUND(5.38,5)</f>
        <v>5.38</v>
      </c>
      <c r="D40" s="22">
        <f>F40</f>
        <v>5.38</v>
      </c>
      <c r="E40" s="22">
        <f>F40</f>
        <v>5.38</v>
      </c>
      <c r="F40" s="22">
        <f>ROUND(5.38,5)</f>
        <v>5.38</v>
      </c>
      <c r="G40" s="20"/>
      <c r="H40" s="28"/>
    </row>
    <row r="41" spans="1:8" ht="12.75" customHeight="1">
      <c r="A41" s="30" t="s">
        <v>19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48837</v>
      </c>
      <c r="B42" s="31"/>
      <c r="C42" s="22">
        <f>ROUND(12.29,5)</f>
        <v>12.29</v>
      </c>
      <c r="D42" s="22">
        <f>F42</f>
        <v>12.29</v>
      </c>
      <c r="E42" s="22">
        <f>F42</f>
        <v>12.29</v>
      </c>
      <c r="F42" s="22">
        <f>ROUND(12.29,5)</f>
        <v>12.29</v>
      </c>
      <c r="G42" s="20"/>
      <c r="H42" s="28"/>
    </row>
    <row r="43" spans="1:8" ht="12.75" customHeight="1">
      <c r="A43" s="30" t="s">
        <v>20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44985</v>
      </c>
      <c r="B44" s="31"/>
      <c r="C44" s="22">
        <f>ROUND(5.02,5)</f>
        <v>5.02</v>
      </c>
      <c r="D44" s="22">
        <f>F44</f>
        <v>5.02</v>
      </c>
      <c r="E44" s="22">
        <f>F44</f>
        <v>5.02</v>
      </c>
      <c r="F44" s="22">
        <f>ROUND(5.02,5)</f>
        <v>5.02</v>
      </c>
      <c r="G44" s="20"/>
      <c r="H44" s="28"/>
    </row>
    <row r="45" spans="1:8" ht="12.75" customHeight="1">
      <c r="A45" s="30" t="s">
        <v>21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46377</v>
      </c>
      <c r="B46" s="31"/>
      <c r="C46" s="23">
        <f>ROUND(7.89,3)</f>
        <v>7.89</v>
      </c>
      <c r="D46" s="23">
        <f>F46</f>
        <v>7.89</v>
      </c>
      <c r="E46" s="23">
        <f>F46</f>
        <v>7.89</v>
      </c>
      <c r="F46" s="23">
        <f>ROUND(7.89,3)</f>
        <v>7.89</v>
      </c>
      <c r="G46" s="20"/>
      <c r="H46" s="28"/>
    </row>
    <row r="47" spans="1:8" ht="12.75" customHeight="1">
      <c r="A47" s="30" t="s">
        <v>22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45267</v>
      </c>
      <c r="B48" s="31"/>
      <c r="C48" s="23">
        <f>ROUND(2.88,3)</f>
        <v>2.88</v>
      </c>
      <c r="D48" s="23">
        <f>F48</f>
        <v>2.88</v>
      </c>
      <c r="E48" s="23">
        <f>F48</f>
        <v>2.88</v>
      </c>
      <c r="F48" s="23">
        <f>ROUND(2.88,3)</f>
        <v>2.88</v>
      </c>
      <c r="G48" s="20"/>
      <c r="H48" s="28"/>
    </row>
    <row r="49" spans="1:8" ht="12.75" customHeight="1">
      <c r="A49" s="30" t="s">
        <v>23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48920</v>
      </c>
      <c r="B50" s="31"/>
      <c r="C50" s="23">
        <f>ROUND(4.87,3)</f>
        <v>4.87</v>
      </c>
      <c r="D50" s="23">
        <f>F50</f>
        <v>4.87</v>
      </c>
      <c r="E50" s="23">
        <f>F50</f>
        <v>4.87</v>
      </c>
      <c r="F50" s="23">
        <f>ROUND(4.87,3)</f>
        <v>4.87</v>
      </c>
      <c r="G50" s="20"/>
      <c r="H50" s="28"/>
    </row>
    <row r="51" spans="1:8" ht="12.75" customHeight="1">
      <c r="A51" s="30" t="s">
        <v>24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44286</v>
      </c>
      <c r="B52" s="31"/>
      <c r="C52" s="23">
        <f>ROUND(3.56,3)</f>
        <v>3.56</v>
      </c>
      <c r="D52" s="23">
        <f>F52</f>
        <v>3.56</v>
      </c>
      <c r="E52" s="23">
        <f>F52</f>
        <v>3.56</v>
      </c>
      <c r="F52" s="23">
        <f>ROUND(3.56,3)</f>
        <v>3.56</v>
      </c>
      <c r="G52" s="20"/>
      <c r="H52" s="28"/>
    </row>
    <row r="53" spans="1:8" ht="12.75" customHeight="1">
      <c r="A53" s="30" t="s">
        <v>25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49765</v>
      </c>
      <c r="B54" s="31"/>
      <c r="C54" s="23">
        <f>ROUND(11.22,3)</f>
        <v>11.22</v>
      </c>
      <c r="D54" s="23">
        <f>F54</f>
        <v>11.22</v>
      </c>
      <c r="E54" s="23">
        <f>F54</f>
        <v>11.22</v>
      </c>
      <c r="F54" s="23">
        <f>ROUND(11.22,3)</f>
        <v>11.22</v>
      </c>
      <c r="G54" s="20"/>
      <c r="H54" s="28"/>
    </row>
    <row r="55" spans="1:8" ht="12.75" customHeight="1">
      <c r="A55" s="30" t="s">
        <v>26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46843</v>
      </c>
      <c r="B56" s="31"/>
      <c r="C56" s="23">
        <f>ROUND(4.33,3)</f>
        <v>4.33</v>
      </c>
      <c r="D56" s="23">
        <f>F56</f>
        <v>4.33</v>
      </c>
      <c r="E56" s="23">
        <f>F56</f>
        <v>4.33</v>
      </c>
      <c r="F56" s="23">
        <f>ROUND(4.33,3)</f>
        <v>4.33</v>
      </c>
      <c r="G56" s="20"/>
      <c r="H56" s="28"/>
    </row>
    <row r="57" spans="1:8" ht="12.75" customHeight="1">
      <c r="A57" s="30" t="s">
        <v>27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44592</v>
      </c>
      <c r="B58" s="31"/>
      <c r="C58" s="23">
        <f>ROUND(2.53,3)</f>
        <v>2.53</v>
      </c>
      <c r="D58" s="23">
        <f>F58</f>
        <v>2.53</v>
      </c>
      <c r="E58" s="23">
        <f>F58</f>
        <v>2.53</v>
      </c>
      <c r="F58" s="23">
        <f>ROUND(2.53,3)</f>
        <v>2.53</v>
      </c>
      <c r="G58" s="20"/>
      <c r="H58" s="28"/>
    </row>
    <row r="59" spans="1:8" ht="12.75" customHeight="1">
      <c r="A59" s="30" t="s">
        <v>28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47907</v>
      </c>
      <c r="B60" s="31"/>
      <c r="C60" s="23">
        <f>ROUND(10.135,3)</f>
        <v>10.135</v>
      </c>
      <c r="D60" s="23">
        <f>F60</f>
        <v>10.135</v>
      </c>
      <c r="E60" s="23">
        <f>F60</f>
        <v>10.135</v>
      </c>
      <c r="F60" s="23">
        <f>ROUND(10.135,3)</f>
        <v>10.135</v>
      </c>
      <c r="G60" s="20"/>
      <c r="H60" s="28"/>
    </row>
    <row r="61" spans="1:8" ht="12.75" customHeight="1">
      <c r="A61" s="30" t="s">
        <v>29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44049</v>
      </c>
      <c r="B62" s="31"/>
      <c r="C62" s="22">
        <f>ROUND(3.92,5)</f>
        <v>3.92</v>
      </c>
      <c r="D62" s="22">
        <f>F62</f>
        <v>137.1505</v>
      </c>
      <c r="E62" s="22">
        <f>F62</f>
        <v>137.1505</v>
      </c>
      <c r="F62" s="22">
        <f>ROUND(137.1505,5)</f>
        <v>137.1505</v>
      </c>
      <c r="G62" s="20"/>
      <c r="H62" s="28"/>
    </row>
    <row r="63" spans="1:8" ht="12.75" customHeight="1">
      <c r="A63" s="30">
        <v>44140</v>
      </c>
      <c r="B63" s="31"/>
      <c r="C63" s="22">
        <f>ROUND(3.92,5)</f>
        <v>3.92</v>
      </c>
      <c r="D63" s="22">
        <f>F63</f>
        <v>138.62891</v>
      </c>
      <c r="E63" s="22">
        <f>F63</f>
        <v>138.62891</v>
      </c>
      <c r="F63" s="22">
        <f>ROUND(138.62891,5)</f>
        <v>138.62891</v>
      </c>
      <c r="G63" s="20"/>
      <c r="H63" s="28"/>
    </row>
    <row r="64" spans="1:8" ht="12.75" customHeight="1">
      <c r="A64" s="30">
        <v>44231</v>
      </c>
      <c r="B64" s="31"/>
      <c r="C64" s="22">
        <f>ROUND(3.92,5)</f>
        <v>3.92</v>
      </c>
      <c r="D64" s="22">
        <f>F64</f>
        <v>138.76526</v>
      </c>
      <c r="E64" s="22">
        <f>F64</f>
        <v>138.76526</v>
      </c>
      <c r="F64" s="22">
        <f>ROUND(138.76526,5)</f>
        <v>138.76526</v>
      </c>
      <c r="G64" s="20"/>
      <c r="H64" s="28"/>
    </row>
    <row r="65" spans="1:8" ht="12.75" customHeight="1">
      <c r="A65" s="30">
        <v>44322</v>
      </c>
      <c r="B65" s="31"/>
      <c r="C65" s="22">
        <f>ROUND(3.92,5)</f>
        <v>3.92</v>
      </c>
      <c r="D65" s="22">
        <f>F65</f>
        <v>140.44431</v>
      </c>
      <c r="E65" s="22">
        <f>F65</f>
        <v>140.44431</v>
      </c>
      <c r="F65" s="22">
        <f>ROUND(140.44431,5)</f>
        <v>140.44431</v>
      </c>
      <c r="G65" s="20"/>
      <c r="H65" s="28"/>
    </row>
    <row r="66" spans="1:8" ht="12.75" customHeight="1">
      <c r="A66" s="30">
        <v>44413</v>
      </c>
      <c r="B66" s="31"/>
      <c r="C66" s="22">
        <f>ROUND(3.92,5)</f>
        <v>3.92</v>
      </c>
      <c r="D66" s="22">
        <f>F66</f>
        <v>140.50646</v>
      </c>
      <c r="E66" s="22">
        <f>F66</f>
        <v>140.50646</v>
      </c>
      <c r="F66" s="22">
        <f>ROUND(140.50646,5)</f>
        <v>140.50646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44049</v>
      </c>
      <c r="B68" s="31"/>
      <c r="C68" s="22">
        <f>ROUND(97.72725,5)</f>
        <v>97.72725</v>
      </c>
      <c r="D68" s="22">
        <f>F68</f>
        <v>98.05609</v>
      </c>
      <c r="E68" s="22">
        <f>F68</f>
        <v>98.05609</v>
      </c>
      <c r="F68" s="22">
        <f>ROUND(98.05609,5)</f>
        <v>98.05609</v>
      </c>
      <c r="G68" s="20"/>
      <c r="H68" s="28"/>
    </row>
    <row r="69" spans="1:8" ht="12.75" customHeight="1">
      <c r="A69" s="30">
        <v>44140</v>
      </c>
      <c r="B69" s="31"/>
      <c r="C69" s="22">
        <f>ROUND(97.72725,5)</f>
        <v>97.72725</v>
      </c>
      <c r="D69" s="22">
        <f>F69</f>
        <v>97.99003</v>
      </c>
      <c r="E69" s="22">
        <f>F69</f>
        <v>97.99003</v>
      </c>
      <c r="F69" s="22">
        <f>ROUND(97.99003,5)</f>
        <v>97.99003</v>
      </c>
      <c r="G69" s="20"/>
      <c r="H69" s="28"/>
    </row>
    <row r="70" spans="1:8" ht="12.75" customHeight="1">
      <c r="A70" s="30">
        <v>44231</v>
      </c>
      <c r="B70" s="31"/>
      <c r="C70" s="22">
        <f>ROUND(97.72725,5)</f>
        <v>97.72725</v>
      </c>
      <c r="D70" s="22">
        <f>F70</f>
        <v>99.15098</v>
      </c>
      <c r="E70" s="22">
        <f>F70</f>
        <v>99.15098</v>
      </c>
      <c r="F70" s="22">
        <f>ROUND(99.15098,5)</f>
        <v>99.15098</v>
      </c>
      <c r="G70" s="20"/>
      <c r="H70" s="28"/>
    </row>
    <row r="71" spans="1:8" ht="12.75" customHeight="1">
      <c r="A71" s="30">
        <v>44322</v>
      </c>
      <c r="B71" s="31"/>
      <c r="C71" s="22">
        <f>ROUND(97.72725,5)</f>
        <v>97.72725</v>
      </c>
      <c r="D71" s="22">
        <f>F71</f>
        <v>99.21289</v>
      </c>
      <c r="E71" s="22">
        <f>F71</f>
        <v>99.21289</v>
      </c>
      <c r="F71" s="22">
        <f>ROUND(99.21289,5)</f>
        <v>99.21289</v>
      </c>
      <c r="G71" s="20"/>
      <c r="H71" s="28"/>
    </row>
    <row r="72" spans="1:8" ht="12.75" customHeight="1">
      <c r="A72" s="30">
        <v>44413</v>
      </c>
      <c r="B72" s="31"/>
      <c r="C72" s="22">
        <f>ROUND(97.72725,5)</f>
        <v>97.72725</v>
      </c>
      <c r="D72" s="22">
        <f>F72</f>
        <v>100.33572</v>
      </c>
      <c r="E72" s="22">
        <f>F72</f>
        <v>100.33572</v>
      </c>
      <c r="F72" s="22">
        <f>ROUND(100.33572,5)</f>
        <v>100.33572</v>
      </c>
      <c r="G72" s="20"/>
      <c r="H72" s="28"/>
    </row>
    <row r="73" spans="1:8" ht="12.75" customHeight="1">
      <c r="A73" s="30" t="s">
        <v>31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44049</v>
      </c>
      <c r="B74" s="31"/>
      <c r="C74" s="22">
        <f>ROUND(9.69,5)</f>
        <v>9.69</v>
      </c>
      <c r="D74" s="22">
        <f>F74</f>
        <v>9.76296</v>
      </c>
      <c r="E74" s="22">
        <f>F74</f>
        <v>9.76296</v>
      </c>
      <c r="F74" s="22">
        <f>ROUND(9.76296,5)</f>
        <v>9.76296</v>
      </c>
      <c r="G74" s="20"/>
      <c r="H74" s="28"/>
    </row>
    <row r="75" spans="1:8" ht="12.75" customHeight="1">
      <c r="A75" s="30">
        <v>44140</v>
      </c>
      <c r="B75" s="31"/>
      <c r="C75" s="22">
        <f>ROUND(9.69,5)</f>
        <v>9.69</v>
      </c>
      <c r="D75" s="22">
        <f>F75</f>
        <v>9.97448</v>
      </c>
      <c r="E75" s="22">
        <f>F75</f>
        <v>9.97448</v>
      </c>
      <c r="F75" s="22">
        <f>ROUND(9.97448,5)</f>
        <v>9.97448</v>
      </c>
      <c r="G75" s="20"/>
      <c r="H75" s="28"/>
    </row>
    <row r="76" spans="1:8" ht="12.75" customHeight="1">
      <c r="A76" s="30">
        <v>44231</v>
      </c>
      <c r="B76" s="31"/>
      <c r="C76" s="22">
        <f>ROUND(9.69,5)</f>
        <v>9.69</v>
      </c>
      <c r="D76" s="22">
        <f>F76</f>
        <v>10.19006</v>
      </c>
      <c r="E76" s="22">
        <f>F76</f>
        <v>10.19006</v>
      </c>
      <c r="F76" s="22">
        <f>ROUND(10.19006,5)</f>
        <v>10.19006</v>
      </c>
      <c r="G76" s="20"/>
      <c r="H76" s="28"/>
    </row>
    <row r="77" spans="1:8" ht="12.75" customHeight="1">
      <c r="A77" s="30">
        <v>44322</v>
      </c>
      <c r="B77" s="31"/>
      <c r="C77" s="22">
        <f>ROUND(9.69,5)</f>
        <v>9.69</v>
      </c>
      <c r="D77" s="22">
        <f>F77</f>
        <v>10.41704</v>
      </c>
      <c r="E77" s="22">
        <f>F77</f>
        <v>10.41704</v>
      </c>
      <c r="F77" s="22">
        <f>ROUND(10.41704,5)</f>
        <v>10.41704</v>
      </c>
      <c r="G77" s="20"/>
      <c r="H77" s="28"/>
    </row>
    <row r="78" spans="1:8" ht="12.75" customHeight="1">
      <c r="A78" s="30">
        <v>44413</v>
      </c>
      <c r="B78" s="31"/>
      <c r="C78" s="22">
        <f>ROUND(9.69,5)</f>
        <v>9.69</v>
      </c>
      <c r="D78" s="22">
        <f>F78</f>
        <v>10.68199</v>
      </c>
      <c r="E78" s="22">
        <f>F78</f>
        <v>10.68199</v>
      </c>
      <c r="F78" s="22">
        <f>ROUND(10.68199,5)</f>
        <v>10.68199</v>
      </c>
      <c r="G78" s="20"/>
      <c r="H78" s="28"/>
    </row>
    <row r="79" spans="1:8" ht="12.75" customHeight="1">
      <c r="A79" s="30" t="s">
        <v>32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44049</v>
      </c>
      <c r="B80" s="31"/>
      <c r="C80" s="22">
        <f>ROUND(10.59,5)</f>
        <v>10.59</v>
      </c>
      <c r="D80" s="22">
        <f>F80</f>
        <v>10.66725</v>
      </c>
      <c r="E80" s="22">
        <f>F80</f>
        <v>10.66725</v>
      </c>
      <c r="F80" s="22">
        <f>ROUND(10.66725,5)</f>
        <v>10.66725</v>
      </c>
      <c r="G80" s="20"/>
      <c r="H80" s="28"/>
    </row>
    <row r="81" spans="1:8" ht="12.75" customHeight="1">
      <c r="A81" s="30">
        <v>44140</v>
      </c>
      <c r="B81" s="31"/>
      <c r="C81" s="22">
        <f>ROUND(10.59,5)</f>
        <v>10.59</v>
      </c>
      <c r="D81" s="22">
        <f>F81</f>
        <v>10.89696</v>
      </c>
      <c r="E81" s="22">
        <f>F81</f>
        <v>10.89696</v>
      </c>
      <c r="F81" s="22">
        <f>ROUND(10.89696,5)</f>
        <v>10.89696</v>
      </c>
      <c r="G81" s="20"/>
      <c r="H81" s="28"/>
    </row>
    <row r="82" spans="1:8" ht="12.75" customHeight="1">
      <c r="A82" s="30">
        <v>44231</v>
      </c>
      <c r="B82" s="31"/>
      <c r="C82" s="22">
        <f>ROUND(10.59,5)</f>
        <v>10.59</v>
      </c>
      <c r="D82" s="22">
        <f>F82</f>
        <v>11.12777</v>
      </c>
      <c r="E82" s="22">
        <f>F82</f>
        <v>11.12777</v>
      </c>
      <c r="F82" s="22">
        <f>ROUND(11.12777,5)</f>
        <v>11.12777</v>
      </c>
      <c r="G82" s="20"/>
      <c r="H82" s="28"/>
    </row>
    <row r="83" spans="1:8" ht="12.75" customHeight="1">
      <c r="A83" s="30">
        <v>44322</v>
      </c>
      <c r="B83" s="31"/>
      <c r="C83" s="22">
        <f>ROUND(10.59,5)</f>
        <v>10.59</v>
      </c>
      <c r="D83" s="22">
        <f>F83</f>
        <v>11.36706</v>
      </c>
      <c r="E83" s="22">
        <f>F83</f>
        <v>11.36706</v>
      </c>
      <c r="F83" s="22">
        <f>ROUND(11.36706,5)</f>
        <v>11.36706</v>
      </c>
      <c r="G83" s="20"/>
      <c r="H83" s="28"/>
    </row>
    <row r="84" spans="1:8" ht="12.75" customHeight="1">
      <c r="A84" s="30">
        <v>44413</v>
      </c>
      <c r="B84" s="31"/>
      <c r="C84" s="22">
        <f>ROUND(10.59,5)</f>
        <v>10.59</v>
      </c>
      <c r="D84" s="22">
        <f>F84</f>
        <v>11.6357</v>
      </c>
      <c r="E84" s="22">
        <f>F84</f>
        <v>11.6357</v>
      </c>
      <c r="F84" s="22">
        <f>ROUND(11.6357,5)</f>
        <v>11.6357</v>
      </c>
      <c r="G84" s="20"/>
      <c r="H84" s="28"/>
    </row>
    <row r="85" spans="1:8" ht="12.75" customHeight="1">
      <c r="A85" s="30" t="s">
        <v>33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44049</v>
      </c>
      <c r="B86" s="31"/>
      <c r="C86" s="22">
        <f>ROUND(92.07666,5)</f>
        <v>92.07666</v>
      </c>
      <c r="D86" s="22">
        <f>F86</f>
        <v>92.38649</v>
      </c>
      <c r="E86" s="22">
        <f>F86</f>
        <v>92.38649</v>
      </c>
      <c r="F86" s="22">
        <f>ROUND(92.38649,5)</f>
        <v>92.38649</v>
      </c>
      <c r="G86" s="20"/>
      <c r="H86" s="28"/>
    </row>
    <row r="87" spans="1:8" ht="12.75" customHeight="1">
      <c r="A87" s="30">
        <v>44140</v>
      </c>
      <c r="B87" s="31"/>
      <c r="C87" s="22">
        <f>ROUND(92.07666,5)</f>
        <v>92.07666</v>
      </c>
      <c r="D87" s="22">
        <f>F87</f>
        <v>92.18527</v>
      </c>
      <c r="E87" s="22">
        <f>F87</f>
        <v>92.18527</v>
      </c>
      <c r="F87" s="22">
        <f>ROUND(92.18527,5)</f>
        <v>92.18527</v>
      </c>
      <c r="G87" s="20"/>
      <c r="H87" s="28"/>
    </row>
    <row r="88" spans="1:8" ht="12.75" customHeight="1">
      <c r="A88" s="30">
        <v>44231</v>
      </c>
      <c r="B88" s="31"/>
      <c r="C88" s="22">
        <f>ROUND(92.07666,5)</f>
        <v>92.07666</v>
      </c>
      <c r="D88" s="22">
        <f>F88</f>
        <v>93.27732</v>
      </c>
      <c r="E88" s="22">
        <f>F88</f>
        <v>93.27732</v>
      </c>
      <c r="F88" s="22">
        <f>ROUND(93.27732,5)</f>
        <v>93.27732</v>
      </c>
      <c r="G88" s="20"/>
      <c r="H88" s="28"/>
    </row>
    <row r="89" spans="1:8" ht="12.75" customHeight="1">
      <c r="A89" s="30">
        <v>44322</v>
      </c>
      <c r="B89" s="31"/>
      <c r="C89" s="22">
        <f>ROUND(92.07666,5)</f>
        <v>92.07666</v>
      </c>
      <c r="D89" s="22">
        <f>F89</f>
        <v>93.19152</v>
      </c>
      <c r="E89" s="22">
        <f>F89</f>
        <v>93.19152</v>
      </c>
      <c r="F89" s="22">
        <f>ROUND(93.19152,5)</f>
        <v>93.19152</v>
      </c>
      <c r="G89" s="20"/>
      <c r="H89" s="28"/>
    </row>
    <row r="90" spans="1:8" ht="12.75" customHeight="1">
      <c r="A90" s="30">
        <v>44413</v>
      </c>
      <c r="B90" s="31"/>
      <c r="C90" s="22">
        <f>ROUND(92.07666,5)</f>
        <v>92.07666</v>
      </c>
      <c r="D90" s="22">
        <f>F90</f>
        <v>94.24624</v>
      </c>
      <c r="E90" s="22">
        <f>F90</f>
        <v>94.24624</v>
      </c>
      <c r="F90" s="22">
        <f>ROUND(94.24624,5)</f>
        <v>94.24624</v>
      </c>
      <c r="G90" s="20"/>
      <c r="H90" s="28"/>
    </row>
    <row r="91" spans="1:8" ht="12.75" customHeight="1">
      <c r="A91" s="30" t="s">
        <v>34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44049</v>
      </c>
      <c r="B92" s="31"/>
      <c r="C92" s="22">
        <f>ROUND(11.57,5)</f>
        <v>11.57</v>
      </c>
      <c r="D92" s="22">
        <f>F92</f>
        <v>11.64996</v>
      </c>
      <c r="E92" s="22">
        <f>F92</f>
        <v>11.64996</v>
      </c>
      <c r="F92" s="22">
        <f>ROUND(11.64996,5)</f>
        <v>11.64996</v>
      </c>
      <c r="G92" s="20"/>
      <c r="H92" s="28"/>
    </row>
    <row r="93" spans="1:8" ht="12.75" customHeight="1">
      <c r="A93" s="30">
        <v>44140</v>
      </c>
      <c r="B93" s="31"/>
      <c r="C93" s="22">
        <f>ROUND(11.57,5)</f>
        <v>11.57</v>
      </c>
      <c r="D93" s="22">
        <f>F93</f>
        <v>11.88221</v>
      </c>
      <c r="E93" s="22">
        <f>F93</f>
        <v>11.88221</v>
      </c>
      <c r="F93" s="22">
        <f>ROUND(11.88221,5)</f>
        <v>11.88221</v>
      </c>
      <c r="G93" s="20"/>
      <c r="H93" s="28"/>
    </row>
    <row r="94" spans="1:8" ht="12.75" customHeight="1">
      <c r="A94" s="30">
        <v>44231</v>
      </c>
      <c r="B94" s="31"/>
      <c r="C94" s="22">
        <f>ROUND(11.57,5)</f>
        <v>11.57</v>
      </c>
      <c r="D94" s="22">
        <f>F94</f>
        <v>12.12099</v>
      </c>
      <c r="E94" s="22">
        <f>F94</f>
        <v>12.12099</v>
      </c>
      <c r="F94" s="22">
        <f>ROUND(12.12099,5)</f>
        <v>12.12099</v>
      </c>
      <c r="G94" s="20"/>
      <c r="H94" s="28"/>
    </row>
    <row r="95" spans="1:8" ht="12.75" customHeight="1">
      <c r="A95" s="30">
        <v>44322</v>
      </c>
      <c r="B95" s="31"/>
      <c r="C95" s="22">
        <f>ROUND(11.57,5)</f>
        <v>11.57</v>
      </c>
      <c r="D95" s="22">
        <f>F95</f>
        <v>12.36812</v>
      </c>
      <c r="E95" s="22">
        <f>F95</f>
        <v>12.36812</v>
      </c>
      <c r="F95" s="22">
        <f>ROUND(12.36812,5)</f>
        <v>12.36812</v>
      </c>
      <c r="G95" s="20"/>
      <c r="H95" s="28"/>
    </row>
    <row r="96" spans="1:8" ht="12.75" customHeight="1">
      <c r="A96" s="30">
        <v>44413</v>
      </c>
      <c r="B96" s="31"/>
      <c r="C96" s="22">
        <f>ROUND(11.57,5)</f>
        <v>11.57</v>
      </c>
      <c r="D96" s="22">
        <f>F96</f>
        <v>12.64912</v>
      </c>
      <c r="E96" s="22">
        <f>F96</f>
        <v>12.64912</v>
      </c>
      <c r="F96" s="22">
        <f>ROUND(12.64912,5)</f>
        <v>12.64912</v>
      </c>
      <c r="G96" s="20"/>
      <c r="H96" s="28"/>
    </row>
    <row r="97" spans="1:8" ht="12.75" customHeight="1">
      <c r="A97" s="30" t="s">
        <v>35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44049</v>
      </c>
      <c r="B98" s="31"/>
      <c r="C98" s="22">
        <f>ROUND(4.86,5)</f>
        <v>4.86</v>
      </c>
      <c r="D98" s="22">
        <f>F98</f>
        <v>103.35428</v>
      </c>
      <c r="E98" s="22">
        <f>F98</f>
        <v>103.35428</v>
      </c>
      <c r="F98" s="22">
        <f>ROUND(103.35428,5)</f>
        <v>103.35428</v>
      </c>
      <c r="G98" s="20"/>
      <c r="H98" s="28"/>
    </row>
    <row r="99" spans="1:8" ht="12.75" customHeight="1">
      <c r="A99" s="30">
        <v>44140</v>
      </c>
      <c r="B99" s="31"/>
      <c r="C99" s="22">
        <f>ROUND(4.86,5)</f>
        <v>4.86</v>
      </c>
      <c r="D99" s="22">
        <f>F99</f>
        <v>104.4685</v>
      </c>
      <c r="E99" s="22">
        <f>F99</f>
        <v>104.4685</v>
      </c>
      <c r="F99" s="22">
        <f>ROUND(104.4685,5)</f>
        <v>104.4685</v>
      </c>
      <c r="G99" s="20"/>
      <c r="H99" s="28"/>
    </row>
    <row r="100" spans="1:8" ht="12.75" customHeight="1">
      <c r="A100" s="30">
        <v>44231</v>
      </c>
      <c r="B100" s="31"/>
      <c r="C100" s="22">
        <f>ROUND(4.86,5)</f>
        <v>4.86</v>
      </c>
      <c r="D100" s="22">
        <f>F100</f>
        <v>104.01207</v>
      </c>
      <c r="E100" s="22">
        <f>F100</f>
        <v>104.01207</v>
      </c>
      <c r="F100" s="22">
        <f>ROUND(104.01207,5)</f>
        <v>104.01207</v>
      </c>
      <c r="G100" s="20"/>
      <c r="H100" s="28"/>
    </row>
    <row r="101" spans="1:8" ht="12.75" customHeight="1">
      <c r="A101" s="30">
        <v>44322</v>
      </c>
      <c r="B101" s="31"/>
      <c r="C101" s="22">
        <f>ROUND(4.86,5)</f>
        <v>4.86</v>
      </c>
      <c r="D101" s="22">
        <f>F101</f>
        <v>105.27079</v>
      </c>
      <c r="E101" s="22">
        <f>F101</f>
        <v>105.27079</v>
      </c>
      <c r="F101" s="22">
        <f>ROUND(105.27079,5)</f>
        <v>105.27079</v>
      </c>
      <c r="G101" s="20"/>
      <c r="H101" s="28"/>
    </row>
    <row r="102" spans="1:8" ht="12.75" customHeight="1">
      <c r="A102" s="30">
        <v>44413</v>
      </c>
      <c r="B102" s="31"/>
      <c r="C102" s="22">
        <f>ROUND(4.86,5)</f>
        <v>4.86</v>
      </c>
      <c r="D102" s="22">
        <f>F102</f>
        <v>104.74365</v>
      </c>
      <c r="E102" s="22">
        <f>F102</f>
        <v>104.74365</v>
      </c>
      <c r="F102" s="22">
        <f>ROUND(104.74365,5)</f>
        <v>104.74365</v>
      </c>
      <c r="G102" s="20"/>
      <c r="H102" s="28"/>
    </row>
    <row r="103" spans="1:8" ht="12.75" customHeight="1">
      <c r="A103" s="30" t="s">
        <v>36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44049</v>
      </c>
      <c r="B104" s="31"/>
      <c r="C104" s="22">
        <f>ROUND(11.78,5)</f>
        <v>11.78</v>
      </c>
      <c r="D104" s="22">
        <f>F104</f>
        <v>11.8603</v>
      </c>
      <c r="E104" s="22">
        <f>F104</f>
        <v>11.8603</v>
      </c>
      <c r="F104" s="22">
        <f>ROUND(11.8603,5)</f>
        <v>11.8603</v>
      </c>
      <c r="G104" s="20"/>
      <c r="H104" s="28"/>
    </row>
    <row r="105" spans="1:8" ht="12.75" customHeight="1">
      <c r="A105" s="30">
        <v>44140</v>
      </c>
      <c r="B105" s="31"/>
      <c r="C105" s="22">
        <f>ROUND(11.78,5)</f>
        <v>11.78</v>
      </c>
      <c r="D105" s="22">
        <f>F105</f>
        <v>12.09359</v>
      </c>
      <c r="E105" s="22">
        <f>F105</f>
        <v>12.09359</v>
      </c>
      <c r="F105" s="22">
        <f>ROUND(12.09359,5)</f>
        <v>12.09359</v>
      </c>
      <c r="G105" s="20"/>
      <c r="H105" s="28"/>
    </row>
    <row r="106" spans="1:8" ht="12.75" customHeight="1">
      <c r="A106" s="30">
        <v>44231</v>
      </c>
      <c r="B106" s="31"/>
      <c r="C106" s="22">
        <f>ROUND(11.78,5)</f>
        <v>11.78</v>
      </c>
      <c r="D106" s="22">
        <f>F106</f>
        <v>12.33387</v>
      </c>
      <c r="E106" s="22">
        <f>F106</f>
        <v>12.33387</v>
      </c>
      <c r="F106" s="22">
        <f>ROUND(12.33387,5)</f>
        <v>12.33387</v>
      </c>
      <c r="G106" s="20"/>
      <c r="H106" s="28"/>
    </row>
    <row r="107" spans="1:8" ht="12.75" customHeight="1">
      <c r="A107" s="30">
        <v>44322</v>
      </c>
      <c r="B107" s="31"/>
      <c r="C107" s="22">
        <f>ROUND(11.78,5)</f>
        <v>11.78</v>
      </c>
      <c r="D107" s="22">
        <f>F107</f>
        <v>12.58222</v>
      </c>
      <c r="E107" s="22">
        <f>F107</f>
        <v>12.58222</v>
      </c>
      <c r="F107" s="22">
        <f>ROUND(12.58222,5)</f>
        <v>12.58222</v>
      </c>
      <c r="G107" s="20"/>
      <c r="H107" s="28"/>
    </row>
    <row r="108" spans="1:8" ht="12.75" customHeight="1">
      <c r="A108" s="30">
        <v>44413</v>
      </c>
      <c r="B108" s="31"/>
      <c r="C108" s="22">
        <f>ROUND(11.78,5)</f>
        <v>11.78</v>
      </c>
      <c r="D108" s="22">
        <f>F108</f>
        <v>12.86441</v>
      </c>
      <c r="E108" s="22">
        <f>F108</f>
        <v>12.86441</v>
      </c>
      <c r="F108" s="22">
        <f>ROUND(12.86441,5)</f>
        <v>12.86441</v>
      </c>
      <c r="G108" s="20"/>
      <c r="H108" s="28"/>
    </row>
    <row r="109" spans="1:8" ht="12.75" customHeight="1">
      <c r="A109" s="30" t="s">
        <v>37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44049</v>
      </c>
      <c r="B110" s="31"/>
      <c r="C110" s="22">
        <f>ROUND(11.9,5)</f>
        <v>11.9</v>
      </c>
      <c r="D110" s="22">
        <f>F110</f>
        <v>11.97905</v>
      </c>
      <c r="E110" s="22">
        <f>F110</f>
        <v>11.97905</v>
      </c>
      <c r="F110" s="22">
        <f>ROUND(11.97905,5)</f>
        <v>11.97905</v>
      </c>
      <c r="G110" s="20"/>
      <c r="H110" s="28"/>
    </row>
    <row r="111" spans="1:8" ht="12.75" customHeight="1">
      <c r="A111" s="30">
        <v>44140</v>
      </c>
      <c r="B111" s="31"/>
      <c r="C111" s="22">
        <f>ROUND(11.9,5)</f>
        <v>11.9</v>
      </c>
      <c r="D111" s="22">
        <f>F111</f>
        <v>12.2087</v>
      </c>
      <c r="E111" s="22">
        <f>F111</f>
        <v>12.2087</v>
      </c>
      <c r="F111" s="22">
        <f>ROUND(12.2087,5)</f>
        <v>12.2087</v>
      </c>
      <c r="G111" s="20"/>
      <c r="H111" s="28"/>
    </row>
    <row r="112" spans="1:8" ht="12.75" customHeight="1">
      <c r="A112" s="30">
        <v>44231</v>
      </c>
      <c r="B112" s="31"/>
      <c r="C112" s="22">
        <f>ROUND(11.9,5)</f>
        <v>11.9</v>
      </c>
      <c r="D112" s="22">
        <f>F112</f>
        <v>12.44544</v>
      </c>
      <c r="E112" s="22">
        <f>F112</f>
        <v>12.44544</v>
      </c>
      <c r="F112" s="22">
        <f>ROUND(12.44544,5)</f>
        <v>12.44544</v>
      </c>
      <c r="G112" s="20"/>
      <c r="H112" s="28"/>
    </row>
    <row r="113" spans="1:8" ht="12.75" customHeight="1">
      <c r="A113" s="30">
        <v>44322</v>
      </c>
      <c r="B113" s="31"/>
      <c r="C113" s="22">
        <f>ROUND(11.9,5)</f>
        <v>11.9</v>
      </c>
      <c r="D113" s="22">
        <f>F113</f>
        <v>12.68993</v>
      </c>
      <c r="E113" s="22">
        <f>F113</f>
        <v>12.68993</v>
      </c>
      <c r="F113" s="22">
        <f>ROUND(12.68993,5)</f>
        <v>12.68993</v>
      </c>
      <c r="G113" s="20"/>
      <c r="H113" s="28"/>
    </row>
    <row r="114" spans="1:8" ht="12.75" customHeight="1">
      <c r="A114" s="30">
        <v>44413</v>
      </c>
      <c r="B114" s="31"/>
      <c r="C114" s="22">
        <f>ROUND(11.9,5)</f>
        <v>11.9</v>
      </c>
      <c r="D114" s="22">
        <f>F114</f>
        <v>12.96767</v>
      </c>
      <c r="E114" s="22">
        <f>F114</f>
        <v>12.96767</v>
      </c>
      <c r="F114" s="22">
        <f>ROUND(12.96767,5)</f>
        <v>12.96767</v>
      </c>
      <c r="G114" s="20"/>
      <c r="H114" s="28"/>
    </row>
    <row r="115" spans="1:8" ht="12.75" customHeight="1">
      <c r="A115" s="30" t="s">
        <v>38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44049</v>
      </c>
      <c r="B116" s="31"/>
      <c r="C116" s="22">
        <f>ROUND(92.21242,5)</f>
        <v>92.21242</v>
      </c>
      <c r="D116" s="22">
        <f>F116</f>
        <v>92.52273</v>
      </c>
      <c r="E116" s="22">
        <f>F116</f>
        <v>92.52273</v>
      </c>
      <c r="F116" s="22">
        <f>ROUND(92.52273,5)</f>
        <v>92.52273</v>
      </c>
      <c r="G116" s="20"/>
      <c r="H116" s="28"/>
    </row>
    <row r="117" spans="1:8" ht="12.75" customHeight="1">
      <c r="A117" s="30">
        <v>44140</v>
      </c>
      <c r="B117" s="31"/>
      <c r="C117" s="22">
        <f>ROUND(92.21242,5)</f>
        <v>92.21242</v>
      </c>
      <c r="D117" s="22">
        <f>F117</f>
        <v>91.75544</v>
      </c>
      <c r="E117" s="22">
        <f>F117</f>
        <v>91.75544</v>
      </c>
      <c r="F117" s="22">
        <f>ROUND(91.75544,5)</f>
        <v>91.75544</v>
      </c>
      <c r="G117" s="20"/>
      <c r="H117" s="28"/>
    </row>
    <row r="118" spans="1:8" ht="12.75" customHeight="1">
      <c r="A118" s="30">
        <v>44231</v>
      </c>
      <c r="B118" s="31"/>
      <c r="C118" s="22">
        <f>ROUND(92.21242,5)</f>
        <v>92.21242</v>
      </c>
      <c r="D118" s="22">
        <f>F118</f>
        <v>92.84273</v>
      </c>
      <c r="E118" s="22">
        <f>F118</f>
        <v>92.84273</v>
      </c>
      <c r="F118" s="22">
        <f>ROUND(92.84273,5)</f>
        <v>92.84273</v>
      </c>
      <c r="G118" s="20"/>
      <c r="H118" s="28"/>
    </row>
    <row r="119" spans="1:8" ht="12.75" customHeight="1">
      <c r="A119" s="30">
        <v>44322</v>
      </c>
      <c r="B119" s="31"/>
      <c r="C119" s="22">
        <f>ROUND(92.21242,5)</f>
        <v>92.21242</v>
      </c>
      <c r="D119" s="22">
        <f>F119</f>
        <v>92.17862</v>
      </c>
      <c r="E119" s="22">
        <f>F119</f>
        <v>92.17862</v>
      </c>
      <c r="F119" s="22">
        <f>ROUND(92.17862,5)</f>
        <v>92.17862</v>
      </c>
      <c r="G119" s="20"/>
      <c r="H119" s="28"/>
    </row>
    <row r="120" spans="1:8" ht="12.75" customHeight="1">
      <c r="A120" s="30">
        <v>44413</v>
      </c>
      <c r="B120" s="31"/>
      <c r="C120" s="22">
        <f>ROUND(92.21242,5)</f>
        <v>92.21242</v>
      </c>
      <c r="D120" s="22">
        <f>F120</f>
        <v>93.22154</v>
      </c>
      <c r="E120" s="22">
        <f>F120</f>
        <v>93.22154</v>
      </c>
      <c r="F120" s="22">
        <f>ROUND(93.22154,5)</f>
        <v>93.22154</v>
      </c>
      <c r="G120" s="20"/>
      <c r="H120" s="28"/>
    </row>
    <row r="121" spans="1:8" ht="12.75" customHeight="1">
      <c r="A121" s="30" t="s">
        <v>39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44049</v>
      </c>
      <c r="B122" s="31"/>
      <c r="C122" s="22">
        <f>ROUND(4.84,5)</f>
        <v>4.84</v>
      </c>
      <c r="D122" s="22">
        <f>F122</f>
        <v>93.86082</v>
      </c>
      <c r="E122" s="22">
        <f>F122</f>
        <v>93.86082</v>
      </c>
      <c r="F122" s="22">
        <f>ROUND(93.86082,5)</f>
        <v>93.86082</v>
      </c>
      <c r="G122" s="20"/>
      <c r="H122" s="28"/>
    </row>
    <row r="123" spans="1:8" ht="12.75" customHeight="1">
      <c r="A123" s="30">
        <v>44140</v>
      </c>
      <c r="B123" s="31"/>
      <c r="C123" s="22">
        <f>ROUND(4.84,5)</f>
        <v>4.84</v>
      </c>
      <c r="D123" s="22">
        <f>F123</f>
        <v>94.87241</v>
      </c>
      <c r="E123" s="22">
        <f>F123</f>
        <v>94.87241</v>
      </c>
      <c r="F123" s="22">
        <f>ROUND(94.87241,5)</f>
        <v>94.87241</v>
      </c>
      <c r="G123" s="20"/>
      <c r="H123" s="28"/>
    </row>
    <row r="124" spans="1:8" ht="12.75" customHeight="1">
      <c r="A124" s="30">
        <v>44231</v>
      </c>
      <c r="B124" s="31"/>
      <c r="C124" s="22">
        <f>ROUND(4.84,5)</f>
        <v>4.84</v>
      </c>
      <c r="D124" s="22">
        <f>F124</f>
        <v>94.10864</v>
      </c>
      <c r="E124" s="22">
        <f>F124</f>
        <v>94.10864</v>
      </c>
      <c r="F124" s="22">
        <f>ROUND(94.10864,5)</f>
        <v>94.10864</v>
      </c>
      <c r="G124" s="20"/>
      <c r="H124" s="28"/>
    </row>
    <row r="125" spans="1:8" ht="12.75" customHeight="1">
      <c r="A125" s="30">
        <v>44322</v>
      </c>
      <c r="B125" s="31"/>
      <c r="C125" s="22">
        <f>ROUND(4.84,5)</f>
        <v>4.84</v>
      </c>
      <c r="D125" s="22">
        <f>F125</f>
        <v>95.24757</v>
      </c>
      <c r="E125" s="22">
        <f>F125</f>
        <v>95.24757</v>
      </c>
      <c r="F125" s="22">
        <f>ROUND(95.24757,5)</f>
        <v>95.24757</v>
      </c>
      <c r="G125" s="20"/>
      <c r="H125" s="28"/>
    </row>
    <row r="126" spans="1:8" ht="12.75" customHeight="1">
      <c r="A126" s="30">
        <v>44413</v>
      </c>
      <c r="B126" s="31"/>
      <c r="C126" s="22">
        <f>ROUND(4.84,5)</f>
        <v>4.84</v>
      </c>
      <c r="D126" s="22">
        <f>F126</f>
        <v>94.40094</v>
      </c>
      <c r="E126" s="22">
        <f>F126</f>
        <v>94.40094</v>
      </c>
      <c r="F126" s="22">
        <f>ROUND(94.40094,5)</f>
        <v>94.40094</v>
      </c>
      <c r="G126" s="20"/>
      <c r="H126" s="28"/>
    </row>
    <row r="127" spans="1:8" ht="12.75" customHeight="1">
      <c r="A127" s="30" t="s">
        <v>40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44049</v>
      </c>
      <c r="B128" s="31"/>
      <c r="C128" s="22">
        <f>ROUND(5.38,5)</f>
        <v>5.38</v>
      </c>
      <c r="D128" s="22">
        <f>F128</f>
        <v>125.31649</v>
      </c>
      <c r="E128" s="22">
        <f>F128</f>
        <v>125.31649</v>
      </c>
      <c r="F128" s="22">
        <f>ROUND(125.31649,5)</f>
        <v>125.31649</v>
      </c>
      <c r="G128" s="20"/>
      <c r="H128" s="28"/>
    </row>
    <row r="129" spans="1:8" ht="12.75" customHeight="1">
      <c r="A129" s="30">
        <v>44140</v>
      </c>
      <c r="B129" s="31"/>
      <c r="C129" s="22">
        <f>ROUND(5.38,5)</f>
        <v>5.38</v>
      </c>
      <c r="D129" s="22">
        <f>F129</f>
        <v>124.72579</v>
      </c>
      <c r="E129" s="22">
        <f>F129</f>
        <v>124.72579</v>
      </c>
      <c r="F129" s="22">
        <f>ROUND(124.72579,5)</f>
        <v>124.72579</v>
      </c>
      <c r="G129" s="20"/>
      <c r="H129" s="28"/>
    </row>
    <row r="130" spans="1:8" ht="12.75" customHeight="1">
      <c r="A130" s="30">
        <v>44231</v>
      </c>
      <c r="B130" s="31"/>
      <c r="C130" s="22">
        <f>ROUND(5.38,5)</f>
        <v>5.38</v>
      </c>
      <c r="D130" s="22">
        <f>F130</f>
        <v>126.20402</v>
      </c>
      <c r="E130" s="22">
        <f>F130</f>
        <v>126.20402</v>
      </c>
      <c r="F130" s="22">
        <f>ROUND(126.20402,5)</f>
        <v>126.20402</v>
      </c>
      <c r="G130" s="20"/>
      <c r="H130" s="28"/>
    </row>
    <row r="131" spans="1:8" ht="12.75" customHeight="1">
      <c r="A131" s="30">
        <v>44322</v>
      </c>
      <c r="B131" s="31"/>
      <c r="C131" s="22">
        <f>ROUND(5.38,5)</f>
        <v>5.38</v>
      </c>
      <c r="D131" s="22">
        <f>F131</f>
        <v>125.76614</v>
      </c>
      <c r="E131" s="22">
        <f>F131</f>
        <v>125.76614</v>
      </c>
      <c r="F131" s="22">
        <f>ROUND(125.76614,5)</f>
        <v>125.76614</v>
      </c>
      <c r="G131" s="20"/>
      <c r="H131" s="28"/>
    </row>
    <row r="132" spans="1:8" ht="12.75" customHeight="1">
      <c r="A132" s="30">
        <v>44413</v>
      </c>
      <c r="B132" s="31"/>
      <c r="C132" s="22">
        <f>ROUND(5.38,5)</f>
        <v>5.38</v>
      </c>
      <c r="D132" s="22">
        <f>F132</f>
        <v>127.18902</v>
      </c>
      <c r="E132" s="22">
        <f>F132</f>
        <v>127.18902</v>
      </c>
      <c r="F132" s="22">
        <f>ROUND(127.18902,5)</f>
        <v>127.18902</v>
      </c>
      <c r="G132" s="20"/>
      <c r="H132" s="28"/>
    </row>
    <row r="133" spans="1:8" ht="12.75" customHeight="1">
      <c r="A133" s="30" t="s">
        <v>41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44049</v>
      </c>
      <c r="B134" s="31"/>
      <c r="C134" s="22">
        <f>ROUND(12.29,5)</f>
        <v>12.29</v>
      </c>
      <c r="D134" s="22">
        <f>F134</f>
        <v>12.38455</v>
      </c>
      <c r="E134" s="22">
        <f>F134</f>
        <v>12.38455</v>
      </c>
      <c r="F134" s="22">
        <f>ROUND(12.38455,5)</f>
        <v>12.38455</v>
      </c>
      <c r="G134" s="20"/>
      <c r="H134" s="28"/>
    </row>
    <row r="135" spans="1:8" ht="12.75" customHeight="1">
      <c r="A135" s="30">
        <v>44140</v>
      </c>
      <c r="B135" s="31"/>
      <c r="C135" s="22">
        <f>ROUND(12.29,5)</f>
        <v>12.29</v>
      </c>
      <c r="D135" s="22">
        <f>F135</f>
        <v>12.66826</v>
      </c>
      <c r="E135" s="22">
        <f>F135</f>
        <v>12.66826</v>
      </c>
      <c r="F135" s="22">
        <f>ROUND(12.66826,5)</f>
        <v>12.66826</v>
      </c>
      <c r="G135" s="20"/>
      <c r="H135" s="28"/>
    </row>
    <row r="136" spans="1:8" ht="12.75" customHeight="1">
      <c r="A136" s="30">
        <v>44231</v>
      </c>
      <c r="B136" s="31"/>
      <c r="C136" s="22">
        <f>ROUND(12.29,5)</f>
        <v>12.29</v>
      </c>
      <c r="D136" s="22">
        <f>F136</f>
        <v>12.96079</v>
      </c>
      <c r="E136" s="22">
        <f>F136</f>
        <v>12.96079</v>
      </c>
      <c r="F136" s="22">
        <f>ROUND(12.96079,5)</f>
        <v>12.96079</v>
      </c>
      <c r="G136" s="20"/>
      <c r="H136" s="28"/>
    </row>
    <row r="137" spans="1:8" ht="12.75" customHeight="1">
      <c r="A137" s="30">
        <v>44322</v>
      </c>
      <c r="B137" s="31"/>
      <c r="C137" s="22">
        <f>ROUND(12.29,5)</f>
        <v>12.29</v>
      </c>
      <c r="D137" s="22">
        <f>F137</f>
        <v>13.25824</v>
      </c>
      <c r="E137" s="22">
        <f>F137</f>
        <v>13.25824</v>
      </c>
      <c r="F137" s="22">
        <f>ROUND(13.25824,5)</f>
        <v>13.25824</v>
      </c>
      <c r="G137" s="20"/>
      <c r="H137" s="28"/>
    </row>
    <row r="138" spans="1:8" ht="12.75" customHeight="1">
      <c r="A138" s="30">
        <v>44413</v>
      </c>
      <c r="B138" s="31"/>
      <c r="C138" s="22">
        <f>ROUND(12.29,5)</f>
        <v>12.29</v>
      </c>
      <c r="D138" s="22">
        <f>F138</f>
        <v>13.5891</v>
      </c>
      <c r="E138" s="22">
        <f>F138</f>
        <v>13.5891</v>
      </c>
      <c r="F138" s="22">
        <f>ROUND(13.5891,5)</f>
        <v>13.5891</v>
      </c>
      <c r="G138" s="20"/>
      <c r="H138" s="28"/>
    </row>
    <row r="139" spans="1:8" ht="12.75" customHeight="1">
      <c r="A139" s="30" t="s">
        <v>42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44049</v>
      </c>
      <c r="B140" s="31"/>
      <c r="C140" s="22">
        <f>ROUND(12.66,5)</f>
        <v>12.66</v>
      </c>
      <c r="D140" s="22">
        <f>F140</f>
        <v>12.75056</v>
      </c>
      <c r="E140" s="22">
        <f>F140</f>
        <v>12.75056</v>
      </c>
      <c r="F140" s="22">
        <f>ROUND(12.75056,5)</f>
        <v>12.75056</v>
      </c>
      <c r="G140" s="20"/>
      <c r="H140" s="28"/>
    </row>
    <row r="141" spans="1:8" ht="12.75" customHeight="1">
      <c r="A141" s="30">
        <v>44140</v>
      </c>
      <c r="B141" s="31"/>
      <c r="C141" s="22">
        <f>ROUND(12.66,5)</f>
        <v>12.66</v>
      </c>
      <c r="D141" s="22">
        <f>F141</f>
        <v>13.02529</v>
      </c>
      <c r="E141" s="22">
        <f>F141</f>
        <v>13.02529</v>
      </c>
      <c r="F141" s="22">
        <f>ROUND(13.02529,5)</f>
        <v>13.02529</v>
      </c>
      <c r="G141" s="20"/>
      <c r="H141" s="28"/>
    </row>
    <row r="142" spans="1:8" ht="12.75" customHeight="1">
      <c r="A142" s="30">
        <v>44231</v>
      </c>
      <c r="B142" s="31"/>
      <c r="C142" s="22">
        <f>ROUND(12.66,5)</f>
        <v>12.66</v>
      </c>
      <c r="D142" s="22">
        <f>F142</f>
        <v>13.29985</v>
      </c>
      <c r="E142" s="22">
        <f>F142</f>
        <v>13.29985</v>
      </c>
      <c r="F142" s="22">
        <f>ROUND(13.29985,5)</f>
        <v>13.29985</v>
      </c>
      <c r="G142" s="20"/>
      <c r="H142" s="28"/>
    </row>
    <row r="143" spans="1:8" ht="12.75" customHeight="1">
      <c r="A143" s="30">
        <v>44322</v>
      </c>
      <c r="B143" s="31"/>
      <c r="C143" s="22">
        <f>ROUND(12.66,5)</f>
        <v>12.66</v>
      </c>
      <c r="D143" s="22">
        <f>F143</f>
        <v>13.59047</v>
      </c>
      <c r="E143" s="22">
        <f>F143</f>
        <v>13.59047</v>
      </c>
      <c r="F143" s="22">
        <f>ROUND(13.59047,5)</f>
        <v>13.59047</v>
      </c>
      <c r="G143" s="20"/>
      <c r="H143" s="28"/>
    </row>
    <row r="144" spans="1:8" ht="12.75" customHeight="1">
      <c r="A144" s="30">
        <v>44413</v>
      </c>
      <c r="B144" s="31"/>
      <c r="C144" s="22">
        <f>ROUND(12.66,5)</f>
        <v>12.66</v>
      </c>
      <c r="D144" s="22">
        <f>F144</f>
        <v>13.9047</v>
      </c>
      <c r="E144" s="22">
        <f>F144</f>
        <v>13.9047</v>
      </c>
      <c r="F144" s="22">
        <f>ROUND(13.9047,5)</f>
        <v>13.9047</v>
      </c>
      <c r="G144" s="20"/>
      <c r="H144" s="28"/>
    </row>
    <row r="145" spans="1:8" ht="12.75" customHeight="1">
      <c r="A145" s="30" t="s">
        <v>43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44049</v>
      </c>
      <c r="B146" s="31"/>
      <c r="C146" s="22">
        <f>ROUND(5.02,5)</f>
        <v>5.02</v>
      </c>
      <c r="D146" s="22">
        <f>F146</f>
        <v>5.05317</v>
      </c>
      <c r="E146" s="22">
        <f>F146</f>
        <v>5.05317</v>
      </c>
      <c r="F146" s="22">
        <f>ROUND(5.05317,5)</f>
        <v>5.05317</v>
      </c>
      <c r="G146" s="20"/>
      <c r="H146" s="28"/>
    </row>
    <row r="147" spans="1:8" ht="12.75" customHeight="1">
      <c r="A147" s="30">
        <v>44140</v>
      </c>
      <c r="B147" s="31"/>
      <c r="C147" s="22">
        <f>ROUND(5.02,5)</f>
        <v>5.02</v>
      </c>
      <c r="D147" s="22">
        <f>F147</f>
        <v>5.1437</v>
      </c>
      <c r="E147" s="22">
        <f>F147</f>
        <v>5.1437</v>
      </c>
      <c r="F147" s="22">
        <f>ROUND(5.1437,5)</f>
        <v>5.1437</v>
      </c>
      <c r="G147" s="20"/>
      <c r="H147" s="28"/>
    </row>
    <row r="148" spans="1:8" ht="12.75" customHeight="1">
      <c r="A148" s="30">
        <v>44231</v>
      </c>
      <c r="B148" s="31"/>
      <c r="C148" s="22">
        <f>ROUND(5.02,5)</f>
        <v>5.02</v>
      </c>
      <c r="D148" s="22">
        <f>F148</f>
        <v>5.21053</v>
      </c>
      <c r="E148" s="22">
        <f>F148</f>
        <v>5.21053</v>
      </c>
      <c r="F148" s="22">
        <f>ROUND(5.21053,5)</f>
        <v>5.21053</v>
      </c>
      <c r="G148" s="20"/>
      <c r="H148" s="28"/>
    </row>
    <row r="149" spans="1:8" ht="12.75" customHeight="1">
      <c r="A149" s="30">
        <v>44322</v>
      </c>
      <c r="B149" s="31"/>
      <c r="C149" s="22">
        <f>ROUND(5.02,5)</f>
        <v>5.02</v>
      </c>
      <c r="D149" s="22">
        <f>F149</f>
        <v>5.26895</v>
      </c>
      <c r="E149" s="22">
        <f>F149</f>
        <v>5.26895</v>
      </c>
      <c r="F149" s="22">
        <f>ROUND(5.26895,5)</f>
        <v>5.26895</v>
      </c>
      <c r="G149" s="20"/>
      <c r="H149" s="28"/>
    </row>
    <row r="150" spans="1:8" ht="12.75" customHeight="1">
      <c r="A150" s="30">
        <v>44413</v>
      </c>
      <c r="B150" s="31"/>
      <c r="C150" s="22">
        <f>ROUND(5.02,5)</f>
        <v>5.02</v>
      </c>
      <c r="D150" s="22">
        <f>F150</f>
        <v>5.40992</v>
      </c>
      <c r="E150" s="22">
        <f>F150</f>
        <v>5.40992</v>
      </c>
      <c r="F150" s="22">
        <f>ROUND(5.40992,5)</f>
        <v>5.40992</v>
      </c>
      <c r="G150" s="20"/>
      <c r="H150" s="28"/>
    </row>
    <row r="151" spans="1:8" ht="12.75" customHeight="1">
      <c r="A151" s="30" t="s">
        <v>44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44049</v>
      </c>
      <c r="B152" s="31"/>
      <c r="C152" s="22">
        <f>ROUND(11.295,5)</f>
        <v>11.295</v>
      </c>
      <c r="D152" s="22">
        <f>F152</f>
        <v>11.37471</v>
      </c>
      <c r="E152" s="22">
        <f>F152</f>
        <v>11.37471</v>
      </c>
      <c r="F152" s="22">
        <f>ROUND(11.37471,5)</f>
        <v>11.37471</v>
      </c>
      <c r="G152" s="20"/>
      <c r="H152" s="28"/>
    </row>
    <row r="153" spans="1:8" ht="12.75" customHeight="1">
      <c r="A153" s="30">
        <v>44140</v>
      </c>
      <c r="B153" s="31"/>
      <c r="C153" s="22">
        <f>ROUND(11.295,5)</f>
        <v>11.295</v>
      </c>
      <c r="D153" s="22">
        <f>F153</f>
        <v>11.61311</v>
      </c>
      <c r="E153" s="22">
        <f>F153</f>
        <v>11.61311</v>
      </c>
      <c r="F153" s="22">
        <f>ROUND(11.61311,5)</f>
        <v>11.61311</v>
      </c>
      <c r="G153" s="20"/>
      <c r="H153" s="28"/>
    </row>
    <row r="154" spans="1:8" ht="12.75" customHeight="1">
      <c r="A154" s="30">
        <v>44231</v>
      </c>
      <c r="B154" s="31"/>
      <c r="C154" s="22">
        <f>ROUND(11.295,5)</f>
        <v>11.295</v>
      </c>
      <c r="D154" s="22">
        <f>F154</f>
        <v>11.85833</v>
      </c>
      <c r="E154" s="22">
        <f>F154</f>
        <v>11.85833</v>
      </c>
      <c r="F154" s="22">
        <f>ROUND(11.85833,5)</f>
        <v>11.85833</v>
      </c>
      <c r="G154" s="20"/>
      <c r="H154" s="28"/>
    </row>
    <row r="155" spans="1:8" ht="12.75" customHeight="1">
      <c r="A155" s="30">
        <v>44322</v>
      </c>
      <c r="B155" s="31"/>
      <c r="C155" s="22">
        <f>ROUND(11.295,5)</f>
        <v>11.295</v>
      </c>
      <c r="D155" s="22">
        <f>F155</f>
        <v>12.10277</v>
      </c>
      <c r="E155" s="22">
        <f>F155</f>
        <v>12.10277</v>
      </c>
      <c r="F155" s="22">
        <f>ROUND(12.10277,5)</f>
        <v>12.10277</v>
      </c>
      <c r="G155" s="20"/>
      <c r="H155" s="28"/>
    </row>
    <row r="156" spans="1:8" ht="12.75" customHeight="1">
      <c r="A156" s="30">
        <v>44413</v>
      </c>
      <c r="B156" s="31"/>
      <c r="C156" s="22">
        <f>ROUND(11.295,5)</f>
        <v>11.295</v>
      </c>
      <c r="D156" s="22">
        <f>F156</f>
        <v>12.37936</v>
      </c>
      <c r="E156" s="22">
        <f>F156</f>
        <v>12.37936</v>
      </c>
      <c r="F156" s="22">
        <f>ROUND(12.37936,5)</f>
        <v>12.37936</v>
      </c>
      <c r="G156" s="20"/>
      <c r="H156" s="28"/>
    </row>
    <row r="157" spans="1:8" ht="12.75" customHeight="1">
      <c r="A157" s="30" t="s">
        <v>45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44049</v>
      </c>
      <c r="B158" s="31"/>
      <c r="C158" s="22">
        <f>ROUND(7.89,5)</f>
        <v>7.89</v>
      </c>
      <c r="D158" s="22">
        <f>F158</f>
        <v>7.95591</v>
      </c>
      <c r="E158" s="22">
        <f>F158</f>
        <v>7.95591</v>
      </c>
      <c r="F158" s="22">
        <f>ROUND(7.95591,5)</f>
        <v>7.95591</v>
      </c>
      <c r="G158" s="20"/>
      <c r="H158" s="28"/>
    </row>
    <row r="159" spans="1:8" ht="12.75" customHeight="1">
      <c r="A159" s="30">
        <v>44140</v>
      </c>
      <c r="B159" s="31"/>
      <c r="C159" s="22">
        <f>ROUND(7.89,5)</f>
        <v>7.89</v>
      </c>
      <c r="D159" s="22">
        <f>F159</f>
        <v>8.15348</v>
      </c>
      <c r="E159" s="22">
        <f>F159</f>
        <v>8.15348</v>
      </c>
      <c r="F159" s="22">
        <f>ROUND(8.15348,5)</f>
        <v>8.15348</v>
      </c>
      <c r="G159" s="20"/>
      <c r="H159" s="28"/>
    </row>
    <row r="160" spans="1:8" ht="12.75" customHeight="1">
      <c r="A160" s="30">
        <v>44231</v>
      </c>
      <c r="B160" s="31"/>
      <c r="C160" s="22">
        <f>ROUND(7.89,5)</f>
        <v>7.89</v>
      </c>
      <c r="D160" s="22">
        <f>F160</f>
        <v>8.34984</v>
      </c>
      <c r="E160" s="22">
        <f>F160</f>
        <v>8.34984</v>
      </c>
      <c r="F160" s="22">
        <f>ROUND(8.34984,5)</f>
        <v>8.34984</v>
      </c>
      <c r="G160" s="20"/>
      <c r="H160" s="28"/>
    </row>
    <row r="161" spans="1:8" ht="12.75" customHeight="1">
      <c r="A161" s="30">
        <v>44322</v>
      </c>
      <c r="B161" s="31"/>
      <c r="C161" s="22">
        <f>ROUND(7.89,5)</f>
        <v>7.89</v>
      </c>
      <c r="D161" s="22">
        <f>F161</f>
        <v>8.56027</v>
      </c>
      <c r="E161" s="22">
        <f>F161</f>
        <v>8.56027</v>
      </c>
      <c r="F161" s="22">
        <f>ROUND(8.56027,5)</f>
        <v>8.56027</v>
      </c>
      <c r="G161" s="20"/>
      <c r="H161" s="28"/>
    </row>
    <row r="162" spans="1:8" ht="12.75" customHeight="1">
      <c r="A162" s="30">
        <v>44413</v>
      </c>
      <c r="B162" s="31"/>
      <c r="C162" s="22">
        <f>ROUND(7.89,5)</f>
        <v>7.89</v>
      </c>
      <c r="D162" s="22">
        <f>F162</f>
        <v>8.81556</v>
      </c>
      <c r="E162" s="22">
        <f>F162</f>
        <v>8.81556</v>
      </c>
      <c r="F162" s="22">
        <f>ROUND(8.81556,5)</f>
        <v>8.81556</v>
      </c>
      <c r="G162" s="20"/>
      <c r="H162" s="28"/>
    </row>
    <row r="163" spans="1:8" ht="12.75" customHeight="1">
      <c r="A163" s="30" t="s">
        <v>46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44049</v>
      </c>
      <c r="B164" s="31"/>
      <c r="C164" s="22">
        <f>ROUND(2.88,5)</f>
        <v>2.88</v>
      </c>
      <c r="D164" s="22">
        <f>F164</f>
        <v>306.36754</v>
      </c>
      <c r="E164" s="22">
        <f>F164</f>
        <v>306.36754</v>
      </c>
      <c r="F164" s="22">
        <f>ROUND(306.36754,5)</f>
        <v>306.36754</v>
      </c>
      <c r="G164" s="20"/>
      <c r="H164" s="28"/>
    </row>
    <row r="165" spans="1:8" ht="12.75" customHeight="1">
      <c r="A165" s="30">
        <v>44140</v>
      </c>
      <c r="B165" s="31"/>
      <c r="C165" s="22">
        <f>ROUND(2.88,5)</f>
        <v>2.88</v>
      </c>
      <c r="D165" s="22">
        <f>F165</f>
        <v>309.66978</v>
      </c>
      <c r="E165" s="22">
        <f>F165</f>
        <v>309.66978</v>
      </c>
      <c r="F165" s="22">
        <f>ROUND(309.66978,5)</f>
        <v>309.66978</v>
      </c>
      <c r="G165" s="20"/>
      <c r="H165" s="28"/>
    </row>
    <row r="166" spans="1:8" ht="12.75" customHeight="1">
      <c r="A166" s="30">
        <v>44231</v>
      </c>
      <c r="B166" s="31"/>
      <c r="C166" s="22">
        <f>ROUND(2.88,5)</f>
        <v>2.88</v>
      </c>
      <c r="D166" s="22">
        <f>F166</f>
        <v>305.49431</v>
      </c>
      <c r="E166" s="22">
        <f>F166</f>
        <v>305.49431</v>
      </c>
      <c r="F166" s="22">
        <f>ROUND(305.49431,5)</f>
        <v>305.49431</v>
      </c>
      <c r="G166" s="20"/>
      <c r="H166" s="28"/>
    </row>
    <row r="167" spans="1:8" ht="12.75" customHeight="1">
      <c r="A167" s="30">
        <v>44322</v>
      </c>
      <c r="B167" s="31"/>
      <c r="C167" s="22">
        <f>ROUND(2.88,5)</f>
        <v>2.88</v>
      </c>
      <c r="D167" s="22">
        <f>F167</f>
        <v>309.19161</v>
      </c>
      <c r="E167" s="22">
        <f>F167</f>
        <v>309.19161</v>
      </c>
      <c r="F167" s="22">
        <f>ROUND(309.19161,5)</f>
        <v>309.19161</v>
      </c>
      <c r="G167" s="20"/>
      <c r="H167" s="28"/>
    </row>
    <row r="168" spans="1:8" ht="12.75" customHeight="1">
      <c r="A168" s="30">
        <v>44413</v>
      </c>
      <c r="B168" s="31"/>
      <c r="C168" s="22">
        <f>ROUND(2.88,5)</f>
        <v>2.88</v>
      </c>
      <c r="D168" s="22">
        <f>F168</f>
        <v>304.69772</v>
      </c>
      <c r="E168" s="22">
        <f>F168</f>
        <v>304.69772</v>
      </c>
      <c r="F168" s="22">
        <f>ROUND(304.69772,5)</f>
        <v>304.69772</v>
      </c>
      <c r="G168" s="20"/>
      <c r="H168" s="28"/>
    </row>
    <row r="169" spans="1:8" ht="12.75" customHeight="1">
      <c r="A169" s="30" t="s">
        <v>47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44049</v>
      </c>
      <c r="B170" s="31"/>
      <c r="C170" s="22">
        <f>ROUND(4.87,5)</f>
        <v>4.87</v>
      </c>
      <c r="D170" s="22">
        <f>F170</f>
        <v>205.87615</v>
      </c>
      <c r="E170" s="22">
        <f>F170</f>
        <v>205.87615</v>
      </c>
      <c r="F170" s="22">
        <f>ROUND(205.87615,5)</f>
        <v>205.87615</v>
      </c>
      <c r="G170" s="20"/>
      <c r="H170" s="28"/>
    </row>
    <row r="171" spans="1:8" ht="12.75" customHeight="1">
      <c r="A171" s="30">
        <v>44140</v>
      </c>
      <c r="B171" s="31"/>
      <c r="C171" s="22">
        <f>ROUND(4.87,5)</f>
        <v>4.87</v>
      </c>
      <c r="D171" s="22">
        <f>F171</f>
        <v>208.09516</v>
      </c>
      <c r="E171" s="22">
        <f>F171</f>
        <v>208.09516</v>
      </c>
      <c r="F171" s="22">
        <f>ROUND(208.09516,5)</f>
        <v>208.09516</v>
      </c>
      <c r="G171" s="20"/>
      <c r="H171" s="28"/>
    </row>
    <row r="172" spans="1:8" ht="12.75" customHeight="1">
      <c r="A172" s="30">
        <v>44231</v>
      </c>
      <c r="B172" s="31"/>
      <c r="C172" s="22">
        <f>ROUND(4.87,5)</f>
        <v>4.87</v>
      </c>
      <c r="D172" s="22">
        <f>F172</f>
        <v>206.39377</v>
      </c>
      <c r="E172" s="22">
        <f>F172</f>
        <v>206.39377</v>
      </c>
      <c r="F172" s="22">
        <f>ROUND(206.39377,5)</f>
        <v>206.39377</v>
      </c>
      <c r="G172" s="20"/>
      <c r="H172" s="28"/>
    </row>
    <row r="173" spans="1:8" ht="12.75" customHeight="1">
      <c r="A173" s="30">
        <v>44322</v>
      </c>
      <c r="B173" s="31"/>
      <c r="C173" s="22">
        <f>ROUND(4.87,5)</f>
        <v>4.87</v>
      </c>
      <c r="D173" s="22">
        <f>F173</f>
        <v>208.8915</v>
      </c>
      <c r="E173" s="22">
        <f>F173</f>
        <v>208.8915</v>
      </c>
      <c r="F173" s="22">
        <f>ROUND(208.8915,5)</f>
        <v>208.8915</v>
      </c>
      <c r="G173" s="20"/>
      <c r="H173" s="28"/>
    </row>
    <row r="174" spans="1:8" ht="12.75" customHeight="1">
      <c r="A174" s="30">
        <v>44413</v>
      </c>
      <c r="B174" s="31"/>
      <c r="C174" s="22">
        <f>ROUND(4.87,5)</f>
        <v>4.87</v>
      </c>
      <c r="D174" s="22">
        <f>F174</f>
        <v>207.01028</v>
      </c>
      <c r="E174" s="22">
        <f>F174</f>
        <v>207.01028</v>
      </c>
      <c r="F174" s="22">
        <f>ROUND(207.01028,5)</f>
        <v>207.01028</v>
      </c>
      <c r="G174" s="20"/>
      <c r="H174" s="28"/>
    </row>
    <row r="175" spans="1:8" ht="12.75" customHeight="1">
      <c r="A175" s="30" t="s">
        <v>48</v>
      </c>
      <c r="B175" s="31"/>
      <c r="C175" s="21"/>
      <c r="D175" s="21"/>
      <c r="E175" s="21"/>
      <c r="F175" s="21"/>
      <c r="G175" s="20"/>
      <c r="H175" s="28"/>
    </row>
    <row r="176" spans="1:8" ht="12.75" customHeight="1">
      <c r="A176" s="30">
        <v>44049</v>
      </c>
      <c r="B176" s="31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44049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44140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44231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44322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44413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44049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44140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44231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44322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44413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51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44049</v>
      </c>
      <c r="B190" s="31"/>
      <c r="C190" s="22">
        <f>ROUND(3.56,5)</f>
        <v>3.56</v>
      </c>
      <c r="D190" s="22">
        <f>F190</f>
        <v>3.4966</v>
      </c>
      <c r="E190" s="22">
        <f>F190</f>
        <v>3.4966</v>
      </c>
      <c r="F190" s="22">
        <f>ROUND(3.4966,5)</f>
        <v>3.4966</v>
      </c>
      <c r="G190" s="20"/>
      <c r="H190" s="28"/>
    </row>
    <row r="191" spans="1:8" ht="12.75" customHeight="1">
      <c r="A191" s="30">
        <v>44140</v>
      </c>
      <c r="B191" s="31"/>
      <c r="C191" s="22">
        <f>ROUND(3.56,5)</f>
        <v>3.56</v>
      </c>
      <c r="D191" s="22">
        <f>F191</f>
        <v>2.98287</v>
      </c>
      <c r="E191" s="22">
        <f>F191</f>
        <v>2.98287</v>
      </c>
      <c r="F191" s="22">
        <f>ROUND(2.98287,5)</f>
        <v>2.98287</v>
      </c>
      <c r="G191" s="20"/>
      <c r="H191" s="28"/>
    </row>
    <row r="192" spans="1:8" ht="12.75" customHeight="1">
      <c r="A192" s="30">
        <v>44231</v>
      </c>
      <c r="B192" s="31"/>
      <c r="C192" s="22">
        <f>ROUND(3.56,5)</f>
        <v>3.56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44322</v>
      </c>
      <c r="B193" s="31"/>
      <c r="C193" s="22">
        <f>ROUND(3.56,5)</f>
        <v>3.56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>
        <v>44413</v>
      </c>
      <c r="B194" s="31"/>
      <c r="C194" s="22">
        <f>ROUND(3.56,5)</f>
        <v>3.56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 t="s">
        <v>52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44049</v>
      </c>
      <c r="B196" s="31"/>
      <c r="C196" s="22">
        <f>ROUND(11.22,5)</f>
        <v>11.22</v>
      </c>
      <c r="D196" s="22">
        <f>F196</f>
        <v>11.29134</v>
      </c>
      <c r="E196" s="22">
        <f>F196</f>
        <v>11.29134</v>
      </c>
      <c r="F196" s="22">
        <f>ROUND(11.29134,5)</f>
        <v>11.29134</v>
      </c>
      <c r="G196" s="20"/>
      <c r="H196" s="28"/>
    </row>
    <row r="197" spans="1:8" ht="12.75" customHeight="1">
      <c r="A197" s="30">
        <v>44140</v>
      </c>
      <c r="B197" s="31"/>
      <c r="C197" s="22">
        <f>ROUND(11.22,5)</f>
        <v>11.22</v>
      </c>
      <c r="D197" s="22">
        <f>F197</f>
        <v>11.50293</v>
      </c>
      <c r="E197" s="22">
        <f>F197</f>
        <v>11.50293</v>
      </c>
      <c r="F197" s="22">
        <f>ROUND(11.50293,5)</f>
        <v>11.50293</v>
      </c>
      <c r="G197" s="20"/>
      <c r="H197" s="28"/>
    </row>
    <row r="198" spans="1:8" ht="12.75" customHeight="1">
      <c r="A198" s="30">
        <v>44231</v>
      </c>
      <c r="B198" s="31"/>
      <c r="C198" s="22">
        <f>ROUND(11.22,5)</f>
        <v>11.22</v>
      </c>
      <c r="D198" s="22">
        <f>F198</f>
        <v>11.71462</v>
      </c>
      <c r="E198" s="22">
        <f>F198</f>
        <v>11.71462</v>
      </c>
      <c r="F198" s="22">
        <f>ROUND(11.71462,5)</f>
        <v>11.71462</v>
      </c>
      <c r="G198" s="20"/>
      <c r="H198" s="28"/>
    </row>
    <row r="199" spans="1:8" ht="12.75" customHeight="1">
      <c r="A199" s="30">
        <v>44322</v>
      </c>
      <c r="B199" s="31"/>
      <c r="C199" s="22">
        <f>ROUND(11.22,5)</f>
        <v>11.22</v>
      </c>
      <c r="D199" s="22">
        <f>F199</f>
        <v>11.93227</v>
      </c>
      <c r="E199" s="22">
        <f>F199</f>
        <v>11.93227</v>
      </c>
      <c r="F199" s="22">
        <f>ROUND(11.93227,5)</f>
        <v>11.93227</v>
      </c>
      <c r="G199" s="20"/>
      <c r="H199" s="28"/>
    </row>
    <row r="200" spans="1:8" ht="12.75" customHeight="1">
      <c r="A200" s="30">
        <v>44413</v>
      </c>
      <c r="B200" s="31"/>
      <c r="C200" s="22">
        <f>ROUND(11.22,5)</f>
        <v>11.22</v>
      </c>
      <c r="D200" s="22">
        <f>F200</f>
        <v>12.17311</v>
      </c>
      <c r="E200" s="22">
        <f>F200</f>
        <v>12.17311</v>
      </c>
      <c r="F200" s="22">
        <f>ROUND(12.17311,5)</f>
        <v>12.17311</v>
      </c>
      <c r="G200" s="20"/>
      <c r="H200" s="28"/>
    </row>
    <row r="201" spans="1:8" ht="12.75" customHeight="1">
      <c r="A201" s="30" t="s">
        <v>53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44049</v>
      </c>
      <c r="B202" s="31"/>
      <c r="C202" s="22">
        <f>ROUND(4.33,5)</f>
        <v>4.33</v>
      </c>
      <c r="D202" s="22">
        <f>F202</f>
        <v>183.32911</v>
      </c>
      <c r="E202" s="22">
        <f>F202</f>
        <v>183.32911</v>
      </c>
      <c r="F202" s="22">
        <f>ROUND(183.32911,5)</f>
        <v>183.32911</v>
      </c>
      <c r="G202" s="20"/>
      <c r="H202" s="28"/>
    </row>
    <row r="203" spans="1:8" ht="12.75" customHeight="1">
      <c r="A203" s="30">
        <v>44140</v>
      </c>
      <c r="B203" s="31"/>
      <c r="C203" s="22">
        <f>ROUND(4.33,5)</f>
        <v>4.33</v>
      </c>
      <c r="D203" s="22">
        <f>F203</f>
        <v>182.63019</v>
      </c>
      <c r="E203" s="22">
        <f>F203</f>
        <v>182.63019</v>
      </c>
      <c r="F203" s="22">
        <f>ROUND(182.63019,5)</f>
        <v>182.63019</v>
      </c>
      <c r="G203" s="20"/>
      <c r="H203" s="28"/>
    </row>
    <row r="204" spans="1:8" ht="12.75" customHeight="1">
      <c r="A204" s="30">
        <v>44231</v>
      </c>
      <c r="B204" s="31"/>
      <c r="C204" s="22">
        <f>ROUND(4.33,5)</f>
        <v>4.33</v>
      </c>
      <c r="D204" s="22">
        <f>F204</f>
        <v>184.79413</v>
      </c>
      <c r="E204" s="22">
        <f>F204</f>
        <v>184.79413</v>
      </c>
      <c r="F204" s="22">
        <f>ROUND(184.79413,5)</f>
        <v>184.79413</v>
      </c>
      <c r="G204" s="20"/>
      <c r="H204" s="28"/>
    </row>
    <row r="205" spans="1:8" ht="12.75" customHeight="1">
      <c r="A205" s="30">
        <v>44322</v>
      </c>
      <c r="B205" s="31"/>
      <c r="C205" s="22">
        <f>ROUND(4.33,5)</f>
        <v>4.33</v>
      </c>
      <c r="D205" s="22">
        <f>F205</f>
        <v>184.32019</v>
      </c>
      <c r="E205" s="22">
        <f>F205</f>
        <v>184.32019</v>
      </c>
      <c r="F205" s="22">
        <f>ROUND(184.32019,5)</f>
        <v>184.32019</v>
      </c>
      <c r="G205" s="20"/>
      <c r="H205" s="28"/>
    </row>
    <row r="206" spans="1:8" ht="12.75" customHeight="1">
      <c r="A206" s="30">
        <v>44413</v>
      </c>
      <c r="B206" s="31"/>
      <c r="C206" s="22">
        <f>ROUND(4.33,5)</f>
        <v>4.33</v>
      </c>
      <c r="D206" s="22">
        <f>F206</f>
        <v>186.40583</v>
      </c>
      <c r="E206" s="22">
        <f>F206</f>
        <v>186.40583</v>
      </c>
      <c r="F206" s="22">
        <f>ROUND(186.40583,5)</f>
        <v>186.40583</v>
      </c>
      <c r="G206" s="20"/>
      <c r="H206" s="28"/>
    </row>
    <row r="207" spans="1:8" ht="12.75" customHeight="1">
      <c r="A207" s="30" t="s">
        <v>54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44049</v>
      </c>
      <c r="B208" s="31"/>
      <c r="C208" s="22">
        <f>ROUND(2.53,5)</f>
        <v>2.53</v>
      </c>
      <c r="D208" s="22">
        <f>F208</f>
        <v>165.57515</v>
      </c>
      <c r="E208" s="22">
        <f>F208</f>
        <v>165.57515</v>
      </c>
      <c r="F208" s="22">
        <f>ROUND(165.57515,5)</f>
        <v>165.57515</v>
      </c>
      <c r="G208" s="20"/>
      <c r="H208" s="28"/>
    </row>
    <row r="209" spans="1:8" ht="12.75" customHeight="1">
      <c r="A209" s="30">
        <v>44140</v>
      </c>
      <c r="B209" s="31"/>
      <c r="C209" s="22">
        <f>ROUND(2.53,5)</f>
        <v>2.53</v>
      </c>
      <c r="D209" s="22">
        <f>F209</f>
        <v>167.36002</v>
      </c>
      <c r="E209" s="22">
        <f>F209</f>
        <v>167.36002</v>
      </c>
      <c r="F209" s="22">
        <f>ROUND(167.36002,5)</f>
        <v>167.36002</v>
      </c>
      <c r="G209" s="20"/>
      <c r="H209" s="28"/>
    </row>
    <row r="210" spans="1:8" ht="12.75" customHeight="1">
      <c r="A210" s="30">
        <v>44231</v>
      </c>
      <c r="B210" s="31"/>
      <c r="C210" s="22">
        <f>ROUND(2.53,5)</f>
        <v>2.53</v>
      </c>
      <c r="D210" s="22">
        <f>F210</f>
        <v>167.04825</v>
      </c>
      <c r="E210" s="22">
        <f>F210</f>
        <v>167.04825</v>
      </c>
      <c r="F210" s="22">
        <f>ROUND(167.04825,5)</f>
        <v>167.04825</v>
      </c>
      <c r="G210" s="20"/>
      <c r="H210" s="28"/>
    </row>
    <row r="211" spans="1:8" ht="12.75" customHeight="1">
      <c r="A211" s="30">
        <v>44322</v>
      </c>
      <c r="B211" s="31"/>
      <c r="C211" s="22">
        <f>ROUND(2.53,5)</f>
        <v>2.53</v>
      </c>
      <c r="D211" s="22">
        <f>F211</f>
        <v>169.06974</v>
      </c>
      <c r="E211" s="22">
        <f>F211</f>
        <v>169.06974</v>
      </c>
      <c r="F211" s="22">
        <f>ROUND(169.06974,5)</f>
        <v>169.06974</v>
      </c>
      <c r="G211" s="20"/>
      <c r="H211" s="28"/>
    </row>
    <row r="212" spans="1:8" ht="12.75" customHeight="1">
      <c r="A212" s="30">
        <v>44413</v>
      </c>
      <c r="B212" s="31"/>
      <c r="C212" s="22">
        <f>ROUND(2.53,5)</f>
        <v>2.53</v>
      </c>
      <c r="D212" s="22">
        <f>F212</f>
        <v>168.65576</v>
      </c>
      <c r="E212" s="22">
        <f>F212</f>
        <v>168.65576</v>
      </c>
      <c r="F212" s="22">
        <f>ROUND(168.65576,5)</f>
        <v>168.65576</v>
      </c>
      <c r="G212" s="20"/>
      <c r="H212" s="28"/>
    </row>
    <row r="213" spans="1:8" ht="12.75" customHeight="1">
      <c r="A213" s="30" t="s">
        <v>55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44049</v>
      </c>
      <c r="B214" s="31"/>
      <c r="C214" s="22">
        <f>ROUND(10.135,5)</f>
        <v>10.135</v>
      </c>
      <c r="D214" s="22">
        <f>F214</f>
        <v>10.20655</v>
      </c>
      <c r="E214" s="22">
        <f>F214</f>
        <v>10.20655</v>
      </c>
      <c r="F214" s="22">
        <f>ROUND(10.20655,5)</f>
        <v>10.20655</v>
      </c>
      <c r="G214" s="20"/>
      <c r="H214" s="28"/>
    </row>
    <row r="215" spans="1:8" ht="12.75" customHeight="1">
      <c r="A215" s="30">
        <v>44140</v>
      </c>
      <c r="B215" s="31"/>
      <c r="C215" s="22">
        <f>ROUND(10.135,5)</f>
        <v>10.135</v>
      </c>
      <c r="D215" s="22">
        <f>F215</f>
        <v>10.42115</v>
      </c>
      <c r="E215" s="22">
        <f>F215</f>
        <v>10.42115</v>
      </c>
      <c r="F215" s="22">
        <f>ROUND(10.42115,5)</f>
        <v>10.42115</v>
      </c>
      <c r="G215" s="20"/>
      <c r="H215" s="28"/>
    </row>
    <row r="216" spans="1:8" ht="12.75" customHeight="1">
      <c r="A216" s="30">
        <v>44231</v>
      </c>
      <c r="B216" s="31"/>
      <c r="C216" s="22">
        <f>ROUND(10.135,5)</f>
        <v>10.135</v>
      </c>
      <c r="D216" s="22">
        <f>F216</f>
        <v>10.6404</v>
      </c>
      <c r="E216" s="22">
        <f>F216</f>
        <v>10.6404</v>
      </c>
      <c r="F216" s="22">
        <f>ROUND(10.6404,5)</f>
        <v>10.6404</v>
      </c>
      <c r="G216" s="20"/>
      <c r="H216" s="28"/>
    </row>
    <row r="217" spans="1:8" ht="12.75" customHeight="1">
      <c r="A217" s="30">
        <v>44322</v>
      </c>
      <c r="B217" s="31"/>
      <c r="C217" s="22">
        <f>ROUND(10.135,5)</f>
        <v>10.135</v>
      </c>
      <c r="D217" s="22">
        <f>F217</f>
        <v>10.85997</v>
      </c>
      <c r="E217" s="22">
        <f>F217</f>
        <v>10.85997</v>
      </c>
      <c r="F217" s="22">
        <f>ROUND(10.85997,5)</f>
        <v>10.85997</v>
      </c>
      <c r="G217" s="20"/>
      <c r="H217" s="28"/>
    </row>
    <row r="218" spans="1:8" ht="12.75" customHeight="1">
      <c r="A218" s="30">
        <v>44413</v>
      </c>
      <c r="B218" s="31"/>
      <c r="C218" s="22">
        <f>ROUND(10.135,5)</f>
        <v>10.135</v>
      </c>
      <c r="D218" s="22">
        <f>F218</f>
        <v>11.1117</v>
      </c>
      <c r="E218" s="22">
        <f>F218</f>
        <v>11.1117</v>
      </c>
      <c r="F218" s="22">
        <f>ROUND(11.1117,5)</f>
        <v>11.1117</v>
      </c>
      <c r="G218" s="20"/>
      <c r="H218" s="28"/>
    </row>
    <row r="219" spans="1:8" ht="12.75" customHeight="1">
      <c r="A219" s="30" t="s">
        <v>56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44049</v>
      </c>
      <c r="B220" s="31"/>
      <c r="C220" s="22">
        <f>ROUND(11.46,5)</f>
        <v>11.46</v>
      </c>
      <c r="D220" s="22">
        <f>F220</f>
        <v>11.52968</v>
      </c>
      <c r="E220" s="22">
        <f>F220</f>
        <v>11.52968</v>
      </c>
      <c r="F220" s="22">
        <f>ROUND(11.52968,5)</f>
        <v>11.52968</v>
      </c>
      <c r="G220" s="20"/>
      <c r="H220" s="28"/>
    </row>
    <row r="221" spans="1:8" ht="12.75" customHeight="1">
      <c r="A221" s="30">
        <v>44140</v>
      </c>
      <c r="B221" s="31"/>
      <c r="C221" s="22">
        <f>ROUND(11.46,5)</f>
        <v>11.46</v>
      </c>
      <c r="D221" s="22">
        <f>F221</f>
        <v>11.73732</v>
      </c>
      <c r="E221" s="22">
        <f>F221</f>
        <v>11.73732</v>
      </c>
      <c r="F221" s="22">
        <f>ROUND(11.73732,5)</f>
        <v>11.73732</v>
      </c>
      <c r="G221" s="20"/>
      <c r="H221" s="28"/>
    </row>
    <row r="222" spans="1:8" ht="12.75" customHeight="1">
      <c r="A222" s="30">
        <v>44231</v>
      </c>
      <c r="B222" s="31"/>
      <c r="C222" s="22">
        <f>ROUND(11.46,5)</f>
        <v>11.46</v>
      </c>
      <c r="D222" s="22">
        <f>F222</f>
        <v>11.9496</v>
      </c>
      <c r="E222" s="22">
        <f>F222</f>
        <v>11.9496</v>
      </c>
      <c r="F222" s="22">
        <f>ROUND(11.9496,5)</f>
        <v>11.9496</v>
      </c>
      <c r="G222" s="20"/>
      <c r="H222" s="28"/>
    </row>
    <row r="223" spans="1:8" ht="12.75" customHeight="1">
      <c r="A223" s="30">
        <v>44322</v>
      </c>
      <c r="B223" s="31"/>
      <c r="C223" s="22">
        <f>ROUND(11.46,5)</f>
        <v>11.46</v>
      </c>
      <c r="D223" s="22">
        <f>F223</f>
        <v>12.15979</v>
      </c>
      <c r="E223" s="22">
        <f>F223</f>
        <v>12.15979</v>
      </c>
      <c r="F223" s="22">
        <f>ROUND(12.15979,5)</f>
        <v>12.15979</v>
      </c>
      <c r="G223" s="20"/>
      <c r="H223" s="28"/>
    </row>
    <row r="224" spans="1:8" ht="12.75" customHeight="1">
      <c r="A224" s="30">
        <v>44413</v>
      </c>
      <c r="B224" s="31"/>
      <c r="C224" s="22">
        <f>ROUND(11.46,5)</f>
        <v>11.46</v>
      </c>
      <c r="D224" s="22">
        <f>F224</f>
        <v>12.39577</v>
      </c>
      <c r="E224" s="22">
        <f>F224</f>
        <v>12.39577</v>
      </c>
      <c r="F224" s="22">
        <f>ROUND(12.39577,5)</f>
        <v>12.39577</v>
      </c>
      <c r="G224" s="20"/>
      <c r="H224" s="28"/>
    </row>
    <row r="225" spans="1:8" ht="12.75" customHeight="1">
      <c r="A225" s="30" t="s">
        <v>57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44049</v>
      </c>
      <c r="B226" s="31"/>
      <c r="C226" s="22">
        <f>ROUND(11.83,5)</f>
        <v>11.83</v>
      </c>
      <c r="D226" s="22">
        <f>F226</f>
        <v>11.90625</v>
      </c>
      <c r="E226" s="22">
        <f>F226</f>
        <v>11.90625</v>
      </c>
      <c r="F226" s="22">
        <f>ROUND(11.90625,5)</f>
        <v>11.90625</v>
      </c>
      <c r="G226" s="20"/>
      <c r="H226" s="28"/>
    </row>
    <row r="227" spans="1:8" ht="12.75" customHeight="1">
      <c r="A227" s="30">
        <v>44140</v>
      </c>
      <c r="B227" s="31"/>
      <c r="C227" s="22">
        <f>ROUND(11.83,5)</f>
        <v>11.83</v>
      </c>
      <c r="D227" s="22">
        <f>F227</f>
        <v>12.13384</v>
      </c>
      <c r="E227" s="22">
        <f>F227</f>
        <v>12.13384</v>
      </c>
      <c r="F227" s="22">
        <f>ROUND(12.13384,5)</f>
        <v>12.13384</v>
      </c>
      <c r="G227" s="20"/>
      <c r="H227" s="28"/>
    </row>
    <row r="228" spans="1:8" ht="12.75" customHeight="1">
      <c r="A228" s="30">
        <v>44231</v>
      </c>
      <c r="B228" s="31"/>
      <c r="C228" s="22">
        <f>ROUND(11.83,5)</f>
        <v>11.83</v>
      </c>
      <c r="D228" s="22">
        <f>F228</f>
        <v>12.3684</v>
      </c>
      <c r="E228" s="22">
        <f>F228</f>
        <v>12.3684</v>
      </c>
      <c r="F228" s="22">
        <f>ROUND(12.3684,5)</f>
        <v>12.3684</v>
      </c>
      <c r="G228" s="20"/>
      <c r="H228" s="28"/>
    </row>
    <row r="229" spans="1:8" ht="12.75" customHeight="1">
      <c r="A229" s="30">
        <v>44322</v>
      </c>
      <c r="B229" s="31"/>
      <c r="C229" s="22">
        <f>ROUND(11.83,5)</f>
        <v>11.83</v>
      </c>
      <c r="D229" s="22">
        <f>F229</f>
        <v>12.60157</v>
      </c>
      <c r="E229" s="22">
        <f>F229</f>
        <v>12.60157</v>
      </c>
      <c r="F229" s="22">
        <f>ROUND(12.60157,5)</f>
        <v>12.60157</v>
      </c>
      <c r="G229" s="20"/>
      <c r="H229" s="28"/>
    </row>
    <row r="230" spans="1:8" ht="12.75" customHeight="1">
      <c r="A230" s="30">
        <v>44413</v>
      </c>
      <c r="B230" s="31"/>
      <c r="C230" s="22">
        <f>ROUND(11.83,5)</f>
        <v>11.83</v>
      </c>
      <c r="D230" s="22">
        <f>F230</f>
        <v>12.86432</v>
      </c>
      <c r="E230" s="22">
        <f>F230</f>
        <v>12.86432</v>
      </c>
      <c r="F230" s="22">
        <f>ROUND(12.86432,5)</f>
        <v>12.86432</v>
      </c>
      <c r="G230" s="20"/>
      <c r="H230" s="28"/>
    </row>
    <row r="231" spans="1:8" ht="12.75" customHeight="1">
      <c r="A231" s="30" t="s">
        <v>58</v>
      </c>
      <c r="B231" s="31"/>
      <c r="C231" s="21"/>
      <c r="D231" s="21"/>
      <c r="E231" s="21"/>
      <c r="F231" s="21"/>
      <c r="G231" s="20"/>
      <c r="H231" s="28"/>
    </row>
    <row r="232" spans="1:8" ht="12.75" customHeight="1">
      <c r="A232" s="30">
        <v>44049</v>
      </c>
      <c r="B232" s="31"/>
      <c r="C232" s="23">
        <f>ROUND(693.697,3)</f>
        <v>693.697</v>
      </c>
      <c r="D232" s="23">
        <f>F232</f>
        <v>695.898</v>
      </c>
      <c r="E232" s="23">
        <f>F232</f>
        <v>695.898</v>
      </c>
      <c r="F232" s="23">
        <f>ROUND(695.898,3)</f>
        <v>695.898</v>
      </c>
      <c r="G232" s="20"/>
      <c r="H232" s="28"/>
    </row>
    <row r="233" spans="1:8" ht="12.75" customHeight="1">
      <c r="A233" s="30">
        <v>44140</v>
      </c>
      <c r="B233" s="31"/>
      <c r="C233" s="23">
        <f>ROUND(693.697,3)</f>
        <v>693.697</v>
      </c>
      <c r="D233" s="23">
        <f>F233</f>
        <v>703.305</v>
      </c>
      <c r="E233" s="23">
        <f>F233</f>
        <v>703.305</v>
      </c>
      <c r="F233" s="23">
        <f>ROUND(703.305,3)</f>
        <v>703.305</v>
      </c>
      <c r="G233" s="20"/>
      <c r="H233" s="28"/>
    </row>
    <row r="234" spans="1:8" ht="12.75" customHeight="1">
      <c r="A234" s="30">
        <v>44231</v>
      </c>
      <c r="B234" s="31"/>
      <c r="C234" s="23">
        <f>ROUND(693.697,3)</f>
        <v>693.697</v>
      </c>
      <c r="D234" s="23">
        <f>F234</f>
        <v>711.465</v>
      </c>
      <c r="E234" s="23">
        <f>F234</f>
        <v>711.465</v>
      </c>
      <c r="F234" s="23">
        <f>ROUND(711.465,3)</f>
        <v>711.465</v>
      </c>
      <c r="G234" s="20"/>
      <c r="H234" s="28"/>
    </row>
    <row r="235" spans="1:8" ht="12.75" customHeight="1">
      <c r="A235" s="30">
        <v>44322</v>
      </c>
      <c r="B235" s="31"/>
      <c r="C235" s="23">
        <f>ROUND(693.697,3)</f>
        <v>693.697</v>
      </c>
      <c r="D235" s="23">
        <f>F235</f>
        <v>719.902</v>
      </c>
      <c r="E235" s="23">
        <f>F235</f>
        <v>719.902</v>
      </c>
      <c r="F235" s="23">
        <f>ROUND(719.902,3)</f>
        <v>719.902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44049</v>
      </c>
      <c r="B237" s="31"/>
      <c r="C237" s="23">
        <f>ROUND(718.967,3)</f>
        <v>718.967</v>
      </c>
      <c r="D237" s="23">
        <f>F237</f>
        <v>721.248</v>
      </c>
      <c r="E237" s="23">
        <f>F237</f>
        <v>721.248</v>
      </c>
      <c r="F237" s="23">
        <f>ROUND(721.248,3)</f>
        <v>721.248</v>
      </c>
      <c r="G237" s="20"/>
      <c r="H237" s="28"/>
    </row>
    <row r="238" spans="1:8" ht="12.75" customHeight="1">
      <c r="A238" s="30">
        <v>44140</v>
      </c>
      <c r="B238" s="31"/>
      <c r="C238" s="23">
        <f>ROUND(718.967,3)</f>
        <v>718.967</v>
      </c>
      <c r="D238" s="23">
        <f>F238</f>
        <v>728.925</v>
      </c>
      <c r="E238" s="23">
        <f>F238</f>
        <v>728.925</v>
      </c>
      <c r="F238" s="23">
        <f>ROUND(728.925,3)</f>
        <v>728.925</v>
      </c>
      <c r="G238" s="20"/>
      <c r="H238" s="28"/>
    </row>
    <row r="239" spans="1:8" ht="12.75" customHeight="1">
      <c r="A239" s="30">
        <v>44231</v>
      </c>
      <c r="B239" s="31"/>
      <c r="C239" s="23">
        <f>ROUND(718.967,3)</f>
        <v>718.967</v>
      </c>
      <c r="D239" s="23">
        <f>F239</f>
        <v>737.382</v>
      </c>
      <c r="E239" s="23">
        <f>F239</f>
        <v>737.382</v>
      </c>
      <c r="F239" s="23">
        <f>ROUND(737.382,3)</f>
        <v>737.382</v>
      </c>
      <c r="G239" s="20"/>
      <c r="H239" s="28"/>
    </row>
    <row r="240" spans="1:8" ht="12.75" customHeight="1">
      <c r="A240" s="30">
        <v>44322</v>
      </c>
      <c r="B240" s="31"/>
      <c r="C240" s="23">
        <f>ROUND(718.967,3)</f>
        <v>718.967</v>
      </c>
      <c r="D240" s="23">
        <f>F240</f>
        <v>746.126</v>
      </c>
      <c r="E240" s="23">
        <f>F240</f>
        <v>746.126</v>
      </c>
      <c r="F240" s="23">
        <f>ROUND(746.126,3)</f>
        <v>746.126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44049</v>
      </c>
      <c r="B242" s="31"/>
      <c r="C242" s="23">
        <f>ROUND(779.654,3)</f>
        <v>779.654</v>
      </c>
      <c r="D242" s="23">
        <f>F242</f>
        <v>782.128</v>
      </c>
      <c r="E242" s="23">
        <f>F242</f>
        <v>782.128</v>
      </c>
      <c r="F242" s="23">
        <f>ROUND(782.128,3)</f>
        <v>782.128</v>
      </c>
      <c r="G242" s="20"/>
      <c r="H242" s="28"/>
    </row>
    <row r="243" spans="1:8" ht="12.75" customHeight="1">
      <c r="A243" s="30">
        <v>44140</v>
      </c>
      <c r="B243" s="31"/>
      <c r="C243" s="23">
        <f>ROUND(779.654,3)</f>
        <v>779.654</v>
      </c>
      <c r="D243" s="23">
        <f>F243</f>
        <v>790.453</v>
      </c>
      <c r="E243" s="23">
        <f>F243</f>
        <v>790.453</v>
      </c>
      <c r="F243" s="23">
        <f>ROUND(790.453,3)</f>
        <v>790.453</v>
      </c>
      <c r="G243" s="20"/>
      <c r="H243" s="28"/>
    </row>
    <row r="244" spans="1:8" ht="12.75" customHeight="1">
      <c r="A244" s="30">
        <v>44231</v>
      </c>
      <c r="B244" s="31"/>
      <c r="C244" s="23">
        <f>ROUND(779.654,3)</f>
        <v>779.654</v>
      </c>
      <c r="D244" s="23">
        <f>F244</f>
        <v>799.624</v>
      </c>
      <c r="E244" s="23">
        <f>F244</f>
        <v>799.624</v>
      </c>
      <c r="F244" s="23">
        <f>ROUND(799.624,3)</f>
        <v>799.624</v>
      </c>
      <c r="G244" s="20"/>
      <c r="H244" s="28"/>
    </row>
    <row r="245" spans="1:8" ht="12.75" customHeight="1">
      <c r="A245" s="30">
        <v>44322</v>
      </c>
      <c r="B245" s="31"/>
      <c r="C245" s="23">
        <f>ROUND(779.654,3)</f>
        <v>779.654</v>
      </c>
      <c r="D245" s="23">
        <f>F245</f>
        <v>809.106</v>
      </c>
      <c r="E245" s="23">
        <f>F245</f>
        <v>809.106</v>
      </c>
      <c r="F245" s="23">
        <f>ROUND(809.106,3)</f>
        <v>809.106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44049</v>
      </c>
      <c r="B247" s="31"/>
      <c r="C247" s="23">
        <f>ROUND(682.877,3)</f>
        <v>682.877</v>
      </c>
      <c r="D247" s="23">
        <f>F247</f>
        <v>685.044</v>
      </c>
      <c r="E247" s="23">
        <f>F247</f>
        <v>685.044</v>
      </c>
      <c r="F247" s="23">
        <f>ROUND(685.044,3)</f>
        <v>685.044</v>
      </c>
      <c r="G247" s="20"/>
      <c r="H247" s="28"/>
    </row>
    <row r="248" spans="1:8" ht="12.75" customHeight="1">
      <c r="A248" s="30">
        <v>44140</v>
      </c>
      <c r="B248" s="31"/>
      <c r="C248" s="23">
        <f>ROUND(682.877,3)</f>
        <v>682.877</v>
      </c>
      <c r="D248" s="23">
        <f>F248</f>
        <v>692.335</v>
      </c>
      <c r="E248" s="23">
        <f>F248</f>
        <v>692.335</v>
      </c>
      <c r="F248" s="23">
        <f>ROUND(692.335,3)</f>
        <v>692.335</v>
      </c>
      <c r="G248" s="20"/>
      <c r="H248" s="28"/>
    </row>
    <row r="249" spans="1:8" ht="12.75" customHeight="1">
      <c r="A249" s="30">
        <v>44231</v>
      </c>
      <c r="B249" s="31"/>
      <c r="C249" s="23">
        <f>ROUND(682.877,3)</f>
        <v>682.877</v>
      </c>
      <c r="D249" s="23">
        <f>F249</f>
        <v>700.368</v>
      </c>
      <c r="E249" s="23">
        <f>F249</f>
        <v>700.368</v>
      </c>
      <c r="F249" s="23">
        <f>ROUND(700.368,3)</f>
        <v>700.368</v>
      </c>
      <c r="G249" s="20"/>
      <c r="H249" s="28"/>
    </row>
    <row r="250" spans="1:8" ht="12.75" customHeight="1">
      <c r="A250" s="30">
        <v>44322</v>
      </c>
      <c r="B250" s="31"/>
      <c r="C250" s="23">
        <f>ROUND(682.877,3)</f>
        <v>682.877</v>
      </c>
      <c r="D250" s="23">
        <f>F250</f>
        <v>708.673</v>
      </c>
      <c r="E250" s="23">
        <f>F250</f>
        <v>708.673</v>
      </c>
      <c r="F250" s="23">
        <f>ROUND(708.673,3)</f>
        <v>708.673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44049</v>
      </c>
      <c r="B252" s="31"/>
      <c r="C252" s="23">
        <f>ROUND(248.91665077452,3)</f>
        <v>248.917</v>
      </c>
      <c r="D252" s="23">
        <f>F252</f>
        <v>249.726</v>
      </c>
      <c r="E252" s="23">
        <f>F252</f>
        <v>249.726</v>
      </c>
      <c r="F252" s="23">
        <f>ROUND(249.726,3)</f>
        <v>249.726</v>
      </c>
      <c r="G252" s="20"/>
      <c r="H252" s="28"/>
    </row>
    <row r="253" spans="1:8" ht="12.75" customHeight="1">
      <c r="A253" s="30">
        <v>44140</v>
      </c>
      <c r="B253" s="31"/>
      <c r="C253" s="23">
        <f>ROUND(248.91665077452,3)</f>
        <v>248.917</v>
      </c>
      <c r="D253" s="23">
        <f>F253</f>
        <v>252.446</v>
      </c>
      <c r="E253" s="23">
        <f>F253</f>
        <v>252.446</v>
      </c>
      <c r="F253" s="23">
        <f>ROUND(252.446,3)</f>
        <v>252.446</v>
      </c>
      <c r="G253" s="20"/>
      <c r="H253" s="28"/>
    </row>
    <row r="254" spans="1:8" ht="12.75" customHeight="1">
      <c r="A254" s="30">
        <v>44231</v>
      </c>
      <c r="B254" s="31"/>
      <c r="C254" s="23">
        <f>ROUND(248.91665077452,3)</f>
        <v>248.917</v>
      </c>
      <c r="D254" s="23">
        <f>F254</f>
        <v>255.436</v>
      </c>
      <c r="E254" s="23">
        <f>F254</f>
        <v>255.436</v>
      </c>
      <c r="F254" s="23">
        <f>ROUND(255.436,3)</f>
        <v>255.436</v>
      </c>
      <c r="G254" s="20"/>
      <c r="H254" s="28"/>
    </row>
    <row r="255" spans="1:8" ht="12.75" customHeight="1">
      <c r="A255" s="30">
        <v>44322</v>
      </c>
      <c r="B255" s="31"/>
      <c r="C255" s="23">
        <f>ROUND(248.91665077452,3)</f>
        <v>248.917</v>
      </c>
      <c r="D255" s="23">
        <f>F255</f>
        <v>258.526</v>
      </c>
      <c r="E255" s="23">
        <f>F255</f>
        <v>258.526</v>
      </c>
      <c r="F255" s="23">
        <f>ROUND(258.526,3)</f>
        <v>258.526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44049</v>
      </c>
      <c r="B257" s="31"/>
      <c r="C257" s="23">
        <f>ROUND(674.908,3)</f>
        <v>674.908</v>
      </c>
      <c r="D257" s="23">
        <f>F257</f>
        <v>677.05</v>
      </c>
      <c r="E257" s="23">
        <f>F257</f>
        <v>677.05</v>
      </c>
      <c r="F257" s="23">
        <f>ROUND(677.05,3)</f>
        <v>677.05</v>
      </c>
      <c r="G257" s="20"/>
      <c r="H257" s="28"/>
    </row>
    <row r="258" spans="1:8" ht="12.75" customHeight="1">
      <c r="A258" s="30">
        <v>44140</v>
      </c>
      <c r="B258" s="31"/>
      <c r="C258" s="23">
        <f>ROUND(674.908,3)</f>
        <v>674.908</v>
      </c>
      <c r="D258" s="23">
        <f>F258</f>
        <v>684.256</v>
      </c>
      <c r="E258" s="23">
        <f>F258</f>
        <v>684.256</v>
      </c>
      <c r="F258" s="23">
        <f>ROUND(684.256,3)</f>
        <v>684.256</v>
      </c>
      <c r="G258" s="20"/>
      <c r="H258" s="28"/>
    </row>
    <row r="259" spans="1:8" ht="12.75" customHeight="1">
      <c r="A259" s="30">
        <v>44231</v>
      </c>
      <c r="B259" s="31"/>
      <c r="C259" s="23">
        <f>ROUND(674.908,3)</f>
        <v>674.908</v>
      </c>
      <c r="D259" s="23">
        <f>F259</f>
        <v>692.195</v>
      </c>
      <c r="E259" s="23">
        <f>F259</f>
        <v>692.195</v>
      </c>
      <c r="F259" s="23">
        <f>ROUND(692.195,3)</f>
        <v>692.195</v>
      </c>
      <c r="G259" s="20"/>
      <c r="H259" s="28"/>
    </row>
    <row r="260" spans="1:8" ht="12.75" customHeight="1">
      <c r="A260" s="30">
        <v>44322</v>
      </c>
      <c r="B260" s="31"/>
      <c r="C260" s="23">
        <f>ROUND(674.908,3)</f>
        <v>674.908</v>
      </c>
      <c r="D260" s="23">
        <f>F260</f>
        <v>700.403</v>
      </c>
      <c r="E260" s="23">
        <f>F260</f>
        <v>700.403</v>
      </c>
      <c r="F260" s="23">
        <f>ROUND(700.403,3)</f>
        <v>700.403</v>
      </c>
      <c r="G260" s="20"/>
      <c r="H260" s="2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44027</v>
      </c>
      <c r="B262" s="46"/>
      <c r="C262" s="47">
        <v>3.875</v>
      </c>
      <c r="D262" s="47">
        <v>3.895</v>
      </c>
      <c r="E262" s="47">
        <v>3.835</v>
      </c>
      <c r="F262" s="47">
        <v>3.865</v>
      </c>
      <c r="G262" s="43"/>
      <c r="H262" s="44"/>
    </row>
    <row r="263" spans="1:8" ht="12.75" customHeight="1">
      <c r="A263" s="45">
        <v>44062</v>
      </c>
      <c r="B263" s="46"/>
      <c r="C263" s="47">
        <v>3.875</v>
      </c>
      <c r="D263" s="47">
        <v>3.705</v>
      </c>
      <c r="E263" s="47">
        <v>3.645</v>
      </c>
      <c r="F263" s="47">
        <v>3.675</v>
      </c>
      <c r="G263" s="43"/>
      <c r="H263" s="44"/>
    </row>
    <row r="264" spans="1:8" ht="12.75" customHeight="1">
      <c r="A264" s="45">
        <v>44090</v>
      </c>
      <c r="B264" s="46"/>
      <c r="C264" s="47">
        <v>3.875</v>
      </c>
      <c r="D264" s="47">
        <v>3.695</v>
      </c>
      <c r="E264" s="47">
        <v>3.645</v>
      </c>
      <c r="F264" s="47">
        <v>3.67</v>
      </c>
      <c r="G264" s="43"/>
      <c r="H264" s="44"/>
    </row>
    <row r="265" spans="1:8" ht="12.75" customHeight="1">
      <c r="A265" s="45">
        <v>44125</v>
      </c>
      <c r="B265" s="46"/>
      <c r="C265" s="47">
        <v>3.875</v>
      </c>
      <c r="D265" s="47">
        <v>3.575</v>
      </c>
      <c r="E265" s="47">
        <v>3.515</v>
      </c>
      <c r="F265" s="47">
        <v>3.545</v>
      </c>
      <c r="G265" s="43"/>
      <c r="H265" s="44"/>
    </row>
    <row r="266" spans="1:8" ht="12.75" customHeight="1">
      <c r="A266" s="45">
        <v>44153</v>
      </c>
      <c r="B266" s="46">
        <v>44153</v>
      </c>
      <c r="C266" s="47">
        <v>3.875</v>
      </c>
      <c r="D266" s="47">
        <v>3.575</v>
      </c>
      <c r="E266" s="47">
        <v>3.515</v>
      </c>
      <c r="F266" s="47">
        <v>3.545</v>
      </c>
      <c r="G266" s="43"/>
      <c r="H266" s="44"/>
    </row>
    <row r="267" spans="1:8" ht="12.75" customHeight="1">
      <c r="A267" s="45">
        <v>44180</v>
      </c>
      <c r="B267" s="46"/>
      <c r="C267" s="47">
        <v>3.875</v>
      </c>
      <c r="D267" s="47">
        <v>3.595</v>
      </c>
      <c r="E267" s="47">
        <v>3.545</v>
      </c>
      <c r="F267" s="47">
        <v>3.5700000000000003</v>
      </c>
      <c r="G267" s="43"/>
      <c r="H267" s="44"/>
    </row>
    <row r="268" spans="1:8" ht="12.75" customHeight="1">
      <c r="A268" s="45">
        <v>44272</v>
      </c>
      <c r="B268" s="46"/>
      <c r="C268" s="47">
        <v>3.875</v>
      </c>
      <c r="D268" s="47">
        <v>3.635</v>
      </c>
      <c r="E268" s="47">
        <v>3.575</v>
      </c>
      <c r="F268" s="47">
        <v>3.605</v>
      </c>
      <c r="G268" s="43"/>
      <c r="H268" s="44"/>
    </row>
    <row r="269" spans="1:8" ht="12.75" customHeight="1">
      <c r="A269" s="45">
        <v>44362</v>
      </c>
      <c r="B269" s="46"/>
      <c r="C269" s="47">
        <v>3.875</v>
      </c>
      <c r="D269" s="47">
        <v>3.835</v>
      </c>
      <c r="E269" s="47">
        <v>3.765</v>
      </c>
      <c r="F269" s="47">
        <v>3.8</v>
      </c>
      <c r="G269" s="43"/>
      <c r="H269" s="44"/>
    </row>
    <row r="270" spans="1:8" ht="12.75" customHeight="1">
      <c r="A270" s="45">
        <v>44454</v>
      </c>
      <c r="B270" s="46"/>
      <c r="C270" s="47">
        <v>3.875</v>
      </c>
      <c r="D270" s="47">
        <v>3.875</v>
      </c>
      <c r="E270" s="47">
        <v>3.795</v>
      </c>
      <c r="F270" s="47">
        <v>3.835</v>
      </c>
      <c r="G270" s="43"/>
      <c r="H270" s="44"/>
    </row>
    <row r="271" spans="1:8" ht="12.75" customHeight="1">
      <c r="A271" s="45">
        <v>44545</v>
      </c>
      <c r="B271" s="46"/>
      <c r="C271" s="47">
        <v>3.875</v>
      </c>
      <c r="D271" s="47">
        <v>4.205</v>
      </c>
      <c r="E271" s="47">
        <v>4.115</v>
      </c>
      <c r="F271" s="47">
        <v>4.16</v>
      </c>
      <c r="G271" s="43"/>
      <c r="H271" s="44"/>
    </row>
    <row r="272" spans="1:8" ht="12.75" customHeight="1">
      <c r="A272" s="45">
        <v>44636</v>
      </c>
      <c r="B272" s="46"/>
      <c r="C272" s="47">
        <v>3.875</v>
      </c>
      <c r="D272" s="47">
        <v>4.255</v>
      </c>
      <c r="E272" s="47">
        <v>4.115</v>
      </c>
      <c r="F272" s="47">
        <v>4.1850000000000005</v>
      </c>
      <c r="G272" s="43"/>
      <c r="H272" s="44"/>
    </row>
    <row r="273" spans="1:8" ht="12.75" customHeight="1">
      <c r="A273" s="45">
        <v>44727</v>
      </c>
      <c r="B273" s="46"/>
      <c r="C273" s="47">
        <v>3.875</v>
      </c>
      <c r="D273" s="47">
        <v>4.735</v>
      </c>
      <c r="E273" s="47">
        <v>4.575</v>
      </c>
      <c r="F273" s="47">
        <v>4.655</v>
      </c>
      <c r="G273" s="43"/>
      <c r="H273" s="44"/>
    </row>
    <row r="274" spans="1:8" ht="12.75" customHeight="1">
      <c r="A274" s="30" t="s">
        <v>13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ROUND(92.2965387342399,2)</f>
        <v>92.3</v>
      </c>
      <c r="D275" s="20">
        <f>F275</f>
        <v>86.67</v>
      </c>
      <c r="E275" s="20">
        <f>F275</f>
        <v>86.67</v>
      </c>
      <c r="F275" s="20">
        <f>ROUND(86.6720806195536,2)</f>
        <v>86.67</v>
      </c>
      <c r="G275" s="20"/>
      <c r="H275" s="28"/>
    </row>
    <row r="276" spans="1:8" ht="12.75" customHeight="1">
      <c r="A276" s="30" t="s">
        <v>14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ROUND(91.3910750066102,2)</f>
        <v>91.39</v>
      </c>
      <c r="D277" s="20">
        <f>F277</f>
        <v>83.5</v>
      </c>
      <c r="E277" s="20">
        <f>F277</f>
        <v>83.5</v>
      </c>
      <c r="F277" s="20">
        <f>ROUND(83.5030115562793,2)</f>
        <v>83.5</v>
      </c>
      <c r="G277" s="20"/>
      <c r="H277" s="28"/>
    </row>
    <row r="278" spans="1:8" ht="12.75" customHeight="1">
      <c r="A278" s="30" t="s">
        <v>64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44095</v>
      </c>
      <c r="B279" s="31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30" t="s">
        <v>65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44182</v>
      </c>
      <c r="B281" s="31"/>
      <c r="C281" s="22">
        <f>ROUND(92.2965387342399,5)</f>
        <v>92.29654</v>
      </c>
      <c r="D281" s="22">
        <f>F281</f>
        <v>94.03969</v>
      </c>
      <c r="E281" s="22">
        <f>F281</f>
        <v>94.03969</v>
      </c>
      <c r="F281" s="22">
        <f>ROUND(94.0396899686276,5)</f>
        <v>94.03969</v>
      </c>
      <c r="G281" s="20"/>
      <c r="H281" s="28"/>
    </row>
    <row r="282" spans="1:8" ht="12.75" customHeight="1">
      <c r="A282" s="30" t="s">
        <v>66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44271</v>
      </c>
      <c r="B283" s="31"/>
      <c r="C283" s="22">
        <f>ROUND(92.2965387342399,5)</f>
        <v>92.29654</v>
      </c>
      <c r="D283" s="22">
        <f>F283</f>
        <v>92.28913</v>
      </c>
      <c r="E283" s="22">
        <f>F283</f>
        <v>92.28913</v>
      </c>
      <c r="F283" s="22">
        <f>ROUND(92.2891315489936,5)</f>
        <v>92.28913</v>
      </c>
      <c r="G283" s="20"/>
      <c r="H283" s="28"/>
    </row>
    <row r="284" spans="1:8" ht="12.75" customHeight="1">
      <c r="A284" s="30" t="s">
        <v>67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44362</v>
      </c>
      <c r="B285" s="31"/>
      <c r="C285" s="22">
        <f>ROUND(92.2965387342399,5)</f>
        <v>92.29654</v>
      </c>
      <c r="D285" s="22">
        <f>F285</f>
        <v>90.46618</v>
      </c>
      <c r="E285" s="22">
        <f>F285</f>
        <v>90.46618</v>
      </c>
      <c r="F285" s="22">
        <f>ROUND(90.4661840502217,5)</f>
        <v>90.46618</v>
      </c>
      <c r="G285" s="20"/>
      <c r="H285" s="28"/>
    </row>
    <row r="286" spans="1:8" ht="12.75" customHeight="1">
      <c r="A286" s="30" t="s">
        <v>68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44460</v>
      </c>
      <c r="B287" s="31"/>
      <c r="C287" s="22">
        <f>ROUND(92.2965387342399,5)</f>
        <v>92.29654</v>
      </c>
      <c r="D287" s="22">
        <f>F287</f>
        <v>89.45929</v>
      </c>
      <c r="E287" s="22">
        <f>F287</f>
        <v>89.45929</v>
      </c>
      <c r="F287" s="22">
        <f>ROUND(89.4592924214693,5)</f>
        <v>89.45929</v>
      </c>
      <c r="G287" s="20"/>
      <c r="H287" s="28"/>
    </row>
    <row r="288" spans="1:8" ht="12.75" customHeight="1">
      <c r="A288" s="30" t="s">
        <v>69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44551</v>
      </c>
      <c r="B289" s="31"/>
      <c r="C289" s="22">
        <f>ROUND(92.2965387342399,5)</f>
        <v>92.29654</v>
      </c>
      <c r="D289" s="22">
        <f>F289</f>
        <v>90.77808</v>
      </c>
      <c r="E289" s="22">
        <f>F289</f>
        <v>90.77808</v>
      </c>
      <c r="F289" s="22">
        <f>ROUND(90.7780825479776,5)</f>
        <v>90.77808</v>
      </c>
      <c r="G289" s="20"/>
      <c r="H289" s="28"/>
    </row>
    <row r="290" spans="1:8" ht="12.75" customHeight="1">
      <c r="A290" s="30" t="s">
        <v>70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44635</v>
      </c>
      <c r="B291" s="31"/>
      <c r="C291" s="22">
        <f>ROUND(92.2965387342399,5)</f>
        <v>92.29654</v>
      </c>
      <c r="D291" s="22">
        <f>F291</f>
        <v>90.25421</v>
      </c>
      <c r="E291" s="22">
        <f>F291</f>
        <v>90.25421</v>
      </c>
      <c r="F291" s="22">
        <f>ROUND(90.2542053399199,5)</f>
        <v>90.25421</v>
      </c>
      <c r="G291" s="20"/>
      <c r="H291" s="28"/>
    </row>
    <row r="292" spans="1:8" ht="12.75" customHeight="1">
      <c r="A292" s="30" t="s">
        <v>71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44733</v>
      </c>
      <c r="B293" s="31"/>
      <c r="C293" s="22">
        <f>ROUND(92.2965387342399,5)</f>
        <v>92.29654</v>
      </c>
      <c r="D293" s="22">
        <f>F293</f>
        <v>90.41876</v>
      </c>
      <c r="E293" s="22">
        <f>F293</f>
        <v>90.41876</v>
      </c>
      <c r="F293" s="22">
        <f>ROUND(90.418762490736,5)</f>
        <v>90.41876</v>
      </c>
      <c r="G293" s="20"/>
      <c r="H293" s="28"/>
    </row>
    <row r="294" spans="1:8" ht="12.75" customHeight="1">
      <c r="A294" s="30" t="s">
        <v>72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44824</v>
      </c>
      <c r="B295" s="31"/>
      <c r="C295" s="22">
        <f>ROUND(92.2965387342399,5)</f>
        <v>92.29654</v>
      </c>
      <c r="D295" s="22">
        <f>F295</f>
        <v>93.61977</v>
      </c>
      <c r="E295" s="22">
        <f>F295</f>
        <v>93.61977</v>
      </c>
      <c r="F295" s="22">
        <f>ROUND(93.6197656493905,5)</f>
        <v>93.61977</v>
      </c>
      <c r="G295" s="20"/>
      <c r="H295" s="28"/>
    </row>
    <row r="296" spans="1:8" ht="12.75" customHeight="1">
      <c r="A296" s="30" t="s">
        <v>73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45097</v>
      </c>
      <c r="B297" s="31"/>
      <c r="C297" s="20">
        <f>ROUND(92.2965387342399,2)</f>
        <v>92.3</v>
      </c>
      <c r="D297" s="20">
        <f>F297</f>
        <v>92.3</v>
      </c>
      <c r="E297" s="20">
        <f>F297</f>
        <v>92.3</v>
      </c>
      <c r="F297" s="20">
        <f>ROUND(92.2965387342399,2)</f>
        <v>92.3</v>
      </c>
      <c r="G297" s="20"/>
      <c r="H297" s="28"/>
    </row>
    <row r="298" spans="1:8" ht="12.75" customHeight="1">
      <c r="A298" s="30" t="s">
        <v>74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45188</v>
      </c>
      <c r="B299" s="31"/>
      <c r="C299" s="20">
        <f>ROUND(92.2965387342399,2)</f>
        <v>92.3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30" t="s">
        <v>75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46008</v>
      </c>
      <c r="B301" s="31"/>
      <c r="C301" s="22">
        <f>ROUND(91.3910750066102,5)</f>
        <v>91.39108</v>
      </c>
      <c r="D301" s="22">
        <f>F301</f>
        <v>81.41666</v>
      </c>
      <c r="E301" s="22">
        <f>F301</f>
        <v>81.41666</v>
      </c>
      <c r="F301" s="22">
        <f>ROUND(81.4166626270155,5)</f>
        <v>81.41666</v>
      </c>
      <c r="G301" s="20"/>
      <c r="H301" s="28"/>
    </row>
    <row r="302" spans="1:8" ht="12.75" customHeight="1">
      <c r="A302" s="30" t="s">
        <v>76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46097</v>
      </c>
      <c r="B303" s="31"/>
      <c r="C303" s="22">
        <f>ROUND(91.3910750066102,5)</f>
        <v>91.39108</v>
      </c>
      <c r="D303" s="22">
        <f>F303</f>
        <v>78.08879</v>
      </c>
      <c r="E303" s="22">
        <f>F303</f>
        <v>78.08879</v>
      </c>
      <c r="F303" s="22">
        <f>ROUND(78.0887888374581,5)</f>
        <v>78.08879</v>
      </c>
      <c r="G303" s="20"/>
      <c r="H303" s="28"/>
    </row>
    <row r="304" spans="1:8" ht="12.75" customHeight="1">
      <c r="A304" s="30" t="s">
        <v>77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46188</v>
      </c>
      <c r="B305" s="31"/>
      <c r="C305" s="22">
        <f>ROUND(91.3910750066102,5)</f>
        <v>91.39108</v>
      </c>
      <c r="D305" s="22">
        <f>F305</f>
        <v>76.64656</v>
      </c>
      <c r="E305" s="22">
        <f>F305</f>
        <v>76.64656</v>
      </c>
      <c r="F305" s="22">
        <f>ROUND(76.6465641310943,5)</f>
        <v>76.64656</v>
      </c>
      <c r="G305" s="20"/>
      <c r="H305" s="28"/>
    </row>
    <row r="306" spans="1:8" ht="12.75" customHeight="1">
      <c r="A306" s="30" t="s">
        <v>78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46286</v>
      </c>
      <c r="B307" s="31"/>
      <c r="C307" s="22">
        <f>ROUND(91.3910750066102,5)</f>
        <v>91.39108</v>
      </c>
      <c r="D307" s="22">
        <f>F307</f>
        <v>78.81751</v>
      </c>
      <c r="E307" s="22">
        <f>F307</f>
        <v>78.81751</v>
      </c>
      <c r="F307" s="22">
        <f>ROUND(78.8175087857306,5)</f>
        <v>78.81751</v>
      </c>
      <c r="G307" s="20"/>
      <c r="H307" s="28"/>
    </row>
    <row r="308" spans="1:8" ht="12.75" customHeight="1">
      <c r="A308" s="30" t="s">
        <v>79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46377</v>
      </c>
      <c r="B309" s="31"/>
      <c r="C309" s="22">
        <f>ROUND(91.3910750066102,5)</f>
        <v>91.39108</v>
      </c>
      <c r="D309" s="22">
        <f>F309</f>
        <v>82.98819</v>
      </c>
      <c r="E309" s="22">
        <f>F309</f>
        <v>82.98819</v>
      </c>
      <c r="F309" s="22">
        <f>ROUND(82.9881899979367,5)</f>
        <v>82.98819</v>
      </c>
      <c r="G309" s="20"/>
      <c r="H309" s="28"/>
    </row>
    <row r="310" spans="1:8" ht="12.75" customHeight="1">
      <c r="A310" s="30" t="s">
        <v>80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46461</v>
      </c>
      <c r="B311" s="31"/>
      <c r="C311" s="22">
        <f>ROUND(91.3910750066102,5)</f>
        <v>91.39108</v>
      </c>
      <c r="D311" s="22">
        <f>F311</f>
        <v>81.67846</v>
      </c>
      <c r="E311" s="22">
        <f>F311</f>
        <v>81.67846</v>
      </c>
      <c r="F311" s="22">
        <f>ROUND(81.6784577384077,5)</f>
        <v>81.67846</v>
      </c>
      <c r="G311" s="20"/>
      <c r="H311" s="28"/>
    </row>
    <row r="312" spans="1:8" ht="12.75" customHeight="1">
      <c r="A312" s="30" t="s">
        <v>81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46559</v>
      </c>
      <c r="B313" s="31"/>
      <c r="C313" s="22">
        <f>ROUND(91.3910750066102,5)</f>
        <v>91.39108</v>
      </c>
      <c r="D313" s="22">
        <f>F313</f>
        <v>83.90069</v>
      </c>
      <c r="E313" s="22">
        <f>F313</f>
        <v>83.90069</v>
      </c>
      <c r="F313" s="22">
        <f>ROUND(83.9006946790107,5)</f>
        <v>83.90069</v>
      </c>
      <c r="G313" s="20"/>
      <c r="H313" s="28"/>
    </row>
    <row r="314" spans="1:8" ht="12.75" customHeight="1">
      <c r="A314" s="30" t="s">
        <v>82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46650</v>
      </c>
      <c r="B315" s="31"/>
      <c r="C315" s="22">
        <f>ROUND(91.3910750066102,5)</f>
        <v>91.39108</v>
      </c>
      <c r="D315" s="22">
        <f>F315</f>
        <v>89.80887</v>
      </c>
      <c r="E315" s="22">
        <f>F315</f>
        <v>89.80887</v>
      </c>
      <c r="F315" s="22">
        <f>ROUND(89.8088674223482,5)</f>
        <v>89.80887</v>
      </c>
      <c r="G315" s="20"/>
      <c r="H315" s="28"/>
    </row>
    <row r="316" spans="1:8" ht="12.75" customHeight="1">
      <c r="A316" s="30" t="s">
        <v>83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46924</v>
      </c>
      <c r="B317" s="31"/>
      <c r="C317" s="20">
        <f>ROUND(91.3910750066102,2)</f>
        <v>91.39</v>
      </c>
      <c r="D317" s="20">
        <f>F317</f>
        <v>91.39</v>
      </c>
      <c r="E317" s="20">
        <f>F317</f>
        <v>91.39</v>
      </c>
      <c r="F317" s="20">
        <f>ROUND(91.3910750066102,2)</f>
        <v>91.39</v>
      </c>
      <c r="G317" s="20"/>
      <c r="H317" s="28"/>
    </row>
    <row r="318" spans="1:8" ht="12.75" customHeight="1">
      <c r="A318" s="30" t="s">
        <v>84</v>
      </c>
      <c r="B318" s="31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ROUND(91.3910750066102,2)</f>
        <v>91.39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271:B271"/>
    <mergeCell ref="A272:B272"/>
    <mergeCell ref="A273:B273"/>
    <mergeCell ref="A265:B265"/>
    <mergeCell ref="A266:B266"/>
    <mergeCell ref="A267:B267"/>
    <mergeCell ref="A268:B268"/>
    <mergeCell ref="A269:B269"/>
    <mergeCell ref="A270:B270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74:B274"/>
    <mergeCell ref="A275:B275"/>
    <mergeCell ref="A276:B276"/>
    <mergeCell ref="A277:B277"/>
    <mergeCell ref="A261:B261"/>
    <mergeCell ref="A262:B262"/>
    <mergeCell ref="A263:B263"/>
    <mergeCell ref="A264:B264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2020-07-08T16:04:26Z</dcterms:modified>
  <cp:category/>
  <cp:version/>
  <cp:contentType/>
  <cp:contentStatus/>
</cp:coreProperties>
</file>