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<sst xmlns="http://schemas.openxmlformats.org/spreadsheetml/2006/main" count="88" uniqueCount="86">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</sst>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44056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ROUND(91.5963943954844,2)</f>
        <v>91.6</v>
      </c>
      <c r="D8" s="20">
        <f aca="true" t="shared" si="1" ref="D8:D19">F8</f>
        <v>93.98</v>
      </c>
      <c r="E8" s="20">
        <f aca="true" t="shared" si="2" ref="E8:E19">F8</f>
        <v>93.98</v>
      </c>
      <c r="F8" s="20">
        <f>ROUND(93.977912545311,2)</f>
        <v>93.98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91.6</v>
      </c>
      <c r="D9" s="20">
        <f t="shared" si="1"/>
        <v>92.17</v>
      </c>
      <c r="E9" s="20">
        <f t="shared" si="2"/>
        <v>92.17</v>
      </c>
      <c r="F9" s="20">
        <f>ROUND(92.1716683700025,2)</f>
        <v>92.17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91.6</v>
      </c>
      <c r="D10" s="20">
        <f t="shared" si="1"/>
        <v>90.3</v>
      </c>
      <c r="E10" s="20">
        <f t="shared" si="2"/>
        <v>90.3</v>
      </c>
      <c r="F10" s="20">
        <f>ROUND(90.2955992363056,2)</f>
        <v>90.3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91.6</v>
      </c>
      <c r="D11" s="20">
        <f t="shared" si="1"/>
        <v>89.23</v>
      </c>
      <c r="E11" s="20">
        <f t="shared" si="2"/>
        <v>89.23</v>
      </c>
      <c r="F11" s="20">
        <f>ROUND(89.2330962906437,2)</f>
        <v>89.23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91.6</v>
      </c>
      <c r="D12" s="20">
        <f t="shared" si="1"/>
        <v>90.48</v>
      </c>
      <c r="E12" s="20">
        <f t="shared" si="2"/>
        <v>90.48</v>
      </c>
      <c r="F12" s="20">
        <f>ROUND(90.4796155039182,2)</f>
        <v>90.48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91.6</v>
      </c>
      <c r="D13" s="20">
        <f t="shared" si="1"/>
        <v>89.89</v>
      </c>
      <c r="E13" s="20">
        <f t="shared" si="2"/>
        <v>89.89</v>
      </c>
      <c r="F13" s="20">
        <f>ROUND(89.8853809620922,2)</f>
        <v>89.89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91.6</v>
      </c>
      <c r="D14" s="20">
        <f t="shared" si="1"/>
        <v>90</v>
      </c>
      <c r="E14" s="20">
        <f t="shared" si="2"/>
        <v>90</v>
      </c>
      <c r="F14" s="20">
        <f>ROUND(89.9964272147515,2)</f>
        <v>90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91.6</v>
      </c>
      <c r="D15" s="20">
        <f t="shared" si="1"/>
        <v>93.14</v>
      </c>
      <c r="E15" s="20">
        <f t="shared" si="2"/>
        <v>93.14</v>
      </c>
      <c r="F15" s="20">
        <f>ROUND(93.1429219426487,2)</f>
        <v>93.14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91.6</v>
      </c>
      <c r="D16" s="20">
        <f t="shared" si="1"/>
        <v>93.65</v>
      </c>
      <c r="E16" s="20">
        <f t="shared" si="2"/>
        <v>93.65</v>
      </c>
      <c r="F16" s="20">
        <f>ROUND(93.6468241634478,2)</f>
        <v>93.65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91.6</v>
      </c>
      <c r="D17" s="20">
        <f t="shared" si="1"/>
        <v>86.04</v>
      </c>
      <c r="E17" s="20">
        <f t="shared" si="2"/>
        <v>86.04</v>
      </c>
      <c r="F17" s="20">
        <f>ROUND(86.0444940922148,2)</f>
        <v>86.04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91.6</v>
      </c>
      <c r="D18" s="20">
        <f t="shared" si="1"/>
        <v>91.6</v>
      </c>
      <c r="E18" s="20">
        <f t="shared" si="2"/>
        <v>91.6</v>
      </c>
      <c r="F18" s="20">
        <f>ROUND(91.5963943954844,2)</f>
        <v>91.6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91.6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ROUND(89.7615681770459,2)</f>
        <v>89.76</v>
      </c>
      <c r="D21" s="20">
        <f aca="true" t="shared" si="4" ref="D21:D32">F21</f>
        <v>79.94</v>
      </c>
      <c r="E21" s="20">
        <f aca="true" t="shared" si="5" ref="E21:E32">F21</f>
        <v>79.94</v>
      </c>
      <c r="F21" s="20">
        <f>ROUND(79.9374523490976,2)</f>
        <v>79.94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89.76</v>
      </c>
      <c r="D22" s="20">
        <f t="shared" si="4"/>
        <v>76.56</v>
      </c>
      <c r="E22" s="20">
        <f t="shared" si="5"/>
        <v>76.56</v>
      </c>
      <c r="F22" s="20">
        <f>ROUND(76.5572165411046,2)</f>
        <v>76.56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89.76</v>
      </c>
      <c r="D23" s="20">
        <f t="shared" si="4"/>
        <v>75.07</v>
      </c>
      <c r="E23" s="20">
        <f t="shared" si="5"/>
        <v>75.07</v>
      </c>
      <c r="F23" s="20">
        <f>ROUND(75.0700060033703,2)</f>
        <v>75.07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89.76</v>
      </c>
      <c r="D24" s="20">
        <f t="shared" si="4"/>
        <v>77.22</v>
      </c>
      <c r="E24" s="20">
        <f t="shared" si="5"/>
        <v>77.22</v>
      </c>
      <c r="F24" s="20">
        <f>ROUND(77.2153946078839,2)</f>
        <v>77.22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89.76</v>
      </c>
      <c r="D25" s="20">
        <f t="shared" si="4"/>
        <v>81.37</v>
      </c>
      <c r="E25" s="20">
        <f t="shared" si="5"/>
        <v>81.37</v>
      </c>
      <c r="F25" s="20">
        <f>ROUND(81.3730681853348,2)</f>
        <v>81.37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89.76</v>
      </c>
      <c r="D26" s="20">
        <f t="shared" si="4"/>
        <v>80.02</v>
      </c>
      <c r="E26" s="20">
        <f t="shared" si="5"/>
        <v>80.02</v>
      </c>
      <c r="F26" s="20">
        <f>ROUND(80.0165242875191,2)</f>
        <v>80.02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89.76</v>
      </c>
      <c r="D27" s="20">
        <f t="shared" si="4"/>
        <v>82.24</v>
      </c>
      <c r="E27" s="20">
        <f t="shared" si="5"/>
        <v>82.24</v>
      </c>
      <c r="F27" s="20">
        <f>ROUND(82.243549593869,2)</f>
        <v>82.24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89.76</v>
      </c>
      <c r="D28" s="20">
        <f t="shared" si="4"/>
        <v>88.18</v>
      </c>
      <c r="E28" s="20">
        <f t="shared" si="5"/>
        <v>88.18</v>
      </c>
      <c r="F28" s="20">
        <f>ROUND(88.1768416717288,2)</f>
        <v>88.18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89.76</v>
      </c>
      <c r="D29" s="20">
        <f t="shared" si="4"/>
        <v>88.69</v>
      </c>
      <c r="E29" s="20">
        <f t="shared" si="5"/>
        <v>88.69</v>
      </c>
      <c r="F29" s="20">
        <f>ROUND(88.6939692997226,2)</f>
        <v>88.69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89.76</v>
      </c>
      <c r="D30" s="20">
        <f t="shared" si="4"/>
        <v>81.83</v>
      </c>
      <c r="E30" s="20">
        <f t="shared" si="5"/>
        <v>81.83</v>
      </c>
      <c r="F30" s="20">
        <f>ROUND(81.828358356921,2)</f>
        <v>81.83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89.76</v>
      </c>
      <c r="D31" s="20">
        <f t="shared" si="4"/>
        <v>89.76</v>
      </c>
      <c r="E31" s="20">
        <f t="shared" si="5"/>
        <v>89.76</v>
      </c>
      <c r="F31" s="20">
        <f>ROUND(89.7615681770459,2)</f>
        <v>89.76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89.76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ROUND(3.485,5)</f>
        <v>3.485</v>
      </c>
      <c r="D34" s="22">
        <f>F34</f>
        <v>3.485</v>
      </c>
      <c r="E34" s="22">
        <f>F34</f>
        <v>3.485</v>
      </c>
      <c r="F34" s="22">
        <f>ROUND(3.485,5)</f>
        <v>3.485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ROUND(4.83,5)</f>
        <v>4.83</v>
      </c>
      <c r="D36" s="22">
        <f>F36</f>
        <v>4.83</v>
      </c>
      <c r="E36" s="22">
        <f>F36</f>
        <v>4.83</v>
      </c>
      <c r="F36" s="22">
        <f>ROUND(4.83,5)</f>
        <v>4.83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ROUND(4.8,5)</f>
        <v>4.8</v>
      </c>
      <c r="D38" s="22">
        <f>F38</f>
        <v>4.8</v>
      </c>
      <c r="E38" s="22">
        <f>F38</f>
        <v>4.8</v>
      </c>
      <c r="F38" s="22">
        <f>ROUND(4.8,5)</f>
        <v>4.8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ROUND(5.22,5)</f>
        <v>5.22</v>
      </c>
      <c r="D40" s="22">
        <f>F40</f>
        <v>5.22</v>
      </c>
      <c r="E40" s="22">
        <f>F40</f>
        <v>5.22</v>
      </c>
      <c r="F40" s="22">
        <f>ROUND(5.22,5)</f>
        <v>5.22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ROUND(11.795,5)</f>
        <v>11.795</v>
      </c>
      <c r="D42" s="22">
        <f>F42</f>
        <v>11.795</v>
      </c>
      <c r="E42" s="22">
        <f>F42</f>
        <v>11.795</v>
      </c>
      <c r="F42" s="22">
        <f>ROUND(11.795,5)</f>
        <v>11.795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ROUND(4.44,5)</f>
        <v>4.44</v>
      </c>
      <c r="D44" s="22">
        <f>F44</f>
        <v>4.44</v>
      </c>
      <c r="E44" s="22">
        <f>F44</f>
        <v>4.44</v>
      </c>
      <c r="F44" s="22">
        <f>ROUND(4.44,5)</f>
        <v>4.44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ROUND(7.375,3)</f>
        <v>7.375</v>
      </c>
      <c r="D46" s="23">
        <f>F46</f>
        <v>7.375</v>
      </c>
      <c r="E46" s="23">
        <f>F46</f>
        <v>7.375</v>
      </c>
      <c r="F46" s="23">
        <f>ROUND(7.375,3)</f>
        <v>7.375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ROUND(2.86,3)</f>
        <v>2.86</v>
      </c>
      <c r="D48" s="23">
        <f>F48</f>
        <v>2.86</v>
      </c>
      <c r="E48" s="23">
        <f>F48</f>
        <v>2.86</v>
      </c>
      <c r="F48" s="23">
        <f>ROUND(2.86,3)</f>
        <v>2.86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ROUND(4.8,3)</f>
        <v>4.8</v>
      </c>
      <c r="D50" s="23">
        <f>F50</f>
        <v>4.8</v>
      </c>
      <c r="E50" s="23">
        <f>F50</f>
        <v>4.8</v>
      </c>
      <c r="F50" s="23">
        <f>ROUND(4.8,3)</f>
        <v>4.8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ROUND(10.795,3)</f>
        <v>10.795</v>
      </c>
      <c r="D54" s="23">
        <f>F54</f>
        <v>10.795</v>
      </c>
      <c r="E54" s="23">
        <f>F54</f>
        <v>10.795</v>
      </c>
      <c r="F54" s="23">
        <f>ROUND(10.795,3)</f>
        <v>10.795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ROUND(4.25,3)</f>
        <v>4.25</v>
      </c>
      <c r="D56" s="23">
        <f>F56</f>
        <v>4.25</v>
      </c>
      <c r="E56" s="23">
        <f>F56</f>
        <v>4.25</v>
      </c>
      <c r="F56" s="23">
        <f>ROUND(4.25,3)</f>
        <v>4.25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ROUND(2.12,3)</f>
        <v>2.12</v>
      </c>
      <c r="D58" s="23">
        <f>F58</f>
        <v>2.12</v>
      </c>
      <c r="E58" s="23">
        <f>F58</f>
        <v>2.12</v>
      </c>
      <c r="F58" s="23">
        <f>ROUND(2.12,3)</f>
        <v>2.12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ROUND(9.705,3)</f>
        <v>9.705</v>
      </c>
      <c r="D60" s="23">
        <f>F60</f>
        <v>9.705</v>
      </c>
      <c r="E60" s="23">
        <f>F60</f>
        <v>9.705</v>
      </c>
      <c r="F60" s="23">
        <f>ROUND(9.705,3)</f>
        <v>9.705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44140</v>
      </c>
      <c r="B62" s="43"/>
      <c r="C62" s="22">
        <f>ROUND(3.485,5)</f>
        <v>3.485</v>
      </c>
      <c r="D62" s="22">
        <f>F62</f>
        <v>140.08025</v>
      </c>
      <c r="E62" s="22">
        <f>F62</f>
        <v>140.08025</v>
      </c>
      <c r="F62" s="22">
        <f>ROUND(140.08025,5)</f>
        <v>140.08025</v>
      </c>
      <c r="G62" s="20"/>
      <c r="H62" s="28"/>
    </row>
    <row r="63" spans="1:8" ht="12.75" customHeight="1">
      <c r="A63" s="42">
        <v>44231</v>
      </c>
      <c r="B63" s="43"/>
      <c r="C63" s="22">
        <f>ROUND(3.485,5)</f>
        <v>3.485</v>
      </c>
      <c r="D63" s="22">
        <f>F63</f>
        <v>140.09211</v>
      </c>
      <c r="E63" s="22">
        <f>F63</f>
        <v>140.09211</v>
      </c>
      <c r="F63" s="22">
        <f>ROUND(140.09211,5)</f>
        <v>140.09211</v>
      </c>
      <c r="G63" s="20"/>
      <c r="H63" s="28"/>
    </row>
    <row r="64" spans="1:8" ht="12.75" customHeight="1">
      <c r="A64" s="42">
        <v>44322</v>
      </c>
      <c r="B64" s="43"/>
      <c r="C64" s="22">
        <f>ROUND(3.485,5)</f>
        <v>3.485</v>
      </c>
      <c r="D64" s="22">
        <f>F64</f>
        <v>141.62636</v>
      </c>
      <c r="E64" s="22">
        <f>F64</f>
        <v>141.62636</v>
      </c>
      <c r="F64" s="22">
        <f>ROUND(141.62636,5)</f>
        <v>141.62636</v>
      </c>
      <c r="G64" s="20"/>
      <c r="H64" s="28"/>
    </row>
    <row r="65" spans="1:8" ht="12.75" customHeight="1">
      <c r="A65" s="42">
        <v>44413</v>
      </c>
      <c r="B65" s="43"/>
      <c r="C65" s="22">
        <f>ROUND(3.485,5)</f>
        <v>3.485</v>
      </c>
      <c r="D65" s="22">
        <f>F65</f>
        <v>141.70439</v>
      </c>
      <c r="E65" s="22">
        <f>F65</f>
        <v>141.70439</v>
      </c>
      <c r="F65" s="22">
        <f>ROUND(141.70439,5)</f>
        <v>141.70439</v>
      </c>
      <c r="G65" s="20"/>
      <c r="H65" s="28"/>
    </row>
    <row r="66" spans="1:8" ht="12.75" customHeight="1">
      <c r="A66" s="42">
        <v>44504</v>
      </c>
      <c r="B66" s="43"/>
      <c r="C66" s="22">
        <f>ROUND(3.485,5)</f>
        <v>3.485</v>
      </c>
      <c r="D66" s="22">
        <f>F66</f>
        <v>143.16177</v>
      </c>
      <c r="E66" s="22">
        <f>F66</f>
        <v>143.16177</v>
      </c>
      <c r="F66" s="22">
        <f>ROUND(143.16177,5)</f>
        <v>143.16177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44140</v>
      </c>
      <c r="B68" s="43"/>
      <c r="C68" s="22">
        <f>ROUND(98.71578,5)</f>
        <v>98.71578</v>
      </c>
      <c r="D68" s="22">
        <f>F68</f>
        <v>98.49528</v>
      </c>
      <c r="E68" s="22">
        <f>F68</f>
        <v>98.49528</v>
      </c>
      <c r="F68" s="22">
        <f>ROUND(98.49528,5)</f>
        <v>98.49528</v>
      </c>
      <c r="G68" s="20"/>
      <c r="H68" s="28"/>
    </row>
    <row r="69" spans="1:8" ht="12.75" customHeight="1">
      <c r="A69" s="42">
        <v>44231</v>
      </c>
      <c r="B69" s="43"/>
      <c r="C69" s="22">
        <f>ROUND(98.71578,5)</f>
        <v>98.71578</v>
      </c>
      <c r="D69" s="22">
        <f>F69</f>
        <v>99.55491</v>
      </c>
      <c r="E69" s="22">
        <f>F69</f>
        <v>99.55491</v>
      </c>
      <c r="F69" s="22">
        <f>ROUND(99.55491,5)</f>
        <v>99.55491</v>
      </c>
      <c r="G69" s="20"/>
      <c r="H69" s="28"/>
    </row>
    <row r="70" spans="1:8" ht="12.75" customHeight="1">
      <c r="A70" s="42">
        <v>44322</v>
      </c>
      <c r="B70" s="43"/>
      <c r="C70" s="22">
        <f>ROUND(98.71578,5)</f>
        <v>98.71578</v>
      </c>
      <c r="D70" s="22">
        <f>F70</f>
        <v>99.5161</v>
      </c>
      <c r="E70" s="22">
        <f>F70</f>
        <v>99.5161</v>
      </c>
      <c r="F70" s="22">
        <f>ROUND(99.5161,5)</f>
        <v>99.5161</v>
      </c>
      <c r="G70" s="20"/>
      <c r="H70" s="28"/>
    </row>
    <row r="71" spans="1:8" ht="12.75" customHeight="1">
      <c r="A71" s="42">
        <v>44413</v>
      </c>
      <c r="B71" s="43"/>
      <c r="C71" s="22">
        <f>ROUND(98.71578,5)</f>
        <v>98.71578</v>
      </c>
      <c r="D71" s="22">
        <f>F71</f>
        <v>100.63676</v>
      </c>
      <c r="E71" s="22">
        <f>F71</f>
        <v>100.63676</v>
      </c>
      <c r="F71" s="22">
        <f>ROUND(100.63676,5)</f>
        <v>100.63676</v>
      </c>
      <c r="G71" s="20"/>
      <c r="H71" s="28"/>
    </row>
    <row r="72" spans="1:8" ht="12.75" customHeight="1">
      <c r="A72" s="42">
        <v>44504</v>
      </c>
      <c r="B72" s="43"/>
      <c r="C72" s="22">
        <f>ROUND(98.71578,5)</f>
        <v>98.71578</v>
      </c>
      <c r="D72" s="22">
        <f>F72</f>
        <v>100.53237</v>
      </c>
      <c r="E72" s="22">
        <f>F72</f>
        <v>100.53237</v>
      </c>
      <c r="F72" s="22">
        <f>ROUND(100.53237,5)</f>
        <v>100.53237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44140</v>
      </c>
      <c r="B74" s="43"/>
      <c r="C74" s="22">
        <f>ROUND(9.24,5)</f>
        <v>9.24</v>
      </c>
      <c r="D74" s="22">
        <f>F74</f>
        <v>9.43293</v>
      </c>
      <c r="E74" s="22">
        <f>F74</f>
        <v>9.43293</v>
      </c>
      <c r="F74" s="22">
        <f>ROUND(9.43293,5)</f>
        <v>9.43293</v>
      </c>
      <c r="G74" s="20"/>
      <c r="H74" s="28"/>
    </row>
    <row r="75" spans="1:8" ht="12.75" customHeight="1">
      <c r="A75" s="42">
        <v>44231</v>
      </c>
      <c r="B75" s="43"/>
      <c r="C75" s="22">
        <f>ROUND(9.24,5)</f>
        <v>9.24</v>
      </c>
      <c r="D75" s="22">
        <f>F75</f>
        <v>9.64271</v>
      </c>
      <c r="E75" s="22">
        <f>F75</f>
        <v>9.64271</v>
      </c>
      <c r="F75" s="22">
        <f>ROUND(9.64271,5)</f>
        <v>9.64271</v>
      </c>
      <c r="G75" s="20"/>
      <c r="H75" s="28"/>
    </row>
    <row r="76" spans="1:8" ht="12.75" customHeight="1">
      <c r="A76" s="42">
        <v>44322</v>
      </c>
      <c r="B76" s="43"/>
      <c r="C76" s="22">
        <f>ROUND(9.24,5)</f>
        <v>9.24</v>
      </c>
      <c r="D76" s="22">
        <f>F76</f>
        <v>9.86446</v>
      </c>
      <c r="E76" s="22">
        <f>F76</f>
        <v>9.86446</v>
      </c>
      <c r="F76" s="22">
        <f>ROUND(9.86446,5)</f>
        <v>9.86446</v>
      </c>
      <c r="G76" s="20"/>
      <c r="H76" s="28"/>
    </row>
    <row r="77" spans="1:8" ht="12.75" customHeight="1">
      <c r="A77" s="42">
        <v>44413</v>
      </c>
      <c r="B77" s="43"/>
      <c r="C77" s="22">
        <f>ROUND(9.24,5)</f>
        <v>9.24</v>
      </c>
      <c r="D77" s="22">
        <f>F77</f>
        <v>10.1035</v>
      </c>
      <c r="E77" s="22">
        <f>F77</f>
        <v>10.1035</v>
      </c>
      <c r="F77" s="22">
        <f>ROUND(10.1035,5)</f>
        <v>10.1035</v>
      </c>
      <c r="G77" s="20"/>
      <c r="H77" s="28"/>
    </row>
    <row r="78" spans="1:8" ht="12.75" customHeight="1">
      <c r="A78" s="42">
        <v>44504</v>
      </c>
      <c r="B78" s="43"/>
      <c r="C78" s="22">
        <f>ROUND(9.24,5)</f>
        <v>9.24</v>
      </c>
      <c r="D78" s="22">
        <f>F78</f>
        <v>10.35588</v>
      </c>
      <c r="E78" s="22">
        <f>F78</f>
        <v>10.35588</v>
      </c>
      <c r="F78" s="22">
        <f>ROUND(10.35588,5)</f>
        <v>10.35588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44140</v>
      </c>
      <c r="B80" s="43"/>
      <c r="C80" s="22">
        <f>ROUND(10.17,5)</f>
        <v>10.17</v>
      </c>
      <c r="D80" s="22">
        <f>F80</f>
        <v>10.37968</v>
      </c>
      <c r="E80" s="22">
        <f>F80</f>
        <v>10.37968</v>
      </c>
      <c r="F80" s="22">
        <f>ROUND(10.37968,5)</f>
        <v>10.37968</v>
      </c>
      <c r="G80" s="20"/>
      <c r="H80" s="28"/>
    </row>
    <row r="81" spans="1:8" ht="12.75" customHeight="1">
      <c r="A81" s="42">
        <v>44231</v>
      </c>
      <c r="B81" s="43"/>
      <c r="C81" s="22">
        <f>ROUND(10.17,5)</f>
        <v>10.17</v>
      </c>
      <c r="D81" s="22">
        <f>F81</f>
        <v>10.60504</v>
      </c>
      <c r="E81" s="22">
        <f>F81</f>
        <v>10.60504</v>
      </c>
      <c r="F81" s="22">
        <f>ROUND(10.60504,5)</f>
        <v>10.60504</v>
      </c>
      <c r="G81" s="20"/>
      <c r="H81" s="28"/>
    </row>
    <row r="82" spans="1:8" ht="12.75" customHeight="1">
      <c r="A82" s="42">
        <v>44322</v>
      </c>
      <c r="B82" s="43"/>
      <c r="C82" s="22">
        <f>ROUND(10.17,5)</f>
        <v>10.17</v>
      </c>
      <c r="D82" s="22">
        <f>F82</f>
        <v>10.83951</v>
      </c>
      <c r="E82" s="22">
        <f>F82</f>
        <v>10.83951</v>
      </c>
      <c r="F82" s="22">
        <f>ROUND(10.83951,5)</f>
        <v>10.83951</v>
      </c>
      <c r="G82" s="20"/>
      <c r="H82" s="28"/>
    </row>
    <row r="83" spans="1:8" ht="12.75" customHeight="1">
      <c r="A83" s="42">
        <v>44413</v>
      </c>
      <c r="B83" s="43"/>
      <c r="C83" s="22">
        <f>ROUND(10.17,5)</f>
        <v>10.17</v>
      </c>
      <c r="D83" s="22">
        <f>F83</f>
        <v>11.08498</v>
      </c>
      <c r="E83" s="22">
        <f>F83</f>
        <v>11.08498</v>
      </c>
      <c r="F83" s="22">
        <f>ROUND(11.08498,5)</f>
        <v>11.08498</v>
      </c>
      <c r="G83" s="20"/>
      <c r="H83" s="28"/>
    </row>
    <row r="84" spans="1:8" ht="12.75" customHeight="1">
      <c r="A84" s="42">
        <v>44504</v>
      </c>
      <c r="B84" s="43"/>
      <c r="C84" s="22">
        <f>ROUND(10.17,5)</f>
        <v>10.17</v>
      </c>
      <c r="D84" s="22">
        <f>F84</f>
        <v>11.35279</v>
      </c>
      <c r="E84" s="22">
        <f>F84</f>
        <v>11.35279</v>
      </c>
      <c r="F84" s="22">
        <f>ROUND(11.35279,5)</f>
        <v>11.35279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44140</v>
      </c>
      <c r="B86" s="43"/>
      <c r="C86" s="22">
        <f>ROUND(93.57039,5)</f>
        <v>93.57039</v>
      </c>
      <c r="D86" s="22">
        <f>F86</f>
        <v>93.23178</v>
      </c>
      <c r="E86" s="22">
        <f>F86</f>
        <v>93.23178</v>
      </c>
      <c r="F86" s="22">
        <f>ROUND(93.23178,5)</f>
        <v>93.23178</v>
      </c>
      <c r="G86" s="20"/>
      <c r="H86" s="28"/>
    </row>
    <row r="87" spans="1:8" ht="12.75" customHeight="1">
      <c r="A87" s="42">
        <v>44231</v>
      </c>
      <c r="B87" s="43"/>
      <c r="C87" s="22">
        <f>ROUND(93.57039,5)</f>
        <v>93.57039</v>
      </c>
      <c r="D87" s="22">
        <f>F87</f>
        <v>94.23464</v>
      </c>
      <c r="E87" s="22">
        <f>F87</f>
        <v>94.23464</v>
      </c>
      <c r="F87" s="22">
        <f>ROUND(94.23464,5)</f>
        <v>94.23464</v>
      </c>
      <c r="G87" s="20"/>
      <c r="H87" s="28"/>
    </row>
    <row r="88" spans="1:8" ht="12.75" customHeight="1">
      <c r="A88" s="42">
        <v>44322</v>
      </c>
      <c r="B88" s="43"/>
      <c r="C88" s="22">
        <f>ROUND(93.57039,5)</f>
        <v>93.57039</v>
      </c>
      <c r="D88" s="22">
        <f>F88</f>
        <v>94.06182</v>
      </c>
      <c r="E88" s="22">
        <f>F88</f>
        <v>94.06182</v>
      </c>
      <c r="F88" s="22">
        <f>ROUND(94.06182,5)</f>
        <v>94.06182</v>
      </c>
      <c r="G88" s="20"/>
      <c r="H88" s="28"/>
    </row>
    <row r="89" spans="1:8" ht="12.75" customHeight="1">
      <c r="A89" s="42">
        <v>44413</v>
      </c>
      <c r="B89" s="43"/>
      <c r="C89" s="22">
        <f>ROUND(93.57039,5)</f>
        <v>93.57039</v>
      </c>
      <c r="D89" s="22">
        <f>F89</f>
        <v>95.12106</v>
      </c>
      <c r="E89" s="22">
        <f>F89</f>
        <v>95.12106</v>
      </c>
      <c r="F89" s="22">
        <f>ROUND(95.12106,5)</f>
        <v>95.12106</v>
      </c>
      <c r="G89" s="20"/>
      <c r="H89" s="28"/>
    </row>
    <row r="90" spans="1:8" ht="12.75" customHeight="1">
      <c r="A90" s="42">
        <v>44504</v>
      </c>
      <c r="B90" s="43"/>
      <c r="C90" s="22">
        <f>ROUND(93.57039,5)</f>
        <v>93.57039</v>
      </c>
      <c r="D90" s="22">
        <f>F90</f>
        <v>94.88642</v>
      </c>
      <c r="E90" s="22">
        <f>F90</f>
        <v>94.88642</v>
      </c>
      <c r="F90" s="22">
        <f>ROUND(94.88642,5)</f>
        <v>94.88642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44140</v>
      </c>
      <c r="B92" s="43"/>
      <c r="C92" s="22">
        <f>ROUND(11.18,5)</f>
        <v>11.18</v>
      </c>
      <c r="D92" s="22">
        <f>F92</f>
        <v>11.39202</v>
      </c>
      <c r="E92" s="22">
        <f>F92</f>
        <v>11.39202</v>
      </c>
      <c r="F92" s="22">
        <f>ROUND(11.39202,5)</f>
        <v>11.39202</v>
      </c>
      <c r="G92" s="20"/>
      <c r="H92" s="28"/>
    </row>
    <row r="93" spans="1:8" ht="12.75" customHeight="1">
      <c r="A93" s="42">
        <v>44231</v>
      </c>
      <c r="B93" s="43"/>
      <c r="C93" s="22">
        <f>ROUND(11.18,5)</f>
        <v>11.18</v>
      </c>
      <c r="D93" s="22">
        <f>F93</f>
        <v>11.62469</v>
      </c>
      <c r="E93" s="22">
        <f>F93</f>
        <v>11.62469</v>
      </c>
      <c r="F93" s="22">
        <f>ROUND(11.62469,5)</f>
        <v>11.62469</v>
      </c>
      <c r="G93" s="20"/>
      <c r="H93" s="28"/>
    </row>
    <row r="94" spans="1:8" ht="12.75" customHeight="1">
      <c r="A94" s="42">
        <v>44322</v>
      </c>
      <c r="B94" s="43"/>
      <c r="C94" s="22">
        <f>ROUND(11.18,5)</f>
        <v>11.18</v>
      </c>
      <c r="D94" s="22">
        <f>F94</f>
        <v>11.86621</v>
      </c>
      <c r="E94" s="22">
        <f>F94</f>
        <v>11.86621</v>
      </c>
      <c r="F94" s="22">
        <f>ROUND(11.86621,5)</f>
        <v>11.86621</v>
      </c>
      <c r="G94" s="20"/>
      <c r="H94" s="28"/>
    </row>
    <row r="95" spans="1:8" ht="12.75" customHeight="1">
      <c r="A95" s="42">
        <v>44413</v>
      </c>
      <c r="B95" s="43"/>
      <c r="C95" s="22">
        <f>ROUND(11.18,5)</f>
        <v>11.18</v>
      </c>
      <c r="D95" s="22">
        <f>F95</f>
        <v>12.12449</v>
      </c>
      <c r="E95" s="22">
        <f>F95</f>
        <v>12.12449</v>
      </c>
      <c r="F95" s="22">
        <f>ROUND(12.12449,5)</f>
        <v>12.12449</v>
      </c>
      <c r="G95" s="20"/>
      <c r="H95" s="28"/>
    </row>
    <row r="96" spans="1:8" ht="12.75" customHeight="1">
      <c r="A96" s="42">
        <v>44504</v>
      </c>
      <c r="B96" s="43"/>
      <c r="C96" s="22">
        <f>ROUND(11.18,5)</f>
        <v>11.18</v>
      </c>
      <c r="D96" s="22">
        <f>F96</f>
        <v>12.38883</v>
      </c>
      <c r="E96" s="22">
        <f>F96</f>
        <v>12.38883</v>
      </c>
      <c r="F96" s="22">
        <f>ROUND(12.38883,5)</f>
        <v>12.38883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44140</v>
      </c>
      <c r="B98" s="43"/>
      <c r="C98" s="22">
        <f>ROUND(4.83,5)</f>
        <v>4.83</v>
      </c>
      <c r="D98" s="22">
        <f>F98</f>
        <v>104.16726</v>
      </c>
      <c r="E98" s="22">
        <f>F98</f>
        <v>104.16726</v>
      </c>
      <c r="F98" s="22">
        <f>ROUND(104.16726,5)</f>
        <v>104.16726</v>
      </c>
      <c r="G98" s="20"/>
      <c r="H98" s="28"/>
    </row>
    <row r="99" spans="1:8" ht="12.75" customHeight="1">
      <c r="A99" s="42">
        <v>44231</v>
      </c>
      <c r="B99" s="43"/>
      <c r="C99" s="22">
        <f>ROUND(4.83,5)</f>
        <v>4.83</v>
      </c>
      <c r="D99" s="22">
        <f>F99</f>
        <v>103.60599</v>
      </c>
      <c r="E99" s="22">
        <f>F99</f>
        <v>103.60599</v>
      </c>
      <c r="F99" s="22">
        <f>ROUND(103.60599,5)</f>
        <v>103.60599</v>
      </c>
      <c r="G99" s="20"/>
      <c r="H99" s="28"/>
    </row>
    <row r="100" spans="1:8" ht="12.75" customHeight="1">
      <c r="A100" s="42">
        <v>44322</v>
      </c>
      <c r="B100" s="43"/>
      <c r="C100" s="22">
        <f>ROUND(4.83,5)</f>
        <v>4.83</v>
      </c>
      <c r="D100" s="22">
        <f>F100</f>
        <v>104.74089</v>
      </c>
      <c r="E100" s="22">
        <f>F100</f>
        <v>104.74089</v>
      </c>
      <c r="F100" s="22">
        <f>ROUND(104.74089,5)</f>
        <v>104.74089</v>
      </c>
      <c r="G100" s="20"/>
      <c r="H100" s="28"/>
    </row>
    <row r="101" spans="1:8" ht="12.75" customHeight="1">
      <c r="A101" s="42">
        <v>44413</v>
      </c>
      <c r="B101" s="43"/>
      <c r="C101" s="22">
        <f>ROUND(4.83,5)</f>
        <v>4.83</v>
      </c>
      <c r="D101" s="22">
        <f>F101</f>
        <v>104.21406</v>
      </c>
      <c r="E101" s="22">
        <f>F101</f>
        <v>104.21406</v>
      </c>
      <c r="F101" s="22">
        <f>ROUND(104.21406,5)</f>
        <v>104.21406</v>
      </c>
      <c r="G101" s="20"/>
      <c r="H101" s="28"/>
    </row>
    <row r="102" spans="1:8" ht="12.75" customHeight="1">
      <c r="A102" s="42">
        <v>44504</v>
      </c>
      <c r="B102" s="43"/>
      <c r="C102" s="22">
        <f>ROUND(4.83,5)</f>
        <v>4.83</v>
      </c>
      <c r="D102" s="22">
        <f>F102</f>
        <v>105.28554</v>
      </c>
      <c r="E102" s="22">
        <f>F102</f>
        <v>105.28554</v>
      </c>
      <c r="F102" s="22">
        <f>ROUND(105.28554,5)</f>
        <v>105.28554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44140</v>
      </c>
      <c r="B104" s="43"/>
      <c r="C104" s="22">
        <f>ROUND(11.41,5)</f>
        <v>11.41</v>
      </c>
      <c r="D104" s="22">
        <f>F104</f>
        <v>11.62287</v>
      </c>
      <c r="E104" s="22">
        <f>F104</f>
        <v>11.62287</v>
      </c>
      <c r="F104" s="22">
        <f>ROUND(11.62287,5)</f>
        <v>11.62287</v>
      </c>
      <c r="G104" s="20"/>
      <c r="H104" s="28"/>
    </row>
    <row r="105" spans="1:8" ht="12.75" customHeight="1">
      <c r="A105" s="42">
        <v>44231</v>
      </c>
      <c r="B105" s="43"/>
      <c r="C105" s="22">
        <f>ROUND(11.41,5)</f>
        <v>11.41</v>
      </c>
      <c r="D105" s="22">
        <f>F105</f>
        <v>11.85689</v>
      </c>
      <c r="E105" s="22">
        <f>F105</f>
        <v>11.85689</v>
      </c>
      <c r="F105" s="22">
        <f>ROUND(11.85689,5)</f>
        <v>11.85689</v>
      </c>
      <c r="G105" s="20"/>
      <c r="H105" s="28"/>
    </row>
    <row r="106" spans="1:8" ht="12.75" customHeight="1">
      <c r="A106" s="42">
        <v>44322</v>
      </c>
      <c r="B106" s="43"/>
      <c r="C106" s="22">
        <f>ROUND(11.41,5)</f>
        <v>11.41</v>
      </c>
      <c r="D106" s="22">
        <f>F106</f>
        <v>12.09942</v>
      </c>
      <c r="E106" s="22">
        <f>F106</f>
        <v>12.09942</v>
      </c>
      <c r="F106" s="22">
        <f>ROUND(12.09942,5)</f>
        <v>12.09942</v>
      </c>
      <c r="G106" s="20"/>
      <c r="H106" s="28"/>
    </row>
    <row r="107" spans="1:8" ht="12.75" customHeight="1">
      <c r="A107" s="42">
        <v>44413</v>
      </c>
      <c r="B107" s="43"/>
      <c r="C107" s="22">
        <f>ROUND(11.41,5)</f>
        <v>11.41</v>
      </c>
      <c r="D107" s="22">
        <f>F107</f>
        <v>12.35895</v>
      </c>
      <c r="E107" s="22">
        <f>F107</f>
        <v>12.35895</v>
      </c>
      <c r="F107" s="22">
        <f>ROUND(12.35895,5)</f>
        <v>12.35895</v>
      </c>
      <c r="G107" s="20"/>
      <c r="H107" s="28"/>
    </row>
    <row r="108" spans="1:8" ht="12.75" customHeight="1">
      <c r="A108" s="42">
        <v>44504</v>
      </c>
      <c r="B108" s="43"/>
      <c r="C108" s="22">
        <f>ROUND(11.41,5)</f>
        <v>11.41</v>
      </c>
      <c r="D108" s="22">
        <f>F108</f>
        <v>12.62393</v>
      </c>
      <c r="E108" s="22">
        <f>F108</f>
        <v>12.62393</v>
      </c>
      <c r="F108" s="22">
        <f>ROUND(12.62393,5)</f>
        <v>12.62393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44140</v>
      </c>
      <c r="B110" s="43"/>
      <c r="C110" s="22">
        <f>ROUND(11.49,5)</f>
        <v>11.49</v>
      </c>
      <c r="D110" s="22">
        <f>F110</f>
        <v>11.69706</v>
      </c>
      <c r="E110" s="22">
        <f>F110</f>
        <v>11.69706</v>
      </c>
      <c r="F110" s="22">
        <f>ROUND(11.69706,5)</f>
        <v>11.69706</v>
      </c>
      <c r="G110" s="20"/>
      <c r="H110" s="28"/>
    </row>
    <row r="111" spans="1:8" ht="12.75" customHeight="1">
      <c r="A111" s="42">
        <v>44231</v>
      </c>
      <c r="B111" s="43"/>
      <c r="C111" s="22">
        <f>ROUND(11.49,5)</f>
        <v>11.49</v>
      </c>
      <c r="D111" s="22">
        <f>F111</f>
        <v>11.92471</v>
      </c>
      <c r="E111" s="22">
        <f>F111</f>
        <v>11.92471</v>
      </c>
      <c r="F111" s="22">
        <f>ROUND(11.92471,5)</f>
        <v>11.92471</v>
      </c>
      <c r="G111" s="20"/>
      <c r="H111" s="28"/>
    </row>
    <row r="112" spans="1:8" ht="12.75" customHeight="1">
      <c r="A112" s="42">
        <v>44322</v>
      </c>
      <c r="B112" s="43"/>
      <c r="C112" s="22">
        <f>ROUND(11.49,5)</f>
        <v>11.49</v>
      </c>
      <c r="D112" s="22">
        <f>F112</f>
        <v>12.16039</v>
      </c>
      <c r="E112" s="22">
        <f>F112</f>
        <v>12.16039</v>
      </c>
      <c r="F112" s="22">
        <f>ROUND(12.16039,5)</f>
        <v>12.16039</v>
      </c>
      <c r="G112" s="20"/>
      <c r="H112" s="28"/>
    </row>
    <row r="113" spans="1:8" ht="12.75" customHeight="1">
      <c r="A113" s="42">
        <v>44413</v>
      </c>
      <c r="B113" s="43"/>
      <c r="C113" s="22">
        <f>ROUND(11.49,5)</f>
        <v>11.49</v>
      </c>
      <c r="D113" s="22">
        <f>F113</f>
        <v>12.41252</v>
      </c>
      <c r="E113" s="22">
        <f>F113</f>
        <v>12.41252</v>
      </c>
      <c r="F113" s="22">
        <f>ROUND(12.41252,5)</f>
        <v>12.41252</v>
      </c>
      <c r="G113" s="20"/>
      <c r="H113" s="28"/>
    </row>
    <row r="114" spans="1:8" ht="12.75" customHeight="1">
      <c r="A114" s="42">
        <v>44504</v>
      </c>
      <c r="B114" s="43"/>
      <c r="C114" s="22">
        <f>ROUND(11.49,5)</f>
        <v>11.49</v>
      </c>
      <c r="D114" s="22">
        <f>F114</f>
        <v>12.66965</v>
      </c>
      <c r="E114" s="22">
        <f>F114</f>
        <v>12.66965</v>
      </c>
      <c r="F114" s="22">
        <f>ROUND(12.66965,5)</f>
        <v>12.66965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44140</v>
      </c>
      <c r="B116" s="43"/>
      <c r="C116" s="22">
        <f>ROUND(92.50731,5)</f>
        <v>92.50731</v>
      </c>
      <c r="D116" s="22">
        <f>F116</f>
        <v>91.59375</v>
      </c>
      <c r="E116" s="22">
        <f>F116</f>
        <v>91.59375</v>
      </c>
      <c r="F116" s="22">
        <f>ROUND(91.59375,5)</f>
        <v>91.59375</v>
      </c>
      <c r="G116" s="20"/>
      <c r="H116" s="28"/>
    </row>
    <row r="117" spans="1:8" ht="12.75" customHeight="1">
      <c r="A117" s="42">
        <v>44231</v>
      </c>
      <c r="B117" s="43"/>
      <c r="C117" s="22">
        <f>ROUND(92.50731,5)</f>
        <v>92.50731</v>
      </c>
      <c r="D117" s="22">
        <f>F117</f>
        <v>92.57943</v>
      </c>
      <c r="E117" s="22">
        <f>F117</f>
        <v>92.57943</v>
      </c>
      <c r="F117" s="22">
        <f>ROUND(92.57943,5)</f>
        <v>92.57943</v>
      </c>
      <c r="G117" s="20"/>
      <c r="H117" s="28"/>
    </row>
    <row r="118" spans="1:8" ht="12.75" customHeight="1">
      <c r="A118" s="42">
        <v>44322</v>
      </c>
      <c r="B118" s="43"/>
      <c r="C118" s="22">
        <f>ROUND(92.50731,5)</f>
        <v>92.50731</v>
      </c>
      <c r="D118" s="22">
        <f>F118</f>
        <v>91.8193</v>
      </c>
      <c r="E118" s="22">
        <f>F118</f>
        <v>91.8193</v>
      </c>
      <c r="F118" s="22">
        <f>ROUND(91.8193,5)</f>
        <v>91.8193</v>
      </c>
      <c r="G118" s="20"/>
      <c r="H118" s="28"/>
    </row>
    <row r="119" spans="1:8" ht="12.75" customHeight="1">
      <c r="A119" s="42">
        <v>44413</v>
      </c>
      <c r="B119" s="43"/>
      <c r="C119" s="22">
        <f>ROUND(92.50731,5)</f>
        <v>92.50731</v>
      </c>
      <c r="D119" s="22">
        <f>F119</f>
        <v>92.85343</v>
      </c>
      <c r="E119" s="22">
        <f>F119</f>
        <v>92.85343</v>
      </c>
      <c r="F119" s="22">
        <f>ROUND(92.85343,5)</f>
        <v>92.85343</v>
      </c>
      <c r="G119" s="20"/>
      <c r="H119" s="28"/>
    </row>
    <row r="120" spans="1:8" ht="12.75" customHeight="1">
      <c r="A120" s="42">
        <v>44504</v>
      </c>
      <c r="B120" s="43"/>
      <c r="C120" s="22">
        <f>ROUND(92.50731,5)</f>
        <v>92.50731</v>
      </c>
      <c r="D120" s="22">
        <f>F120</f>
        <v>92.0176</v>
      </c>
      <c r="E120" s="22">
        <f>F120</f>
        <v>92.0176</v>
      </c>
      <c r="F120" s="22">
        <f>ROUND(92.0176,5)</f>
        <v>92.0176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44140</v>
      </c>
      <c r="B122" s="43"/>
      <c r="C122" s="22">
        <f>ROUND(4.8,5)</f>
        <v>4.8</v>
      </c>
      <c r="D122" s="22">
        <f>F122</f>
        <v>94.90788</v>
      </c>
      <c r="E122" s="22">
        <f>F122</f>
        <v>94.90788</v>
      </c>
      <c r="F122" s="22">
        <f>ROUND(94.90788,5)</f>
        <v>94.90788</v>
      </c>
      <c r="G122" s="20"/>
      <c r="H122" s="28"/>
    </row>
    <row r="123" spans="1:8" ht="12.75" customHeight="1">
      <c r="A123" s="42">
        <v>44231</v>
      </c>
      <c r="B123" s="43"/>
      <c r="C123" s="22">
        <f>ROUND(4.8,5)</f>
        <v>4.8</v>
      </c>
      <c r="D123" s="22">
        <f>F123</f>
        <v>94.05543</v>
      </c>
      <c r="E123" s="22">
        <f>F123</f>
        <v>94.05543</v>
      </c>
      <c r="F123" s="22">
        <f>ROUND(94.05543,5)</f>
        <v>94.05543</v>
      </c>
      <c r="G123" s="20"/>
      <c r="H123" s="28"/>
    </row>
    <row r="124" spans="1:8" ht="12.75" customHeight="1">
      <c r="A124" s="42">
        <v>44322</v>
      </c>
      <c r="B124" s="43"/>
      <c r="C124" s="22">
        <f>ROUND(4.8,5)</f>
        <v>4.8</v>
      </c>
      <c r="D124" s="22">
        <f>F124</f>
        <v>95.08565</v>
      </c>
      <c r="E124" s="22">
        <f>F124</f>
        <v>95.08565</v>
      </c>
      <c r="F124" s="22">
        <f>ROUND(95.08565,5)</f>
        <v>95.08565</v>
      </c>
      <c r="G124" s="20"/>
      <c r="H124" s="28"/>
    </row>
    <row r="125" spans="1:8" ht="12.75" customHeight="1">
      <c r="A125" s="42">
        <v>44413</v>
      </c>
      <c r="B125" s="43"/>
      <c r="C125" s="22">
        <f>ROUND(4.8,5)</f>
        <v>4.8</v>
      </c>
      <c r="D125" s="22">
        <f>F125</f>
        <v>94.246</v>
      </c>
      <c r="E125" s="22">
        <f>F125</f>
        <v>94.246</v>
      </c>
      <c r="F125" s="22">
        <f>ROUND(94.246,5)</f>
        <v>94.246</v>
      </c>
      <c r="G125" s="20"/>
      <c r="H125" s="28"/>
    </row>
    <row r="126" spans="1:8" ht="12.75" customHeight="1">
      <c r="A126" s="42">
        <v>44504</v>
      </c>
      <c r="B126" s="43"/>
      <c r="C126" s="22">
        <f>ROUND(4.8,5)</f>
        <v>4.8</v>
      </c>
      <c r="D126" s="22">
        <f>F126</f>
        <v>95.21488</v>
      </c>
      <c r="E126" s="22">
        <f>F126</f>
        <v>95.21488</v>
      </c>
      <c r="F126" s="22">
        <f>ROUND(95.21488,5)</f>
        <v>95.21488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44140</v>
      </c>
      <c r="B128" s="43"/>
      <c r="C128" s="22">
        <f>ROUND(5.22,5)</f>
        <v>5.22</v>
      </c>
      <c r="D128" s="22">
        <f>F128</f>
        <v>125.29175</v>
      </c>
      <c r="E128" s="22">
        <f>F128</f>
        <v>125.29175</v>
      </c>
      <c r="F128" s="22">
        <f>ROUND(125.29175,5)</f>
        <v>125.29175</v>
      </c>
      <c r="G128" s="20"/>
      <c r="H128" s="28"/>
    </row>
    <row r="129" spans="1:8" ht="12.75" customHeight="1">
      <c r="A129" s="42">
        <v>44231</v>
      </c>
      <c r="B129" s="43"/>
      <c r="C129" s="22">
        <f>ROUND(5.22,5)</f>
        <v>5.22</v>
      </c>
      <c r="D129" s="22">
        <f>F129</f>
        <v>126.64008</v>
      </c>
      <c r="E129" s="22">
        <f>F129</f>
        <v>126.64008</v>
      </c>
      <c r="F129" s="22">
        <f>ROUND(126.64008,5)</f>
        <v>126.64008</v>
      </c>
      <c r="G129" s="20"/>
      <c r="H129" s="28"/>
    </row>
    <row r="130" spans="1:8" ht="12.75" customHeight="1">
      <c r="A130" s="42">
        <v>44322</v>
      </c>
      <c r="B130" s="43"/>
      <c r="C130" s="22">
        <f>ROUND(5.22,5)</f>
        <v>5.22</v>
      </c>
      <c r="D130" s="22">
        <f>F130</f>
        <v>126.0763</v>
      </c>
      <c r="E130" s="22">
        <f>F130</f>
        <v>126.0763</v>
      </c>
      <c r="F130" s="22">
        <f>ROUND(126.0763,5)</f>
        <v>126.0763</v>
      </c>
      <c r="G130" s="20"/>
      <c r="H130" s="28"/>
    </row>
    <row r="131" spans="1:8" ht="12.75" customHeight="1">
      <c r="A131" s="42">
        <v>44413</v>
      </c>
      <c r="B131" s="43"/>
      <c r="C131" s="22">
        <f>ROUND(5.22,5)</f>
        <v>5.22</v>
      </c>
      <c r="D131" s="22">
        <f>F131</f>
        <v>127.49639</v>
      </c>
      <c r="E131" s="22">
        <f>F131</f>
        <v>127.49639</v>
      </c>
      <c r="F131" s="22">
        <f>ROUND(127.49639,5)</f>
        <v>127.49639</v>
      </c>
      <c r="G131" s="20"/>
      <c r="H131" s="28"/>
    </row>
    <row r="132" spans="1:8" ht="12.75" customHeight="1">
      <c r="A132" s="42">
        <v>44504</v>
      </c>
      <c r="B132" s="43"/>
      <c r="C132" s="22">
        <f>ROUND(5.22,5)</f>
        <v>5.22</v>
      </c>
      <c r="D132" s="22">
        <f>F132</f>
        <v>126.83729</v>
      </c>
      <c r="E132" s="22">
        <f>F132</f>
        <v>126.83729</v>
      </c>
      <c r="F132" s="22">
        <f>ROUND(126.83729,5)</f>
        <v>126.83729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44140</v>
      </c>
      <c r="B134" s="43"/>
      <c r="C134" s="22">
        <f>ROUND(11.795,5)</f>
        <v>11.795</v>
      </c>
      <c r="D134" s="22">
        <f>F134</f>
        <v>12.05002</v>
      </c>
      <c r="E134" s="22">
        <f>F134</f>
        <v>12.05002</v>
      </c>
      <c r="F134" s="22">
        <f>ROUND(12.05002,5)</f>
        <v>12.05002</v>
      </c>
      <c r="G134" s="20"/>
      <c r="H134" s="28"/>
    </row>
    <row r="135" spans="1:8" ht="12.75" customHeight="1">
      <c r="A135" s="42">
        <v>44231</v>
      </c>
      <c r="B135" s="43"/>
      <c r="C135" s="22">
        <f>ROUND(11.795,5)</f>
        <v>11.795</v>
      </c>
      <c r="D135" s="22">
        <f>F135</f>
        <v>12.33089</v>
      </c>
      <c r="E135" s="22">
        <f>F135</f>
        <v>12.33089</v>
      </c>
      <c r="F135" s="22">
        <f>ROUND(12.33089,5)</f>
        <v>12.33089</v>
      </c>
      <c r="G135" s="20"/>
      <c r="H135" s="28"/>
    </row>
    <row r="136" spans="1:8" ht="12.75" customHeight="1">
      <c r="A136" s="42">
        <v>44322</v>
      </c>
      <c r="B136" s="43"/>
      <c r="C136" s="22">
        <f>ROUND(11.795,5)</f>
        <v>11.795</v>
      </c>
      <c r="D136" s="22">
        <f>F136</f>
        <v>12.61733</v>
      </c>
      <c r="E136" s="22">
        <f>F136</f>
        <v>12.61733</v>
      </c>
      <c r="F136" s="22">
        <f>ROUND(12.61733,5)</f>
        <v>12.61733</v>
      </c>
      <c r="G136" s="20"/>
      <c r="H136" s="28"/>
    </row>
    <row r="137" spans="1:8" ht="12.75" customHeight="1">
      <c r="A137" s="42">
        <v>44413</v>
      </c>
      <c r="B137" s="43"/>
      <c r="C137" s="22">
        <f>ROUND(11.795,5)</f>
        <v>11.795</v>
      </c>
      <c r="D137" s="22">
        <f>F137</f>
        <v>12.91857</v>
      </c>
      <c r="E137" s="22">
        <f>F137</f>
        <v>12.91857</v>
      </c>
      <c r="F137" s="22">
        <f>ROUND(12.91857,5)</f>
        <v>12.91857</v>
      </c>
      <c r="G137" s="20"/>
      <c r="H137" s="28"/>
    </row>
    <row r="138" spans="1:8" ht="12.75" customHeight="1">
      <c r="A138" s="42">
        <v>44504</v>
      </c>
      <c r="B138" s="43"/>
      <c r="C138" s="22">
        <f>ROUND(11.795,5)</f>
        <v>11.795</v>
      </c>
      <c r="D138" s="22">
        <f>F138</f>
        <v>13.2441</v>
      </c>
      <c r="E138" s="22">
        <f>F138</f>
        <v>13.2441</v>
      </c>
      <c r="F138" s="22">
        <f>ROUND(13.2441,5)</f>
        <v>13.2441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44140</v>
      </c>
      <c r="B140" s="43"/>
      <c r="C140" s="22">
        <f>ROUND(12.215,5)</f>
        <v>12.215</v>
      </c>
      <c r="D140" s="22">
        <f>F140</f>
        <v>12.46074</v>
      </c>
      <c r="E140" s="22">
        <f>F140</f>
        <v>12.46074</v>
      </c>
      <c r="F140" s="22">
        <f>ROUND(12.46074,5)</f>
        <v>12.46074</v>
      </c>
      <c r="G140" s="20"/>
      <c r="H140" s="28"/>
    </row>
    <row r="141" spans="1:8" ht="12.75" customHeight="1">
      <c r="A141" s="42">
        <v>44231</v>
      </c>
      <c r="B141" s="43"/>
      <c r="C141" s="22">
        <f>ROUND(12.215,5)</f>
        <v>12.215</v>
      </c>
      <c r="D141" s="22">
        <f>F141</f>
        <v>12.72318</v>
      </c>
      <c r="E141" s="22">
        <f>F141</f>
        <v>12.72318</v>
      </c>
      <c r="F141" s="22">
        <f>ROUND(12.72318,5)</f>
        <v>12.72318</v>
      </c>
      <c r="G141" s="20"/>
      <c r="H141" s="28"/>
    </row>
    <row r="142" spans="1:8" ht="12.75" customHeight="1">
      <c r="A142" s="42">
        <v>44322</v>
      </c>
      <c r="B142" s="43"/>
      <c r="C142" s="22">
        <f>ROUND(12.215,5)</f>
        <v>12.215</v>
      </c>
      <c r="D142" s="22">
        <f>F142</f>
        <v>13.00111</v>
      </c>
      <c r="E142" s="22">
        <f>F142</f>
        <v>13.00111</v>
      </c>
      <c r="F142" s="22">
        <f>ROUND(13.00111,5)</f>
        <v>13.00111</v>
      </c>
      <c r="G142" s="20"/>
      <c r="H142" s="28"/>
    </row>
    <row r="143" spans="1:8" ht="12.75" customHeight="1">
      <c r="A143" s="42">
        <v>44413</v>
      </c>
      <c r="B143" s="43"/>
      <c r="C143" s="22">
        <f>ROUND(12.215,5)</f>
        <v>12.215</v>
      </c>
      <c r="D143" s="22">
        <f>F143</f>
        <v>13.28574</v>
      </c>
      <c r="E143" s="22">
        <f>F143</f>
        <v>13.28574</v>
      </c>
      <c r="F143" s="22">
        <f>ROUND(13.28574,5)</f>
        <v>13.28574</v>
      </c>
      <c r="G143" s="20"/>
      <c r="H143" s="28"/>
    </row>
    <row r="144" spans="1:8" ht="12.75" customHeight="1">
      <c r="A144" s="42">
        <v>44504</v>
      </c>
      <c r="B144" s="43"/>
      <c r="C144" s="22">
        <f>ROUND(12.215,5)</f>
        <v>12.215</v>
      </c>
      <c r="D144" s="22">
        <f>F144</f>
        <v>13.59596</v>
      </c>
      <c r="E144" s="22">
        <f>F144</f>
        <v>13.59596</v>
      </c>
      <c r="F144" s="22">
        <f>ROUND(13.59596,5)</f>
        <v>13.59596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44140</v>
      </c>
      <c r="B146" s="43"/>
      <c r="C146" s="22">
        <f>ROUND(4.44,5)</f>
        <v>4.44</v>
      </c>
      <c r="D146" s="22">
        <f>F146</f>
        <v>4.50599</v>
      </c>
      <c r="E146" s="22">
        <f>F146</f>
        <v>4.50599</v>
      </c>
      <c r="F146" s="22">
        <f>ROUND(4.50599,5)</f>
        <v>4.50599</v>
      </c>
      <c r="G146" s="20"/>
      <c r="H146" s="28"/>
    </row>
    <row r="147" spans="1:8" ht="12.75" customHeight="1">
      <c r="A147" s="42">
        <v>44231</v>
      </c>
      <c r="B147" s="43"/>
      <c r="C147" s="22">
        <f>ROUND(4.44,5)</f>
        <v>4.44</v>
      </c>
      <c r="D147" s="22">
        <f>F147</f>
        <v>4.54638</v>
      </c>
      <c r="E147" s="22">
        <f>F147</f>
        <v>4.54638</v>
      </c>
      <c r="F147" s="22">
        <f>ROUND(4.54638,5)</f>
        <v>4.54638</v>
      </c>
      <c r="G147" s="20"/>
      <c r="H147" s="28"/>
    </row>
    <row r="148" spans="1:8" ht="12.75" customHeight="1">
      <c r="A148" s="42">
        <v>44322</v>
      </c>
      <c r="B148" s="43"/>
      <c r="C148" s="22">
        <f>ROUND(4.44,5)</f>
        <v>4.44</v>
      </c>
      <c r="D148" s="22">
        <f>F148</f>
        <v>4.57636</v>
      </c>
      <c r="E148" s="22">
        <f>F148</f>
        <v>4.57636</v>
      </c>
      <c r="F148" s="22">
        <f>ROUND(4.57636,5)</f>
        <v>4.57636</v>
      </c>
      <c r="G148" s="20"/>
      <c r="H148" s="28"/>
    </row>
    <row r="149" spans="1:8" ht="12.75" customHeight="1">
      <c r="A149" s="42">
        <v>44413</v>
      </c>
      <c r="B149" s="43"/>
      <c r="C149" s="22">
        <f>ROUND(4.44,5)</f>
        <v>4.44</v>
      </c>
      <c r="D149" s="22">
        <f>F149</f>
        <v>4.60057</v>
      </c>
      <c r="E149" s="22">
        <f>F149</f>
        <v>4.60057</v>
      </c>
      <c r="F149" s="22">
        <f>ROUND(4.60057,5)</f>
        <v>4.60057</v>
      </c>
      <c r="G149" s="20"/>
      <c r="H149" s="28"/>
    </row>
    <row r="150" spans="1:8" ht="12.75" customHeight="1">
      <c r="A150" s="42">
        <v>44504</v>
      </c>
      <c r="B150" s="43"/>
      <c r="C150" s="22">
        <f>ROUND(4.44,5)</f>
        <v>4.44</v>
      </c>
      <c r="D150" s="22">
        <f>F150</f>
        <v>4.70545</v>
      </c>
      <c r="E150" s="22">
        <f>F150</f>
        <v>4.70545</v>
      </c>
      <c r="F150" s="22">
        <f>ROUND(4.70545,5)</f>
        <v>4.70545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44140</v>
      </c>
      <c r="B152" s="43"/>
      <c r="C152" s="22">
        <f>ROUND(10.895,5)</f>
        <v>10.895</v>
      </c>
      <c r="D152" s="22">
        <f>F152</f>
        <v>11.1125</v>
      </c>
      <c r="E152" s="22">
        <f>F152</f>
        <v>11.1125</v>
      </c>
      <c r="F152" s="22">
        <f>ROUND(11.1125,5)</f>
        <v>11.1125</v>
      </c>
      <c r="G152" s="20"/>
      <c r="H152" s="28"/>
    </row>
    <row r="153" spans="1:8" ht="12.75" customHeight="1">
      <c r="A153" s="42">
        <v>44231</v>
      </c>
      <c r="B153" s="43"/>
      <c r="C153" s="22">
        <f>ROUND(10.895,5)</f>
        <v>10.895</v>
      </c>
      <c r="D153" s="22">
        <f>F153</f>
        <v>11.35154</v>
      </c>
      <c r="E153" s="22">
        <f>F153</f>
        <v>11.35154</v>
      </c>
      <c r="F153" s="22">
        <f>ROUND(11.35154,5)</f>
        <v>11.35154</v>
      </c>
      <c r="G153" s="20"/>
      <c r="H153" s="28"/>
    </row>
    <row r="154" spans="1:8" ht="12.75" customHeight="1">
      <c r="A154" s="42">
        <v>44322</v>
      </c>
      <c r="B154" s="43"/>
      <c r="C154" s="22">
        <f>ROUND(10.895,5)</f>
        <v>10.895</v>
      </c>
      <c r="D154" s="22">
        <f>F154</f>
        <v>11.59086</v>
      </c>
      <c r="E154" s="22">
        <f>F154</f>
        <v>11.59086</v>
      </c>
      <c r="F154" s="22">
        <f>ROUND(11.59086,5)</f>
        <v>11.59086</v>
      </c>
      <c r="G154" s="20"/>
      <c r="H154" s="28"/>
    </row>
    <row r="155" spans="1:8" ht="12.75" customHeight="1">
      <c r="A155" s="42">
        <v>44413</v>
      </c>
      <c r="B155" s="43"/>
      <c r="C155" s="22">
        <f>ROUND(10.895,5)</f>
        <v>10.895</v>
      </c>
      <c r="D155" s="22">
        <f>F155</f>
        <v>11.84476</v>
      </c>
      <c r="E155" s="22">
        <f>F155</f>
        <v>11.84476</v>
      </c>
      <c r="F155" s="22">
        <f>ROUND(11.84476,5)</f>
        <v>11.84476</v>
      </c>
      <c r="G155" s="20"/>
      <c r="H155" s="28"/>
    </row>
    <row r="156" spans="1:8" ht="12.75" customHeight="1">
      <c r="A156" s="42">
        <v>44504</v>
      </c>
      <c r="B156" s="43"/>
      <c r="C156" s="22">
        <f>ROUND(10.895,5)</f>
        <v>10.895</v>
      </c>
      <c r="D156" s="22">
        <f>F156</f>
        <v>12.11867</v>
      </c>
      <c r="E156" s="22">
        <f>F156</f>
        <v>12.11867</v>
      </c>
      <c r="F156" s="22">
        <f>ROUND(12.11867,5)</f>
        <v>12.11867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44140</v>
      </c>
      <c r="B158" s="43"/>
      <c r="C158" s="22">
        <f>ROUND(7.375,5)</f>
        <v>7.375</v>
      </c>
      <c r="D158" s="22">
        <f>F158</f>
        <v>7.55135</v>
      </c>
      <c r="E158" s="22">
        <f>F158</f>
        <v>7.55135</v>
      </c>
      <c r="F158" s="22">
        <f>ROUND(7.55135,5)</f>
        <v>7.55135</v>
      </c>
      <c r="G158" s="20"/>
      <c r="H158" s="28"/>
    </row>
    <row r="159" spans="1:8" ht="12.75" customHeight="1">
      <c r="A159" s="42">
        <v>44231</v>
      </c>
      <c r="B159" s="43"/>
      <c r="C159" s="22">
        <f>ROUND(7.375,5)</f>
        <v>7.375</v>
      </c>
      <c r="D159" s="22">
        <f>F159</f>
        <v>7.73773</v>
      </c>
      <c r="E159" s="22">
        <f>F159</f>
        <v>7.73773</v>
      </c>
      <c r="F159" s="22">
        <f>ROUND(7.73773,5)</f>
        <v>7.73773</v>
      </c>
      <c r="G159" s="20"/>
      <c r="H159" s="28"/>
    </row>
    <row r="160" spans="1:8" ht="12.75" customHeight="1">
      <c r="A160" s="42">
        <v>44322</v>
      </c>
      <c r="B160" s="43"/>
      <c r="C160" s="22">
        <f>ROUND(7.375,5)</f>
        <v>7.375</v>
      </c>
      <c r="D160" s="22">
        <f>F160</f>
        <v>7.9386</v>
      </c>
      <c r="E160" s="22">
        <f>F160</f>
        <v>7.9386</v>
      </c>
      <c r="F160" s="22">
        <f>ROUND(7.9386,5)</f>
        <v>7.9386</v>
      </c>
      <c r="G160" s="20"/>
      <c r="H160" s="28"/>
    </row>
    <row r="161" spans="1:8" ht="12.75" customHeight="1">
      <c r="A161" s="42">
        <v>44413</v>
      </c>
      <c r="B161" s="43"/>
      <c r="C161" s="22">
        <f>ROUND(7.375,5)</f>
        <v>7.375</v>
      </c>
      <c r="D161" s="22">
        <f>F161</f>
        <v>8.15504</v>
      </c>
      <c r="E161" s="22">
        <f>F161</f>
        <v>8.15504</v>
      </c>
      <c r="F161" s="22">
        <f>ROUND(8.15504,5)</f>
        <v>8.15504</v>
      </c>
      <c r="G161" s="20"/>
      <c r="H161" s="28"/>
    </row>
    <row r="162" spans="1:8" ht="12.75" customHeight="1">
      <c r="A162" s="42">
        <v>44504</v>
      </c>
      <c r="B162" s="43"/>
      <c r="C162" s="22">
        <f>ROUND(7.375,5)</f>
        <v>7.375</v>
      </c>
      <c r="D162" s="22">
        <f>F162</f>
        <v>8.40731</v>
      </c>
      <c r="E162" s="22">
        <f>F162</f>
        <v>8.40731</v>
      </c>
      <c r="F162" s="22">
        <f>ROUND(8.40731,5)</f>
        <v>8.40731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44140</v>
      </c>
      <c r="B164" s="43"/>
      <c r="C164" s="22">
        <f>ROUND(2.86,5)</f>
        <v>2.86</v>
      </c>
      <c r="D164" s="22">
        <f>F164</f>
        <v>307.14462</v>
      </c>
      <c r="E164" s="22">
        <f>F164</f>
        <v>307.14462</v>
      </c>
      <c r="F164" s="22">
        <f>ROUND(307.14462,5)</f>
        <v>307.14462</v>
      </c>
      <c r="G164" s="20"/>
      <c r="H164" s="28"/>
    </row>
    <row r="165" spans="1:8" ht="12.75" customHeight="1">
      <c r="A165" s="42">
        <v>44231</v>
      </c>
      <c r="B165" s="43"/>
      <c r="C165" s="22">
        <f>ROUND(2.86,5)</f>
        <v>2.86</v>
      </c>
      <c r="D165" s="22">
        <f>F165</f>
        <v>302.66589</v>
      </c>
      <c r="E165" s="22">
        <f>F165</f>
        <v>302.66589</v>
      </c>
      <c r="F165" s="22">
        <f>ROUND(302.66589,5)</f>
        <v>302.66589</v>
      </c>
      <c r="G165" s="20"/>
      <c r="H165" s="28"/>
    </row>
    <row r="166" spans="1:8" ht="12.75" customHeight="1">
      <c r="A166" s="42">
        <v>44322</v>
      </c>
      <c r="B166" s="43"/>
      <c r="C166" s="22">
        <f>ROUND(2.86,5)</f>
        <v>2.86</v>
      </c>
      <c r="D166" s="22">
        <f>F166</f>
        <v>305.98117</v>
      </c>
      <c r="E166" s="22">
        <f>F166</f>
        <v>305.98117</v>
      </c>
      <c r="F166" s="22">
        <f>ROUND(305.98117,5)</f>
        <v>305.98117</v>
      </c>
      <c r="G166" s="20"/>
      <c r="H166" s="28"/>
    </row>
    <row r="167" spans="1:8" ht="12.75" customHeight="1">
      <c r="A167" s="42">
        <v>44413</v>
      </c>
      <c r="B167" s="43"/>
      <c r="C167" s="22">
        <f>ROUND(2.86,5)</f>
        <v>2.86</v>
      </c>
      <c r="D167" s="22">
        <f>F167</f>
        <v>301.49464</v>
      </c>
      <c r="E167" s="22">
        <f>F167</f>
        <v>301.49464</v>
      </c>
      <c r="F167" s="22">
        <f>ROUND(301.49464,5)</f>
        <v>301.49464</v>
      </c>
      <c r="G167" s="20"/>
      <c r="H167" s="28"/>
    </row>
    <row r="168" spans="1:8" ht="12.75" customHeight="1">
      <c r="A168" s="42">
        <v>44504</v>
      </c>
      <c r="B168" s="43"/>
      <c r="C168" s="22">
        <f>ROUND(2.86,5)</f>
        <v>2.86</v>
      </c>
      <c r="D168" s="22">
        <f>F168</f>
        <v>304.59346</v>
      </c>
      <c r="E168" s="22">
        <f>F168</f>
        <v>304.59346</v>
      </c>
      <c r="F168" s="22">
        <f>ROUND(304.59346,5)</f>
        <v>304.59346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44140</v>
      </c>
      <c r="B170" s="43"/>
      <c r="C170" s="22">
        <f>ROUND(4.8,5)</f>
        <v>4.8</v>
      </c>
      <c r="D170" s="22">
        <f>F170</f>
        <v>208.15474</v>
      </c>
      <c r="E170" s="22">
        <f>F170</f>
        <v>208.15474</v>
      </c>
      <c r="F170" s="22">
        <f>ROUND(208.15474,5)</f>
        <v>208.15474</v>
      </c>
      <c r="G170" s="20"/>
      <c r="H170" s="28"/>
    </row>
    <row r="171" spans="1:8" ht="12.75" customHeight="1">
      <c r="A171" s="42">
        <v>44231</v>
      </c>
      <c r="B171" s="43"/>
      <c r="C171" s="22">
        <f>ROUND(4.8,5)</f>
        <v>4.8</v>
      </c>
      <c r="D171" s="22">
        <f>F171</f>
        <v>206.26013</v>
      </c>
      <c r="E171" s="22">
        <f>F171</f>
        <v>206.26013</v>
      </c>
      <c r="F171" s="22">
        <f>ROUND(206.26013,5)</f>
        <v>206.26013</v>
      </c>
      <c r="G171" s="20"/>
      <c r="H171" s="28"/>
    </row>
    <row r="172" spans="1:8" ht="12.75" customHeight="1">
      <c r="A172" s="42">
        <v>44322</v>
      </c>
      <c r="B172" s="43"/>
      <c r="C172" s="22">
        <f>ROUND(4.8,5)</f>
        <v>4.8</v>
      </c>
      <c r="D172" s="22">
        <f>F172</f>
        <v>208.51913</v>
      </c>
      <c r="E172" s="22">
        <f>F172</f>
        <v>208.51913</v>
      </c>
      <c r="F172" s="22">
        <f>ROUND(208.51913,5)</f>
        <v>208.51913</v>
      </c>
      <c r="G172" s="20"/>
      <c r="H172" s="28"/>
    </row>
    <row r="173" spans="1:8" ht="12.75" customHeight="1">
      <c r="A173" s="42">
        <v>44413</v>
      </c>
      <c r="B173" s="43"/>
      <c r="C173" s="22">
        <f>ROUND(4.8,5)</f>
        <v>4.8</v>
      </c>
      <c r="D173" s="22">
        <f>F173</f>
        <v>206.65407</v>
      </c>
      <c r="E173" s="22">
        <f>F173</f>
        <v>206.65407</v>
      </c>
      <c r="F173" s="22">
        <f>ROUND(206.65407,5)</f>
        <v>206.65407</v>
      </c>
      <c r="G173" s="20"/>
      <c r="H173" s="28"/>
    </row>
    <row r="174" spans="1:8" ht="12.75" customHeight="1">
      <c r="A174" s="42">
        <v>44504</v>
      </c>
      <c r="B174" s="43"/>
      <c r="C174" s="22">
        <f>ROUND(4.8,5)</f>
        <v>4.8</v>
      </c>
      <c r="D174" s="22">
        <f>F174</f>
        <v>208.7786</v>
      </c>
      <c r="E174" s="22">
        <f>F174</f>
        <v>208.7786</v>
      </c>
      <c r="F174" s="22">
        <f>ROUND(208.7786,5)</f>
        <v>208.7786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44140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44231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44322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44413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44504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44140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44231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44322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44413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44504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44140</v>
      </c>
      <c r="B190" s="43"/>
      <c r="C190" s="22">
        <f>ROUND(3.55,5)</f>
        <v>3.55</v>
      </c>
      <c r="D190" s="22">
        <f>F190</f>
        <v>3.36881</v>
      </c>
      <c r="E190" s="22">
        <f>F190</f>
        <v>3.36881</v>
      </c>
      <c r="F190" s="22">
        <f>ROUND(3.36881,5)</f>
        <v>3.36881</v>
      </c>
      <c r="G190" s="20"/>
      <c r="H190" s="28"/>
    </row>
    <row r="191" spans="1:8" ht="12.75" customHeight="1">
      <c r="A191" s="42">
        <v>44231</v>
      </c>
      <c r="B191" s="43"/>
      <c r="C191" s="22">
        <f>ROUND(3.55,5)</f>
        <v>3.55</v>
      </c>
      <c r="D191" s="22">
        <f>F191</f>
        <v>1.80269</v>
      </c>
      <c r="E191" s="22">
        <f>F191</f>
        <v>1.80269</v>
      </c>
      <c r="F191" s="22">
        <f>ROUND(1.80269,5)</f>
        <v>1.80269</v>
      </c>
      <c r="G191" s="20"/>
      <c r="H191" s="28"/>
    </row>
    <row r="192" spans="1:8" ht="12.75" customHeight="1">
      <c r="A192" s="42">
        <v>44322</v>
      </c>
      <c r="B192" s="43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44413</v>
      </c>
      <c r="B193" s="43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44504</v>
      </c>
      <c r="B194" s="43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44140</v>
      </c>
      <c r="B196" s="43"/>
      <c r="C196" s="22">
        <f>ROUND(10.795,5)</f>
        <v>10.795</v>
      </c>
      <c r="D196" s="22">
        <f>F196</f>
        <v>10.98708</v>
      </c>
      <c r="E196" s="22">
        <f>F196</f>
        <v>10.98708</v>
      </c>
      <c r="F196" s="22">
        <f>ROUND(10.98708,5)</f>
        <v>10.98708</v>
      </c>
      <c r="G196" s="20"/>
      <c r="H196" s="28"/>
    </row>
    <row r="197" spans="1:8" ht="12.75" customHeight="1">
      <c r="A197" s="42">
        <v>44231</v>
      </c>
      <c r="B197" s="43"/>
      <c r="C197" s="22">
        <f>ROUND(10.795,5)</f>
        <v>10.795</v>
      </c>
      <c r="D197" s="22">
        <f>F197</f>
        <v>11.19267</v>
      </c>
      <c r="E197" s="22">
        <f>F197</f>
        <v>11.19267</v>
      </c>
      <c r="F197" s="22">
        <f>ROUND(11.19267,5)</f>
        <v>11.19267</v>
      </c>
      <c r="G197" s="20"/>
      <c r="H197" s="28"/>
    </row>
    <row r="198" spans="1:8" ht="12.75" customHeight="1">
      <c r="A198" s="42">
        <v>44322</v>
      </c>
      <c r="B198" s="43"/>
      <c r="C198" s="22">
        <f>ROUND(10.795,5)</f>
        <v>10.795</v>
      </c>
      <c r="D198" s="22">
        <f>F198</f>
        <v>11.40469</v>
      </c>
      <c r="E198" s="22">
        <f>F198</f>
        <v>11.40469</v>
      </c>
      <c r="F198" s="22">
        <f>ROUND(11.40469,5)</f>
        <v>11.40469</v>
      </c>
      <c r="G198" s="20"/>
      <c r="H198" s="28"/>
    </row>
    <row r="199" spans="1:8" ht="12.75" customHeight="1">
      <c r="A199" s="42">
        <v>44413</v>
      </c>
      <c r="B199" s="43"/>
      <c r="C199" s="22">
        <f>ROUND(10.795,5)</f>
        <v>10.795</v>
      </c>
      <c r="D199" s="22">
        <f>F199</f>
        <v>11.62458</v>
      </c>
      <c r="E199" s="22">
        <f>F199</f>
        <v>11.62458</v>
      </c>
      <c r="F199" s="22">
        <f>ROUND(11.62458,5)</f>
        <v>11.62458</v>
      </c>
      <c r="G199" s="20"/>
      <c r="H199" s="28"/>
    </row>
    <row r="200" spans="1:8" ht="12.75" customHeight="1">
      <c r="A200" s="42">
        <v>44504</v>
      </c>
      <c r="B200" s="43"/>
      <c r="C200" s="22">
        <f>ROUND(10.795,5)</f>
        <v>10.795</v>
      </c>
      <c r="D200" s="22">
        <f>F200</f>
        <v>11.86106</v>
      </c>
      <c r="E200" s="22">
        <f>F200</f>
        <v>11.86106</v>
      </c>
      <c r="F200" s="22">
        <f>ROUND(11.86106,5)</f>
        <v>11.86106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44140</v>
      </c>
      <c r="B202" s="43"/>
      <c r="C202" s="22">
        <f>ROUND(4.25,5)</f>
        <v>4.25</v>
      </c>
      <c r="D202" s="22">
        <f>F202</f>
        <v>182.27374</v>
      </c>
      <c r="E202" s="22">
        <f>F202</f>
        <v>182.27374</v>
      </c>
      <c r="F202" s="22">
        <f>ROUND(182.27374,5)</f>
        <v>182.27374</v>
      </c>
      <c r="G202" s="20"/>
      <c r="H202" s="28"/>
    </row>
    <row r="203" spans="1:8" ht="12.75" customHeight="1">
      <c r="A203" s="42">
        <v>44231</v>
      </c>
      <c r="B203" s="43"/>
      <c r="C203" s="22">
        <f>ROUND(4.25,5)</f>
        <v>4.25</v>
      </c>
      <c r="D203" s="22">
        <f>F203</f>
        <v>184.23483</v>
      </c>
      <c r="E203" s="22">
        <f>F203</f>
        <v>184.23483</v>
      </c>
      <c r="F203" s="22">
        <f>ROUND(184.23483,5)</f>
        <v>184.23483</v>
      </c>
      <c r="G203" s="20"/>
      <c r="H203" s="28"/>
    </row>
    <row r="204" spans="1:8" ht="12.75" customHeight="1">
      <c r="A204" s="42">
        <v>44322</v>
      </c>
      <c r="B204" s="43"/>
      <c r="C204" s="22">
        <f>ROUND(4.25,5)</f>
        <v>4.25</v>
      </c>
      <c r="D204" s="22">
        <f>F204</f>
        <v>183.56314</v>
      </c>
      <c r="E204" s="22">
        <f>F204</f>
        <v>183.56314</v>
      </c>
      <c r="F204" s="22">
        <f>ROUND(183.56314,5)</f>
        <v>183.56314</v>
      </c>
      <c r="G204" s="20"/>
      <c r="H204" s="28"/>
    </row>
    <row r="205" spans="1:8" ht="12.75" customHeight="1">
      <c r="A205" s="42">
        <v>44413</v>
      </c>
      <c r="B205" s="43"/>
      <c r="C205" s="22">
        <f>ROUND(4.25,5)</f>
        <v>4.25</v>
      </c>
      <c r="D205" s="22">
        <f>F205</f>
        <v>185.63044</v>
      </c>
      <c r="E205" s="22">
        <f>F205</f>
        <v>185.63044</v>
      </c>
      <c r="F205" s="22">
        <f>ROUND(185.63044,5)</f>
        <v>185.63044</v>
      </c>
      <c r="G205" s="20"/>
      <c r="H205" s="28"/>
    </row>
    <row r="206" spans="1:8" ht="12.75" customHeight="1">
      <c r="A206" s="42">
        <v>44504</v>
      </c>
      <c r="B206" s="43"/>
      <c r="C206" s="22">
        <f>ROUND(4.25,5)</f>
        <v>4.25</v>
      </c>
      <c r="D206" s="22">
        <f>F206</f>
        <v>184.82518</v>
      </c>
      <c r="E206" s="22">
        <f>F206</f>
        <v>184.82518</v>
      </c>
      <c r="F206" s="22">
        <f>ROUND(184.82518,5)</f>
        <v>184.82518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44140</v>
      </c>
      <c r="B208" s="43"/>
      <c r="C208" s="22">
        <f>ROUND(2.12,5)</f>
        <v>2.12</v>
      </c>
      <c r="D208" s="22">
        <f>F208</f>
        <v>166.79496</v>
      </c>
      <c r="E208" s="22">
        <f>F208</f>
        <v>166.79496</v>
      </c>
      <c r="F208" s="22">
        <f>ROUND(166.79496,5)</f>
        <v>166.79496</v>
      </c>
      <c r="G208" s="20"/>
      <c r="H208" s="28"/>
    </row>
    <row r="209" spans="1:8" ht="12.75" customHeight="1">
      <c r="A209" s="42">
        <v>44231</v>
      </c>
      <c r="B209" s="43"/>
      <c r="C209" s="22">
        <f>ROUND(2.12,5)</f>
        <v>2.12</v>
      </c>
      <c r="D209" s="22">
        <f>F209</f>
        <v>166.31139</v>
      </c>
      <c r="E209" s="22">
        <f>F209</f>
        <v>166.31139</v>
      </c>
      <c r="F209" s="22">
        <f>ROUND(166.31139,5)</f>
        <v>166.31139</v>
      </c>
      <c r="G209" s="20"/>
      <c r="H209" s="28"/>
    </row>
    <row r="210" spans="1:8" ht="12.75" customHeight="1">
      <c r="A210" s="42">
        <v>44322</v>
      </c>
      <c r="B210" s="43"/>
      <c r="C210" s="22">
        <f>ROUND(2.12,5)</f>
        <v>2.12</v>
      </c>
      <c r="D210" s="22">
        <f>F210</f>
        <v>168.1329</v>
      </c>
      <c r="E210" s="22">
        <f>F210</f>
        <v>168.1329</v>
      </c>
      <c r="F210" s="22">
        <f>ROUND(168.1329,5)</f>
        <v>168.1329</v>
      </c>
      <c r="G210" s="20"/>
      <c r="H210" s="28"/>
    </row>
    <row r="211" spans="1:8" ht="12.75" customHeight="1">
      <c r="A211" s="42">
        <v>44413</v>
      </c>
      <c r="B211" s="43"/>
      <c r="C211" s="22">
        <f>ROUND(2.12,5)</f>
        <v>2.12</v>
      </c>
      <c r="D211" s="22">
        <f>F211</f>
        <v>167.71526</v>
      </c>
      <c r="E211" s="22">
        <f>F211</f>
        <v>167.71526</v>
      </c>
      <c r="F211" s="22">
        <f>ROUND(167.71526,5)</f>
        <v>167.71526</v>
      </c>
      <c r="G211" s="20"/>
      <c r="H211" s="28"/>
    </row>
    <row r="212" spans="1:8" ht="12.75" customHeight="1">
      <c r="A212" s="42">
        <v>44504</v>
      </c>
      <c r="B212" s="43"/>
      <c r="C212" s="22">
        <f>ROUND(2.12,5)</f>
        <v>2.12</v>
      </c>
      <c r="D212" s="22">
        <f>F212</f>
        <v>169.4398</v>
      </c>
      <c r="E212" s="22">
        <f>F212</f>
        <v>169.4398</v>
      </c>
      <c r="F212" s="22">
        <f>ROUND(169.4398,5)</f>
        <v>169.4398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44140</v>
      </c>
      <c r="B214" s="43"/>
      <c r="C214" s="22">
        <f>ROUND(9.705,5)</f>
        <v>9.705</v>
      </c>
      <c r="D214" s="22">
        <f>F214</f>
        <v>9.90127</v>
      </c>
      <c r="E214" s="22">
        <f>F214</f>
        <v>9.90127</v>
      </c>
      <c r="F214" s="22">
        <f>ROUND(9.90127,5)</f>
        <v>9.90127</v>
      </c>
      <c r="G214" s="20"/>
      <c r="H214" s="28"/>
    </row>
    <row r="215" spans="1:8" ht="12.75" customHeight="1">
      <c r="A215" s="42">
        <v>44231</v>
      </c>
      <c r="B215" s="43"/>
      <c r="C215" s="22">
        <f>ROUND(9.705,5)</f>
        <v>9.705</v>
      </c>
      <c r="D215" s="22">
        <f>F215</f>
        <v>10.11537</v>
      </c>
      <c r="E215" s="22">
        <f>F215</f>
        <v>10.11537</v>
      </c>
      <c r="F215" s="22">
        <f>ROUND(10.11537,5)</f>
        <v>10.11537</v>
      </c>
      <c r="G215" s="20"/>
      <c r="H215" s="28"/>
    </row>
    <row r="216" spans="1:8" ht="12.75" customHeight="1">
      <c r="A216" s="42">
        <v>44322</v>
      </c>
      <c r="B216" s="43"/>
      <c r="C216" s="22">
        <f>ROUND(9.705,5)</f>
        <v>9.705</v>
      </c>
      <c r="D216" s="22">
        <f>F216</f>
        <v>10.33093</v>
      </c>
      <c r="E216" s="22">
        <f>F216</f>
        <v>10.33093</v>
      </c>
      <c r="F216" s="22">
        <f>ROUND(10.33093,5)</f>
        <v>10.33093</v>
      </c>
      <c r="G216" s="20"/>
      <c r="H216" s="28"/>
    </row>
    <row r="217" spans="1:8" ht="12.75" customHeight="1">
      <c r="A217" s="42">
        <v>44413</v>
      </c>
      <c r="B217" s="43"/>
      <c r="C217" s="22">
        <f>ROUND(9.705,5)</f>
        <v>9.705</v>
      </c>
      <c r="D217" s="22">
        <f>F217</f>
        <v>10.56004</v>
      </c>
      <c r="E217" s="22">
        <f>F217</f>
        <v>10.56004</v>
      </c>
      <c r="F217" s="22">
        <f>ROUND(10.56004,5)</f>
        <v>10.56004</v>
      </c>
      <c r="G217" s="20"/>
      <c r="H217" s="28"/>
    </row>
    <row r="218" spans="1:8" ht="12.75" customHeight="1">
      <c r="A218" s="42">
        <v>44504</v>
      </c>
      <c r="B218" s="43"/>
      <c r="C218" s="22">
        <f>ROUND(9.705,5)</f>
        <v>9.705</v>
      </c>
      <c r="D218" s="22">
        <f>F218</f>
        <v>10.81218</v>
      </c>
      <c r="E218" s="22">
        <f>F218</f>
        <v>10.81218</v>
      </c>
      <c r="F218" s="22">
        <f>ROUND(10.81218,5)</f>
        <v>10.81218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44140</v>
      </c>
      <c r="B220" s="43"/>
      <c r="C220" s="22">
        <f>ROUND(11.065,5)</f>
        <v>11.065</v>
      </c>
      <c r="D220" s="22">
        <f>F220</f>
        <v>11.25327</v>
      </c>
      <c r="E220" s="22">
        <f>F220</f>
        <v>11.25327</v>
      </c>
      <c r="F220" s="22">
        <f>ROUND(11.25327,5)</f>
        <v>11.25327</v>
      </c>
      <c r="G220" s="20"/>
      <c r="H220" s="28"/>
    </row>
    <row r="221" spans="1:8" ht="12.75" customHeight="1">
      <c r="A221" s="42">
        <v>44231</v>
      </c>
      <c r="B221" s="43"/>
      <c r="C221" s="22">
        <f>ROUND(11.065,5)</f>
        <v>11.065</v>
      </c>
      <c r="D221" s="22">
        <f>F221</f>
        <v>11.45892</v>
      </c>
      <c r="E221" s="22">
        <f>F221</f>
        <v>11.45892</v>
      </c>
      <c r="F221" s="22">
        <f>ROUND(11.45892,5)</f>
        <v>11.45892</v>
      </c>
      <c r="G221" s="20"/>
      <c r="H221" s="28"/>
    </row>
    <row r="222" spans="1:8" ht="12.75" customHeight="1">
      <c r="A222" s="42">
        <v>44322</v>
      </c>
      <c r="B222" s="43"/>
      <c r="C222" s="22">
        <f>ROUND(11.065,5)</f>
        <v>11.065</v>
      </c>
      <c r="D222" s="22">
        <f>F222</f>
        <v>11.66339</v>
      </c>
      <c r="E222" s="22">
        <f>F222</f>
        <v>11.66339</v>
      </c>
      <c r="F222" s="22">
        <f>ROUND(11.66339,5)</f>
        <v>11.66339</v>
      </c>
      <c r="G222" s="20"/>
      <c r="H222" s="28"/>
    </row>
    <row r="223" spans="1:8" ht="12.75" customHeight="1">
      <c r="A223" s="42">
        <v>44413</v>
      </c>
      <c r="B223" s="43"/>
      <c r="C223" s="22">
        <f>ROUND(11.065,5)</f>
        <v>11.065</v>
      </c>
      <c r="D223" s="22">
        <f>F223</f>
        <v>11.87863</v>
      </c>
      <c r="E223" s="22">
        <f>F223</f>
        <v>11.87863</v>
      </c>
      <c r="F223" s="22">
        <f>ROUND(11.87863,5)</f>
        <v>11.87863</v>
      </c>
      <c r="G223" s="20"/>
      <c r="H223" s="28"/>
    </row>
    <row r="224" spans="1:8" ht="12.75" customHeight="1">
      <c r="A224" s="42">
        <v>44504</v>
      </c>
      <c r="B224" s="43"/>
      <c r="C224" s="22">
        <f>ROUND(11.065,5)</f>
        <v>11.065</v>
      </c>
      <c r="D224" s="22">
        <f>F224</f>
        <v>12.10901</v>
      </c>
      <c r="E224" s="22">
        <f>F224</f>
        <v>12.10901</v>
      </c>
      <c r="F224" s="22">
        <f>ROUND(12.10901,5)</f>
        <v>12.10901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44140</v>
      </c>
      <c r="B226" s="43"/>
      <c r="C226" s="22">
        <f>ROUND(11.475,5)</f>
        <v>11.475</v>
      </c>
      <c r="D226" s="22">
        <f>F226</f>
        <v>11.68137</v>
      </c>
      <c r="E226" s="22">
        <f>F226</f>
        <v>11.68137</v>
      </c>
      <c r="F226" s="22">
        <f>ROUND(11.68137,5)</f>
        <v>11.68137</v>
      </c>
      <c r="G226" s="20"/>
      <c r="H226" s="28"/>
    </row>
    <row r="227" spans="1:8" ht="12.75" customHeight="1">
      <c r="A227" s="42">
        <v>44231</v>
      </c>
      <c r="B227" s="43"/>
      <c r="C227" s="22">
        <f>ROUND(11.475,5)</f>
        <v>11.475</v>
      </c>
      <c r="D227" s="22">
        <f>F227</f>
        <v>11.90864</v>
      </c>
      <c r="E227" s="22">
        <f>F227</f>
        <v>11.90864</v>
      </c>
      <c r="F227" s="22">
        <f>ROUND(11.90864,5)</f>
        <v>11.90864</v>
      </c>
      <c r="G227" s="20"/>
      <c r="H227" s="28"/>
    </row>
    <row r="228" spans="1:8" ht="12.75" customHeight="1">
      <c r="A228" s="42">
        <v>44322</v>
      </c>
      <c r="B228" s="43"/>
      <c r="C228" s="22">
        <f>ROUND(11.475,5)</f>
        <v>11.475</v>
      </c>
      <c r="D228" s="22">
        <f>F228</f>
        <v>12.13539</v>
      </c>
      <c r="E228" s="22">
        <f>F228</f>
        <v>12.13539</v>
      </c>
      <c r="F228" s="22">
        <f>ROUND(12.13539,5)</f>
        <v>12.13539</v>
      </c>
      <c r="G228" s="20"/>
      <c r="H228" s="28"/>
    </row>
    <row r="229" spans="1:8" ht="12.75" customHeight="1">
      <c r="A229" s="42">
        <v>44413</v>
      </c>
      <c r="B229" s="43"/>
      <c r="C229" s="22">
        <f>ROUND(11.475,5)</f>
        <v>11.475</v>
      </c>
      <c r="D229" s="22">
        <f>F229</f>
        <v>12.37567</v>
      </c>
      <c r="E229" s="22">
        <f>F229</f>
        <v>12.37567</v>
      </c>
      <c r="F229" s="22">
        <f>ROUND(12.37567,5)</f>
        <v>12.37567</v>
      </c>
      <c r="G229" s="20"/>
      <c r="H229" s="28"/>
    </row>
    <row r="230" spans="1:8" ht="12.75" customHeight="1">
      <c r="A230" s="42">
        <v>44504</v>
      </c>
      <c r="B230" s="43"/>
      <c r="C230" s="22">
        <f>ROUND(11.475,5)</f>
        <v>11.475</v>
      </c>
      <c r="D230" s="22">
        <f>F230</f>
        <v>12.6329</v>
      </c>
      <c r="E230" s="22">
        <f>F230</f>
        <v>12.6329</v>
      </c>
      <c r="F230" s="22">
        <f>ROUND(12.6329,5)</f>
        <v>12.6329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44140</v>
      </c>
      <c r="B232" s="43"/>
      <c r="C232" s="23">
        <f>ROUND(722.654,3)</f>
        <v>722.654</v>
      </c>
      <c r="D232" s="23">
        <f>F232</f>
        <v>729.032</v>
      </c>
      <c r="E232" s="23">
        <f>F232</f>
        <v>729.032</v>
      </c>
      <c r="F232" s="23">
        <f>ROUND(729.032,3)</f>
        <v>729.032</v>
      </c>
      <c r="G232" s="20"/>
      <c r="H232" s="28"/>
    </row>
    <row r="233" spans="1:8" ht="12.75" customHeight="1">
      <c r="A233" s="42">
        <v>44231</v>
      </c>
      <c r="B233" s="43"/>
      <c r="C233" s="23">
        <f>ROUND(722.654,3)</f>
        <v>722.654</v>
      </c>
      <c r="D233" s="23">
        <f>F233</f>
        <v>736.695</v>
      </c>
      <c r="E233" s="23">
        <f>F233</f>
        <v>736.695</v>
      </c>
      <c r="F233" s="23">
        <f>ROUND(736.695,3)</f>
        <v>736.695</v>
      </c>
      <c r="G233" s="20"/>
      <c r="H233" s="28"/>
    </row>
    <row r="234" spans="1:8" ht="12.75" customHeight="1">
      <c r="A234" s="42">
        <v>44322</v>
      </c>
      <c r="B234" s="43"/>
      <c r="C234" s="23">
        <f>ROUND(722.654,3)</f>
        <v>722.654</v>
      </c>
      <c r="D234" s="23">
        <f>F234</f>
        <v>744.584</v>
      </c>
      <c r="E234" s="23">
        <f>F234</f>
        <v>744.584</v>
      </c>
      <c r="F234" s="23">
        <f>ROUND(744.584,3)</f>
        <v>744.584</v>
      </c>
      <c r="G234" s="20"/>
      <c r="H234" s="28"/>
    </row>
    <row r="235" spans="1:8" ht="12.75" customHeight="1">
      <c r="A235" s="42">
        <v>44413</v>
      </c>
      <c r="B235" s="43"/>
      <c r="C235" s="23">
        <f>ROUND(722.654,3)</f>
        <v>722.654</v>
      </c>
      <c r="D235" s="23">
        <f>F235</f>
        <v>752.706</v>
      </c>
      <c r="E235" s="23">
        <f>F235</f>
        <v>752.706</v>
      </c>
      <c r="F235" s="23">
        <f>ROUND(752.706,3)</f>
        <v>752.706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44140</v>
      </c>
      <c r="B237" s="43"/>
      <c r="C237" s="23">
        <f>ROUND(742.02,3)</f>
        <v>742.02</v>
      </c>
      <c r="D237" s="23">
        <f>F237</f>
        <v>748.569</v>
      </c>
      <c r="E237" s="23">
        <f>F237</f>
        <v>748.569</v>
      </c>
      <c r="F237" s="23">
        <f>ROUND(748.569,3)</f>
        <v>748.569</v>
      </c>
      <c r="G237" s="20"/>
      <c r="H237" s="28"/>
    </row>
    <row r="238" spans="1:8" ht="12.75" customHeight="1">
      <c r="A238" s="42">
        <v>44231</v>
      </c>
      <c r="B238" s="43"/>
      <c r="C238" s="23">
        <f>ROUND(742.02,3)</f>
        <v>742.02</v>
      </c>
      <c r="D238" s="23">
        <f>F238</f>
        <v>756.437</v>
      </c>
      <c r="E238" s="23">
        <f>F238</f>
        <v>756.437</v>
      </c>
      <c r="F238" s="23">
        <f>ROUND(756.437,3)</f>
        <v>756.437</v>
      </c>
      <c r="G238" s="20"/>
      <c r="H238" s="28"/>
    </row>
    <row r="239" spans="1:8" ht="12.75" customHeight="1">
      <c r="A239" s="42">
        <v>44322</v>
      </c>
      <c r="B239" s="43"/>
      <c r="C239" s="23">
        <f>ROUND(742.02,3)</f>
        <v>742.02</v>
      </c>
      <c r="D239" s="23">
        <f>F239</f>
        <v>764.538</v>
      </c>
      <c r="E239" s="23">
        <f>F239</f>
        <v>764.538</v>
      </c>
      <c r="F239" s="23">
        <f>ROUND(764.538,3)</f>
        <v>764.538</v>
      </c>
      <c r="G239" s="20"/>
      <c r="H239" s="28"/>
    </row>
    <row r="240" spans="1:8" ht="12.75" customHeight="1">
      <c r="A240" s="42">
        <v>44413</v>
      </c>
      <c r="B240" s="43"/>
      <c r="C240" s="23">
        <f>ROUND(742.02,3)</f>
        <v>742.02</v>
      </c>
      <c r="D240" s="23">
        <f>F240</f>
        <v>772.878</v>
      </c>
      <c r="E240" s="23">
        <f>F240</f>
        <v>772.878</v>
      </c>
      <c r="F240" s="23">
        <f>ROUND(772.878,3)</f>
        <v>772.878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44140</v>
      </c>
      <c r="B242" s="43"/>
      <c r="C242" s="23">
        <f>ROUND(809.425,3)</f>
        <v>809.425</v>
      </c>
      <c r="D242" s="23">
        <f>F242</f>
        <v>816.569</v>
      </c>
      <c r="E242" s="23">
        <f>F242</f>
        <v>816.569</v>
      </c>
      <c r="F242" s="23">
        <f>ROUND(816.569,3)</f>
        <v>816.569</v>
      </c>
      <c r="G242" s="20"/>
      <c r="H242" s="28"/>
    </row>
    <row r="243" spans="1:8" ht="12.75" customHeight="1">
      <c r="A243" s="42">
        <v>44231</v>
      </c>
      <c r="B243" s="43"/>
      <c r="C243" s="23">
        <f>ROUND(809.425,3)</f>
        <v>809.425</v>
      </c>
      <c r="D243" s="23">
        <f>F243</f>
        <v>825.152</v>
      </c>
      <c r="E243" s="23">
        <f>F243</f>
        <v>825.152</v>
      </c>
      <c r="F243" s="23">
        <f>ROUND(825.152,3)</f>
        <v>825.152</v>
      </c>
      <c r="G243" s="20"/>
      <c r="H243" s="28"/>
    </row>
    <row r="244" spans="1:8" ht="12.75" customHeight="1">
      <c r="A244" s="42">
        <v>44322</v>
      </c>
      <c r="B244" s="43"/>
      <c r="C244" s="23">
        <f>ROUND(809.425,3)</f>
        <v>809.425</v>
      </c>
      <c r="D244" s="23">
        <f>F244</f>
        <v>833.989</v>
      </c>
      <c r="E244" s="23">
        <f>F244</f>
        <v>833.989</v>
      </c>
      <c r="F244" s="23">
        <f>ROUND(833.989,3)</f>
        <v>833.989</v>
      </c>
      <c r="G244" s="20"/>
      <c r="H244" s="28"/>
    </row>
    <row r="245" spans="1:8" ht="12.75" customHeight="1">
      <c r="A245" s="42">
        <v>44413</v>
      </c>
      <c r="B245" s="43"/>
      <c r="C245" s="23">
        <f>ROUND(809.425,3)</f>
        <v>809.425</v>
      </c>
      <c r="D245" s="23">
        <f>F245</f>
        <v>843.086</v>
      </c>
      <c r="E245" s="23">
        <f>F245</f>
        <v>843.086</v>
      </c>
      <c r="F245" s="23">
        <f>ROUND(843.086,3)</f>
        <v>843.086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44140</v>
      </c>
      <c r="B247" s="43"/>
      <c r="C247" s="23">
        <f>ROUND(707.937,3)</f>
        <v>707.937</v>
      </c>
      <c r="D247" s="23">
        <f>F247</f>
        <v>714.185</v>
      </c>
      <c r="E247" s="23">
        <f>F247</f>
        <v>714.185</v>
      </c>
      <c r="F247" s="23">
        <f>ROUND(714.185,3)</f>
        <v>714.185</v>
      </c>
      <c r="G247" s="20"/>
      <c r="H247" s="28"/>
    </row>
    <row r="248" spans="1:8" ht="12.75" customHeight="1">
      <c r="A248" s="42">
        <v>44231</v>
      </c>
      <c r="B248" s="43"/>
      <c r="C248" s="23">
        <f>ROUND(707.937,3)</f>
        <v>707.937</v>
      </c>
      <c r="D248" s="23">
        <f>F248</f>
        <v>721.692</v>
      </c>
      <c r="E248" s="23">
        <f>F248</f>
        <v>721.692</v>
      </c>
      <c r="F248" s="23">
        <f>ROUND(721.692,3)</f>
        <v>721.692</v>
      </c>
      <c r="G248" s="20"/>
      <c r="H248" s="28"/>
    </row>
    <row r="249" spans="1:8" ht="12.75" customHeight="1">
      <c r="A249" s="42">
        <v>44322</v>
      </c>
      <c r="B249" s="43"/>
      <c r="C249" s="23">
        <f>ROUND(707.937,3)</f>
        <v>707.937</v>
      </c>
      <c r="D249" s="23">
        <f>F249</f>
        <v>729.421</v>
      </c>
      <c r="E249" s="23">
        <f>F249</f>
        <v>729.421</v>
      </c>
      <c r="F249" s="23">
        <f>ROUND(729.421,3)</f>
        <v>729.421</v>
      </c>
      <c r="G249" s="20"/>
      <c r="H249" s="28"/>
    </row>
    <row r="250" spans="1:8" ht="12.75" customHeight="1">
      <c r="A250" s="42">
        <v>44413</v>
      </c>
      <c r="B250" s="43"/>
      <c r="C250" s="23">
        <f>ROUND(707.937,3)</f>
        <v>707.937</v>
      </c>
      <c r="D250" s="23">
        <f>F250</f>
        <v>737.377</v>
      </c>
      <c r="E250" s="23">
        <f>F250</f>
        <v>737.377</v>
      </c>
      <c r="F250" s="23">
        <f>ROUND(737.377,3)</f>
        <v>737.377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44140</v>
      </c>
      <c r="B252" s="43"/>
      <c r="C252" s="23">
        <f>ROUND(250.158376585952,3)</f>
        <v>250.158</v>
      </c>
      <c r="D252" s="23">
        <f>F252</f>
        <v>252.424</v>
      </c>
      <c r="E252" s="23">
        <f>F252</f>
        <v>252.424</v>
      </c>
      <c r="F252" s="23">
        <f>ROUND(252.424,3)</f>
        <v>252.424</v>
      </c>
      <c r="G252" s="20"/>
      <c r="H252" s="28"/>
    </row>
    <row r="253" spans="1:8" ht="12.75" customHeight="1">
      <c r="A253" s="42">
        <v>44231</v>
      </c>
      <c r="B253" s="43"/>
      <c r="C253" s="23">
        <f>ROUND(250.158376585952,3)</f>
        <v>250.158</v>
      </c>
      <c r="D253" s="23">
        <f>F253</f>
        <v>255.139</v>
      </c>
      <c r="E253" s="23">
        <f>F253</f>
        <v>255.139</v>
      </c>
      <c r="F253" s="23">
        <f>ROUND(255.139,3)</f>
        <v>255.139</v>
      </c>
      <c r="G253" s="20"/>
      <c r="H253" s="28"/>
    </row>
    <row r="254" spans="1:8" ht="12.75" customHeight="1">
      <c r="A254" s="42">
        <v>44322</v>
      </c>
      <c r="B254" s="43"/>
      <c r="C254" s="23">
        <f>ROUND(250.158376585952,3)</f>
        <v>250.158</v>
      </c>
      <c r="D254" s="23">
        <f>F254</f>
        <v>257.932</v>
      </c>
      <c r="E254" s="23">
        <f>F254</f>
        <v>257.932</v>
      </c>
      <c r="F254" s="23">
        <f>ROUND(257.932,3)</f>
        <v>257.932</v>
      </c>
      <c r="G254" s="20"/>
      <c r="H254" s="28"/>
    </row>
    <row r="255" spans="1:8" ht="12.75" customHeight="1">
      <c r="A255" s="42">
        <v>44413</v>
      </c>
      <c r="B255" s="43"/>
      <c r="C255" s="23">
        <f>ROUND(250.158376585952,3)</f>
        <v>250.158</v>
      </c>
      <c r="D255" s="23">
        <f>F255</f>
        <v>260.806</v>
      </c>
      <c r="E255" s="23">
        <f>F255</f>
        <v>260.806</v>
      </c>
      <c r="F255" s="23">
        <f>ROUND(260.806,3)</f>
        <v>260.806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44140</v>
      </c>
      <c r="B257" s="43"/>
      <c r="C257" s="23">
        <f>ROUND(699.342,3)</f>
        <v>699.342</v>
      </c>
      <c r="D257" s="23">
        <f>F257</f>
        <v>705.514</v>
      </c>
      <c r="E257" s="23">
        <f>F257</f>
        <v>705.514</v>
      </c>
      <c r="F257" s="23">
        <f>ROUND(705.514,3)</f>
        <v>705.514</v>
      </c>
      <c r="G257" s="20"/>
      <c r="H257" s="28"/>
    </row>
    <row r="258" spans="1:8" ht="12.75" customHeight="1">
      <c r="A258" s="42">
        <v>44231</v>
      </c>
      <c r="B258" s="43"/>
      <c r="C258" s="23">
        <f>ROUND(699.342,3)</f>
        <v>699.342</v>
      </c>
      <c r="D258" s="23">
        <f>F258</f>
        <v>712.93</v>
      </c>
      <c r="E258" s="23">
        <f>F258</f>
        <v>712.93</v>
      </c>
      <c r="F258" s="23">
        <f>ROUND(712.93,3)</f>
        <v>712.93</v>
      </c>
      <c r="G258" s="20"/>
      <c r="H258" s="28"/>
    </row>
    <row r="259" spans="1:8" ht="12.75" customHeight="1">
      <c r="A259" s="42">
        <v>44322</v>
      </c>
      <c r="B259" s="43"/>
      <c r="C259" s="23">
        <f>ROUND(699.342,3)</f>
        <v>699.342</v>
      </c>
      <c r="D259" s="23">
        <f>F259</f>
        <v>720.565</v>
      </c>
      <c r="E259" s="23">
        <f>F259</f>
        <v>720.565</v>
      </c>
      <c r="F259" s="23">
        <f>ROUND(720.565,3)</f>
        <v>720.565</v>
      </c>
      <c r="G259" s="20"/>
      <c r="H259" s="28"/>
    </row>
    <row r="260" spans="1:8" ht="12.75" customHeight="1">
      <c r="A260" s="42">
        <v>44413</v>
      </c>
      <c r="B260" s="43"/>
      <c r="C260" s="23">
        <f>ROUND(699.342,3)</f>
        <v>699.342</v>
      </c>
      <c r="D260" s="23">
        <f>F260</f>
        <v>728.425</v>
      </c>
      <c r="E260" s="23">
        <f>F260</f>
        <v>728.425</v>
      </c>
      <c r="F260" s="23">
        <f>ROUND(728.425,3)</f>
        <v>728.425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44062</v>
      </c>
      <c r="B262" s="47"/>
      <c r="C262" s="33">
        <v>3.442</v>
      </c>
      <c r="D262" s="33">
        <v>3.462</v>
      </c>
      <c r="E262" s="33">
        <v>3.408</v>
      </c>
      <c r="F262" s="33">
        <v>3.435</v>
      </c>
      <c r="G262" s="31"/>
      <c r="H262" s="32"/>
    </row>
    <row r="263" spans="1:8" ht="12.75" customHeight="1">
      <c r="A263" s="46">
        <v>44090</v>
      </c>
      <c r="B263" s="47"/>
      <c r="C263" s="33">
        <v>3.442</v>
      </c>
      <c r="D263" s="33">
        <v>3.402</v>
      </c>
      <c r="E263" s="33">
        <v>3.368</v>
      </c>
      <c r="F263" s="33">
        <v>3.385</v>
      </c>
      <c r="G263" s="31"/>
      <c r="H263" s="32"/>
    </row>
    <row r="264" spans="1:8" ht="12.75" customHeight="1">
      <c r="A264" s="46">
        <v>44125</v>
      </c>
      <c r="B264" s="47"/>
      <c r="C264" s="33">
        <v>3.442</v>
      </c>
      <c r="D264" s="33">
        <v>3.352</v>
      </c>
      <c r="E264" s="33">
        <v>3.298</v>
      </c>
      <c r="F264" s="33">
        <v>3.325</v>
      </c>
      <c r="G264" s="31"/>
      <c r="H264" s="32"/>
    </row>
    <row r="265" spans="1:8" ht="12.75" customHeight="1">
      <c r="A265" s="46">
        <v>44153</v>
      </c>
      <c r="B265" s="47">
        <v>44153</v>
      </c>
      <c r="C265" s="33">
        <v>3.442</v>
      </c>
      <c r="D265" s="33">
        <v>3.362</v>
      </c>
      <c r="E265" s="33">
        <v>3.308</v>
      </c>
      <c r="F265" s="33">
        <v>3.335</v>
      </c>
      <c r="G265" s="31"/>
      <c r="H265" s="32"/>
    </row>
    <row r="266" spans="1:8" ht="12.75" customHeight="1">
      <c r="A266" s="46">
        <v>44180</v>
      </c>
      <c r="B266" s="47"/>
      <c r="C266" s="33">
        <v>3.442</v>
      </c>
      <c r="D266" s="33">
        <v>3.332</v>
      </c>
      <c r="E266" s="33">
        <v>3.298</v>
      </c>
      <c r="F266" s="33">
        <v>3.315</v>
      </c>
      <c r="G266" s="31"/>
      <c r="H266" s="32"/>
    </row>
    <row r="267" spans="1:8" ht="12.75" customHeight="1">
      <c r="A267" s="46">
        <v>44216</v>
      </c>
      <c r="B267" s="47"/>
      <c r="C267" s="33">
        <v>3.442</v>
      </c>
      <c r="D267" s="33">
        <v>3.362</v>
      </c>
      <c r="E267" s="33">
        <v>3.308</v>
      </c>
      <c r="F267" s="33">
        <v>3.335</v>
      </c>
      <c r="G267" s="31"/>
      <c r="H267" s="32"/>
    </row>
    <row r="268" spans="1:8" ht="12.75" customHeight="1">
      <c r="A268" s="46">
        <v>44272</v>
      </c>
      <c r="B268" s="47"/>
      <c r="C268" s="33">
        <v>3.442</v>
      </c>
      <c r="D268" s="33">
        <v>3.402</v>
      </c>
      <c r="E268" s="33">
        <v>3.358</v>
      </c>
      <c r="F268" s="33">
        <v>3.38</v>
      </c>
      <c r="G268" s="31"/>
      <c r="H268" s="32"/>
    </row>
    <row r="269" spans="1:8" ht="12.75" customHeight="1">
      <c r="A269" s="46">
        <v>44362</v>
      </c>
      <c r="B269" s="47"/>
      <c r="C269" s="33">
        <v>3.442</v>
      </c>
      <c r="D269" s="33">
        <v>3.562</v>
      </c>
      <c r="E269" s="33">
        <v>3.518</v>
      </c>
      <c r="F269" s="33">
        <v>3.54</v>
      </c>
      <c r="G269" s="31"/>
      <c r="H269" s="32"/>
    </row>
    <row r="270" spans="1:8" ht="12.75" customHeight="1">
      <c r="A270" s="46">
        <v>44454</v>
      </c>
      <c r="B270" s="47"/>
      <c r="C270" s="33">
        <v>3.442</v>
      </c>
      <c r="D270" s="33">
        <v>3.662</v>
      </c>
      <c r="E270" s="33">
        <v>3.608</v>
      </c>
      <c r="F270" s="33">
        <v>3.635</v>
      </c>
      <c r="G270" s="31"/>
      <c r="H270" s="32"/>
    </row>
    <row r="271" spans="1:8" ht="12.75" customHeight="1">
      <c r="A271" s="46">
        <v>44545</v>
      </c>
      <c r="B271" s="47"/>
      <c r="C271" s="33">
        <v>3.442</v>
      </c>
      <c r="D271" s="33">
        <v>3.922</v>
      </c>
      <c r="E271" s="33">
        <v>3.838</v>
      </c>
      <c r="F271" s="33">
        <v>3.88</v>
      </c>
      <c r="G271" s="31"/>
      <c r="H271" s="32"/>
    </row>
    <row r="272" spans="1:8" ht="12.75" customHeight="1">
      <c r="A272" s="46">
        <v>44636</v>
      </c>
      <c r="B272" s="47"/>
      <c r="C272" s="33">
        <v>3.442</v>
      </c>
      <c r="D272" s="33">
        <v>4.082</v>
      </c>
      <c r="E272" s="33">
        <v>3.948</v>
      </c>
      <c r="F272" s="33">
        <v>4.015</v>
      </c>
      <c r="G272" s="31"/>
      <c r="H272" s="32"/>
    </row>
    <row r="273" spans="1:8" ht="12.75" customHeight="1">
      <c r="A273" s="46">
        <v>44727</v>
      </c>
      <c r="B273" s="47"/>
      <c r="C273" s="33">
        <v>3.442</v>
      </c>
      <c r="D273" s="33">
        <v>4.422</v>
      </c>
      <c r="E273" s="33">
        <v>4.268</v>
      </c>
      <c r="F273" s="33">
        <v>4.345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ROUND(91.5963943954844,2)</f>
        <v>91.6</v>
      </c>
      <c r="D275" s="20">
        <f>F275</f>
        <v>86.04</v>
      </c>
      <c r="E275" s="20">
        <f>F275</f>
        <v>86.04</v>
      </c>
      <c r="F275" s="20">
        <f>ROUND(86.0444940922148,2)</f>
        <v>86.04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ROUND(89.7615681770459,2)</f>
        <v>89.76</v>
      </c>
      <c r="D277" s="20">
        <f>F277</f>
        <v>81.83</v>
      </c>
      <c r="E277" s="20">
        <f>F277</f>
        <v>81.83</v>
      </c>
      <c r="F277" s="20">
        <f>ROUND(81.828358356921,2)</f>
        <v>81.83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ROUND(91.5963943954844,5)</f>
        <v>91.59639</v>
      </c>
      <c r="D281" s="22">
        <f>F281</f>
        <v>93.97791</v>
      </c>
      <c r="E281" s="22">
        <f>F281</f>
        <v>93.97791</v>
      </c>
      <c r="F281" s="22">
        <f>ROUND(93.977912545311,5)</f>
        <v>93.97791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ROUND(91.5963943954844,5)</f>
        <v>91.59639</v>
      </c>
      <c r="D283" s="22">
        <f>F283</f>
        <v>92.17167</v>
      </c>
      <c r="E283" s="22">
        <f>F283</f>
        <v>92.17167</v>
      </c>
      <c r="F283" s="22">
        <f>ROUND(92.1716683700025,5)</f>
        <v>92.17167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ROUND(91.5963943954844,5)</f>
        <v>91.59639</v>
      </c>
      <c r="D285" s="22">
        <f>F285</f>
        <v>90.2956</v>
      </c>
      <c r="E285" s="22">
        <f>F285</f>
        <v>90.2956</v>
      </c>
      <c r="F285" s="22">
        <f>ROUND(90.2955992363056,5)</f>
        <v>90.2956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ROUND(91.5963943954844,5)</f>
        <v>91.59639</v>
      </c>
      <c r="D287" s="22">
        <f>F287</f>
        <v>89.2331</v>
      </c>
      <c r="E287" s="22">
        <f>F287</f>
        <v>89.2331</v>
      </c>
      <c r="F287" s="22">
        <f>ROUND(89.2330962906437,5)</f>
        <v>89.2331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ROUND(91.5963943954844,5)</f>
        <v>91.59639</v>
      </c>
      <c r="D289" s="22">
        <f>F289</f>
        <v>90.47962</v>
      </c>
      <c r="E289" s="22">
        <f>F289</f>
        <v>90.47962</v>
      </c>
      <c r="F289" s="22">
        <f>ROUND(90.4796155039182,5)</f>
        <v>90.47962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ROUND(91.5963943954844,5)</f>
        <v>91.59639</v>
      </c>
      <c r="D291" s="22">
        <f>F291</f>
        <v>89.88538</v>
      </c>
      <c r="E291" s="22">
        <f>F291</f>
        <v>89.88538</v>
      </c>
      <c r="F291" s="22">
        <f>ROUND(89.8853809620922,5)</f>
        <v>89.88538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ROUND(91.5963943954844,5)</f>
        <v>91.59639</v>
      </c>
      <c r="D293" s="22">
        <f>F293</f>
        <v>89.99643</v>
      </c>
      <c r="E293" s="22">
        <f>F293</f>
        <v>89.99643</v>
      </c>
      <c r="F293" s="22">
        <f>ROUND(89.9964272147515,5)</f>
        <v>89.99643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ROUND(91.5963943954844,5)</f>
        <v>91.59639</v>
      </c>
      <c r="D295" s="22">
        <f>F295</f>
        <v>93.14292</v>
      </c>
      <c r="E295" s="22">
        <f>F295</f>
        <v>93.14292</v>
      </c>
      <c r="F295" s="22">
        <f>ROUND(93.1429219426487,5)</f>
        <v>93.14292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ROUND(91.5963943954844,2)</f>
        <v>91.6</v>
      </c>
      <c r="D297" s="20">
        <f>F297</f>
        <v>91.6</v>
      </c>
      <c r="E297" s="20">
        <f>F297</f>
        <v>91.6</v>
      </c>
      <c r="F297" s="20">
        <f>ROUND(91.5963943954844,2)</f>
        <v>91.6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ROUND(91.5963943954844,2)</f>
        <v>91.6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ROUND(89.7615681770459,5)</f>
        <v>89.76157</v>
      </c>
      <c r="D301" s="22">
        <f>F301</f>
        <v>79.93745</v>
      </c>
      <c r="E301" s="22">
        <f>F301</f>
        <v>79.93745</v>
      </c>
      <c r="F301" s="22">
        <f>ROUND(79.9374523490976,5)</f>
        <v>79.93745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ROUND(89.7615681770459,5)</f>
        <v>89.76157</v>
      </c>
      <c r="D303" s="22">
        <f>F303</f>
        <v>76.55722</v>
      </c>
      <c r="E303" s="22">
        <f>F303</f>
        <v>76.55722</v>
      </c>
      <c r="F303" s="22">
        <f>ROUND(76.5572165411046,5)</f>
        <v>76.55722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ROUND(89.7615681770459,5)</f>
        <v>89.76157</v>
      </c>
      <c r="D305" s="22">
        <f>F305</f>
        <v>75.07001</v>
      </c>
      <c r="E305" s="22">
        <f>F305</f>
        <v>75.07001</v>
      </c>
      <c r="F305" s="22">
        <f>ROUND(75.0700060033703,5)</f>
        <v>75.07001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ROUND(89.7615681770459,5)</f>
        <v>89.76157</v>
      </c>
      <c r="D307" s="22">
        <f>F307</f>
        <v>77.21539</v>
      </c>
      <c r="E307" s="22">
        <f>F307</f>
        <v>77.21539</v>
      </c>
      <c r="F307" s="22">
        <f>ROUND(77.2153946078839,5)</f>
        <v>77.21539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ROUND(89.7615681770459,5)</f>
        <v>89.76157</v>
      </c>
      <c r="D309" s="22">
        <f>F309</f>
        <v>81.37307</v>
      </c>
      <c r="E309" s="22">
        <f>F309</f>
        <v>81.37307</v>
      </c>
      <c r="F309" s="22">
        <f>ROUND(81.3730681853348,5)</f>
        <v>81.37307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ROUND(89.7615681770459,5)</f>
        <v>89.76157</v>
      </c>
      <c r="D311" s="22">
        <f>F311</f>
        <v>80.01652</v>
      </c>
      <c r="E311" s="22">
        <f>F311</f>
        <v>80.01652</v>
      </c>
      <c r="F311" s="22">
        <f>ROUND(80.0165242875191,5)</f>
        <v>80.01652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ROUND(89.7615681770459,5)</f>
        <v>89.76157</v>
      </c>
      <c r="D313" s="22">
        <f>F313</f>
        <v>82.24355</v>
      </c>
      <c r="E313" s="22">
        <f>F313</f>
        <v>82.24355</v>
      </c>
      <c r="F313" s="22">
        <f>ROUND(82.243549593869,5)</f>
        <v>82.24355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ROUND(89.7615681770459,5)</f>
        <v>89.76157</v>
      </c>
      <c r="D315" s="22">
        <f>F315</f>
        <v>88.17684</v>
      </c>
      <c r="E315" s="22">
        <f>F315</f>
        <v>88.17684</v>
      </c>
      <c r="F315" s="22">
        <f>ROUND(88.1768416717288,5)</f>
        <v>88.17684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ROUND(89.7615681770459,2)</f>
        <v>89.76</v>
      </c>
      <c r="D317" s="20">
        <f>F317</f>
        <v>89.76</v>
      </c>
      <c r="E317" s="20">
        <f>F317</f>
        <v>89.76</v>
      </c>
      <c r="F317" s="20">
        <f>ROUND(89.7615681770459,2)</f>
        <v>89.76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ROUND(89.7615681770459,2)</f>
        <v>89.76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9:B319"/>
    <mergeCell ref="A309:B309"/>
    <mergeCell ref="A310:B310"/>
    <mergeCell ref="A311:B311"/>
    <mergeCell ref="A312:B312"/>
    <mergeCell ref="A313:B313"/>
    <mergeCell ref="A307:B307"/>
    <mergeCell ref="A308:B308"/>
    <mergeCell ref="A315:B315"/>
    <mergeCell ref="A316:B316"/>
    <mergeCell ref="A317:B317"/>
    <mergeCell ref="A318:B318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2020-08-13T16:07:13Z</dcterms:modified>
  <cp:category/>
  <cp:version/>
  <cp:contentType/>
  <cp:contentStatus/>
</cp:coreProperties>
</file>