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<sst xmlns="http://schemas.openxmlformats.org/spreadsheetml/2006/main" count="86" uniqueCount="84">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</sst>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44138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44182</v>
      </c>
      <c r="B6" s="43"/>
      <c r="C6" s="20">
        <f aca="true" t="shared" si="0" ref="C6:C17">ROUND(90.7271511171647,2)</f>
        <v>90.73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ROUND(93.9707435424521,2)</f>
        <v>93.97</v>
      </c>
      <c r="G6" s="20"/>
      <c r="H6" s="28"/>
    </row>
    <row r="7" spans="1:8" ht="12.75" customHeight="1">
      <c r="A7" s="42">
        <v>44271</v>
      </c>
      <c r="B7" s="43"/>
      <c r="C7" s="20">
        <f t="shared" si="0"/>
        <v>90.73</v>
      </c>
      <c r="D7" s="20">
        <f t="shared" si="1"/>
        <v>92.13</v>
      </c>
      <c r="E7" s="20">
        <f t="shared" si="2"/>
        <v>92.13</v>
      </c>
      <c r="F7" s="20">
        <f>ROUND(92.13476942323,2)</f>
        <v>92.13</v>
      </c>
      <c r="G7" s="20"/>
      <c r="H7" s="28"/>
    </row>
    <row r="8" spans="1:8" ht="12.75" customHeight="1">
      <c r="A8" s="42">
        <v>44362</v>
      </c>
      <c r="B8" s="43"/>
      <c r="C8" s="20">
        <f t="shared" si="0"/>
        <v>90.73</v>
      </c>
      <c r="D8" s="20">
        <f t="shared" si="1"/>
        <v>90.2</v>
      </c>
      <c r="E8" s="20">
        <f t="shared" si="2"/>
        <v>90.2</v>
      </c>
      <c r="F8" s="20">
        <f>ROUND(90.1964527157844,2)</f>
        <v>90.2</v>
      </c>
      <c r="G8" s="20"/>
      <c r="H8" s="28"/>
    </row>
    <row r="9" spans="1:8" ht="12.75" customHeight="1">
      <c r="A9" s="42">
        <v>44460</v>
      </c>
      <c r="B9" s="43"/>
      <c r="C9" s="20">
        <f t="shared" si="0"/>
        <v>90.73</v>
      </c>
      <c r="D9" s="20">
        <f t="shared" si="1"/>
        <v>89.03</v>
      </c>
      <c r="E9" s="20">
        <f t="shared" si="2"/>
        <v>89.03</v>
      </c>
      <c r="F9" s="20">
        <f>ROUND(89.0342548778488,2)</f>
        <v>89.03</v>
      </c>
      <c r="G9" s="20"/>
      <c r="H9" s="28"/>
    </row>
    <row r="10" spans="1:8" ht="12.75" customHeight="1">
      <c r="A10" s="42">
        <v>44551</v>
      </c>
      <c r="B10" s="43"/>
      <c r="C10" s="20">
        <f t="shared" si="0"/>
        <v>90.73</v>
      </c>
      <c r="D10" s="20">
        <f t="shared" si="1"/>
        <v>90.18</v>
      </c>
      <c r="E10" s="20">
        <f t="shared" si="2"/>
        <v>90.18</v>
      </c>
      <c r="F10" s="20">
        <f>ROUND(90.182582076647,2)</f>
        <v>90.18</v>
      </c>
      <c r="G10" s="20"/>
      <c r="H10" s="28"/>
    </row>
    <row r="11" spans="1:8" ht="12.75" customHeight="1">
      <c r="A11" s="42">
        <v>44635</v>
      </c>
      <c r="B11" s="43"/>
      <c r="C11" s="20">
        <f t="shared" si="0"/>
        <v>90.73</v>
      </c>
      <c r="D11" s="20">
        <f t="shared" si="1"/>
        <v>89.49</v>
      </c>
      <c r="E11" s="20">
        <f t="shared" si="2"/>
        <v>89.49</v>
      </c>
      <c r="F11" s="20">
        <f>ROUND(89.4886276934889,2)</f>
        <v>89.49</v>
      </c>
      <c r="G11" s="20"/>
      <c r="H11" s="28"/>
    </row>
    <row r="12" spans="1:8" ht="12.75" customHeight="1">
      <c r="A12" s="42">
        <v>44733</v>
      </c>
      <c r="B12" s="43"/>
      <c r="C12" s="20">
        <f t="shared" si="0"/>
        <v>90.73</v>
      </c>
      <c r="D12" s="20">
        <f t="shared" si="1"/>
        <v>89.47</v>
      </c>
      <c r="E12" s="20">
        <f t="shared" si="2"/>
        <v>89.47</v>
      </c>
      <c r="F12" s="20">
        <f>ROUND(89.4729664908507,2)</f>
        <v>89.47</v>
      </c>
      <c r="G12" s="20"/>
      <c r="H12" s="28"/>
    </row>
    <row r="13" spans="1:8" ht="12.75" customHeight="1">
      <c r="A13" s="42">
        <v>44824</v>
      </c>
      <c r="B13" s="43"/>
      <c r="C13" s="20">
        <f t="shared" si="0"/>
        <v>90.73</v>
      </c>
      <c r="D13" s="20">
        <f t="shared" si="1"/>
        <v>92.48</v>
      </c>
      <c r="E13" s="20">
        <f t="shared" si="2"/>
        <v>92.48</v>
      </c>
      <c r="F13" s="20">
        <f>ROUND(92.4848660885871,2)</f>
        <v>92.48</v>
      </c>
      <c r="G13" s="20"/>
      <c r="H13" s="28"/>
    </row>
    <row r="14" spans="1:8" ht="12.75" customHeight="1">
      <c r="A14" s="42">
        <v>44915</v>
      </c>
      <c r="B14" s="43"/>
      <c r="C14" s="20">
        <f t="shared" si="0"/>
        <v>90.73</v>
      </c>
      <c r="D14" s="20">
        <f t="shared" si="1"/>
        <v>92.88</v>
      </c>
      <c r="E14" s="20">
        <f t="shared" si="2"/>
        <v>92.88</v>
      </c>
      <c r="F14" s="20">
        <f>ROUND(92.8824810402802,2)</f>
        <v>92.88</v>
      </c>
      <c r="G14" s="20"/>
      <c r="H14" s="28"/>
    </row>
    <row r="15" spans="1:8" ht="12.75" customHeight="1">
      <c r="A15" s="42">
        <v>45007</v>
      </c>
      <c r="B15" s="43"/>
      <c r="C15" s="20">
        <f t="shared" si="0"/>
        <v>90.73</v>
      </c>
      <c r="D15" s="20">
        <f t="shared" si="1"/>
        <v>85.2</v>
      </c>
      <c r="E15" s="20">
        <f t="shared" si="2"/>
        <v>85.2</v>
      </c>
      <c r="F15" s="20">
        <f>ROUND(85.2046340124254,2)</f>
        <v>85.2</v>
      </c>
      <c r="G15" s="20"/>
      <c r="H15" s="28"/>
    </row>
    <row r="16" spans="1:8" ht="12.75" customHeight="1">
      <c r="A16" s="42">
        <v>45097</v>
      </c>
      <c r="B16" s="43"/>
      <c r="C16" s="20">
        <f t="shared" si="0"/>
        <v>90.73</v>
      </c>
      <c r="D16" s="20">
        <f t="shared" si="1"/>
        <v>90.73</v>
      </c>
      <c r="E16" s="20">
        <f t="shared" si="2"/>
        <v>90.73</v>
      </c>
      <c r="F16" s="20">
        <f>ROUND(90.7271511171647,2)</f>
        <v>90.73</v>
      </c>
      <c r="G16" s="20"/>
      <c r="H16" s="28"/>
    </row>
    <row r="17" spans="1:8" ht="12.75" customHeight="1">
      <c r="A17" s="42">
        <v>45188</v>
      </c>
      <c r="B17" s="43"/>
      <c r="C17" s="20">
        <f t="shared" si="0"/>
        <v>90.73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2" t="s">
        <v>13</v>
      </c>
      <c r="B18" s="43"/>
      <c r="C18" s="21"/>
      <c r="D18" s="21"/>
      <c r="E18" s="21"/>
      <c r="F18" s="21"/>
      <c r="G18" s="20"/>
      <c r="H18" s="28"/>
    </row>
    <row r="19" spans="1:8" ht="12.75" customHeight="1">
      <c r="A19" s="42">
        <v>46008</v>
      </c>
      <c r="B19" s="43"/>
      <c r="C19" s="20">
        <f aca="true" t="shared" si="3" ref="C19:C30">ROUND(88.4566739719134,2)</f>
        <v>88.46</v>
      </c>
      <c r="D19" s="20">
        <f aca="true" t="shared" si="4" ref="D19:D30">F19</f>
        <v>78.48</v>
      </c>
      <c r="E19" s="20">
        <f aca="true" t="shared" si="5" ref="E19:E30">F19</f>
        <v>78.48</v>
      </c>
      <c r="F19" s="20">
        <f>ROUND(78.4826034709952,2)</f>
        <v>78.48</v>
      </c>
      <c r="G19" s="20"/>
      <c r="H19" s="28"/>
    </row>
    <row r="20" spans="1:8" ht="12.75" customHeight="1">
      <c r="A20" s="42">
        <v>46097</v>
      </c>
      <c r="B20" s="43"/>
      <c r="C20" s="20">
        <f t="shared" si="3"/>
        <v>88.46</v>
      </c>
      <c r="D20" s="20">
        <f t="shared" si="4"/>
        <v>75.07</v>
      </c>
      <c r="E20" s="20">
        <f t="shared" si="5"/>
        <v>75.07</v>
      </c>
      <c r="F20" s="20">
        <f>ROUND(75.0736155936318,2)</f>
        <v>75.07</v>
      </c>
      <c r="G20" s="20"/>
      <c r="H20" s="28"/>
    </row>
    <row r="21" spans="1:8" ht="12.75" customHeight="1">
      <c r="A21" s="42">
        <v>46188</v>
      </c>
      <c r="B21" s="43"/>
      <c r="C21" s="20">
        <f t="shared" si="3"/>
        <v>88.46</v>
      </c>
      <c r="D21" s="20">
        <f t="shared" si="4"/>
        <v>73.57</v>
      </c>
      <c r="E21" s="20">
        <f t="shared" si="5"/>
        <v>73.57</v>
      </c>
      <c r="F21" s="20">
        <f>ROUND(73.5696410392606,2)</f>
        <v>73.57</v>
      </c>
      <c r="G21" s="20"/>
      <c r="H21" s="28"/>
    </row>
    <row r="22" spans="1:8" ht="12.75" customHeight="1">
      <c r="A22" s="42">
        <v>46286</v>
      </c>
      <c r="B22" s="43"/>
      <c r="C22" s="20">
        <f t="shared" si="3"/>
        <v>88.46</v>
      </c>
      <c r="D22" s="20">
        <f t="shared" si="4"/>
        <v>75.72</v>
      </c>
      <c r="E22" s="20">
        <f t="shared" si="5"/>
        <v>75.72</v>
      </c>
      <c r="F22" s="20">
        <f>ROUND(75.7183295627542,2)</f>
        <v>75.72</v>
      </c>
      <c r="G22" s="20"/>
      <c r="H22" s="28"/>
    </row>
    <row r="23" spans="1:8" ht="12.75" customHeight="1">
      <c r="A23" s="42">
        <v>46377</v>
      </c>
      <c r="B23" s="43"/>
      <c r="C23" s="20">
        <f t="shared" si="3"/>
        <v>88.46</v>
      </c>
      <c r="D23" s="20">
        <f t="shared" si="4"/>
        <v>79.87</v>
      </c>
      <c r="E23" s="20">
        <f t="shared" si="5"/>
        <v>79.87</v>
      </c>
      <c r="F23" s="20">
        <f>ROUND(79.871286222577,2)</f>
        <v>79.87</v>
      </c>
      <c r="G23" s="20"/>
      <c r="H23" s="28"/>
    </row>
    <row r="24" spans="1:8" ht="12.75" customHeight="1">
      <c r="A24" s="42">
        <v>46461</v>
      </c>
      <c r="B24" s="43"/>
      <c r="C24" s="20">
        <f t="shared" si="3"/>
        <v>88.46</v>
      </c>
      <c r="D24" s="20">
        <f t="shared" si="4"/>
        <v>78.47</v>
      </c>
      <c r="E24" s="20">
        <f t="shared" si="5"/>
        <v>78.47</v>
      </c>
      <c r="F24" s="20">
        <f>ROUND(78.4718122952703,2)</f>
        <v>78.47</v>
      </c>
      <c r="G24" s="20"/>
      <c r="H24" s="28"/>
    </row>
    <row r="25" spans="1:8" ht="12.75" customHeight="1">
      <c r="A25" s="42">
        <v>46559</v>
      </c>
      <c r="B25" s="43"/>
      <c r="C25" s="20">
        <f t="shared" si="3"/>
        <v>88.46</v>
      </c>
      <c r="D25" s="20">
        <f t="shared" si="4"/>
        <v>80.7</v>
      </c>
      <c r="E25" s="20">
        <f t="shared" si="5"/>
        <v>80.7</v>
      </c>
      <c r="F25" s="20">
        <f>ROUND(80.7010423082847,2)</f>
        <v>80.7</v>
      </c>
      <c r="G25" s="20"/>
      <c r="H25" s="28"/>
    </row>
    <row r="26" spans="1:8" ht="12.75" customHeight="1">
      <c r="A26" s="42">
        <v>46650</v>
      </c>
      <c r="B26" s="43"/>
      <c r="C26" s="20">
        <f t="shared" si="3"/>
        <v>88.46</v>
      </c>
      <c r="D26" s="20">
        <f t="shared" si="4"/>
        <v>86.68</v>
      </c>
      <c r="E26" s="20">
        <f t="shared" si="5"/>
        <v>86.68</v>
      </c>
      <c r="F26" s="20">
        <f>ROUND(86.679919963606,2)</f>
        <v>86.68</v>
      </c>
      <c r="G26" s="20"/>
      <c r="H26" s="28"/>
    </row>
    <row r="27" spans="1:8" ht="12.75" customHeight="1">
      <c r="A27" s="42">
        <v>46741</v>
      </c>
      <c r="B27" s="43"/>
      <c r="C27" s="20">
        <f t="shared" si="3"/>
        <v>88.46</v>
      </c>
      <c r="D27" s="20">
        <f t="shared" si="4"/>
        <v>87.24</v>
      </c>
      <c r="E27" s="20">
        <f t="shared" si="5"/>
        <v>87.24</v>
      </c>
      <c r="F27" s="20">
        <f>ROUND(87.2385572595768,2)</f>
        <v>87.24</v>
      </c>
      <c r="G27" s="20"/>
      <c r="H27" s="28"/>
    </row>
    <row r="28" spans="1:8" ht="12.75" customHeight="1">
      <c r="A28" s="42">
        <v>46834</v>
      </c>
      <c r="B28" s="43"/>
      <c r="C28" s="20">
        <f t="shared" si="3"/>
        <v>88.46</v>
      </c>
      <c r="D28" s="20">
        <f t="shared" si="4"/>
        <v>80.39</v>
      </c>
      <c r="E28" s="20">
        <f t="shared" si="5"/>
        <v>80.39</v>
      </c>
      <c r="F28" s="20">
        <f>ROUND(80.3942359682208,2)</f>
        <v>80.39</v>
      </c>
      <c r="G28" s="20"/>
      <c r="H28" s="28"/>
    </row>
    <row r="29" spans="1:8" ht="12.75" customHeight="1">
      <c r="A29" s="42">
        <v>46924</v>
      </c>
      <c r="B29" s="43"/>
      <c r="C29" s="20">
        <f t="shared" si="3"/>
        <v>88.46</v>
      </c>
      <c r="D29" s="20">
        <f t="shared" si="4"/>
        <v>88.46</v>
      </c>
      <c r="E29" s="20">
        <f t="shared" si="5"/>
        <v>88.46</v>
      </c>
      <c r="F29" s="20">
        <f>ROUND(88.4566739719134,2)</f>
        <v>88.46</v>
      </c>
      <c r="G29" s="20"/>
      <c r="H29" s="28"/>
    </row>
    <row r="30" spans="1:8" ht="12.75" customHeight="1">
      <c r="A30" s="42">
        <v>47015</v>
      </c>
      <c r="B30" s="43"/>
      <c r="C30" s="20">
        <f t="shared" si="3"/>
        <v>88.46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2" t="s">
        <v>14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45688</v>
      </c>
      <c r="B32" s="43"/>
      <c r="C32" s="22">
        <f>ROUND(3.02,5)</f>
        <v>3.02</v>
      </c>
      <c r="D32" s="22">
        <f>F32</f>
        <v>3.02</v>
      </c>
      <c r="E32" s="22">
        <f>F32</f>
        <v>3.02</v>
      </c>
      <c r="F32" s="22">
        <f>ROUND(3.02,5)</f>
        <v>3.02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50436</v>
      </c>
      <c r="B34" s="43"/>
      <c r="C34" s="22">
        <f>ROUND(4.89,5)</f>
        <v>4.89</v>
      </c>
      <c r="D34" s="22">
        <f>F34</f>
        <v>4.89</v>
      </c>
      <c r="E34" s="22">
        <f>F34</f>
        <v>4.89</v>
      </c>
      <c r="F34" s="22">
        <f>ROUND(4.89,5)</f>
        <v>4.89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55153</v>
      </c>
      <c r="B36" s="43"/>
      <c r="C36" s="22">
        <f>ROUND(4.93,5)</f>
        <v>4.93</v>
      </c>
      <c r="D36" s="22">
        <f>F36</f>
        <v>4.93</v>
      </c>
      <c r="E36" s="22">
        <f>F36</f>
        <v>4.93</v>
      </c>
      <c r="F36" s="22">
        <f>ROUND(4.93,5)</f>
        <v>4.93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46875</v>
      </c>
      <c r="B38" s="43"/>
      <c r="C38" s="22">
        <f>ROUND(4.92,5)</f>
        <v>4.92</v>
      </c>
      <c r="D38" s="22">
        <f>F38</f>
        <v>4.92</v>
      </c>
      <c r="E38" s="22">
        <f>F38</f>
        <v>4.92</v>
      </c>
      <c r="F38" s="22">
        <f>ROUND(4.92,5)</f>
        <v>4.92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48837</v>
      </c>
      <c r="B40" s="43"/>
      <c r="C40" s="22">
        <f>ROUND(11.885,5)</f>
        <v>11.885</v>
      </c>
      <c r="D40" s="22">
        <f>F40</f>
        <v>11.885</v>
      </c>
      <c r="E40" s="22">
        <f>F40</f>
        <v>11.885</v>
      </c>
      <c r="F40" s="22">
        <f>ROUND(11.885,5)</f>
        <v>11.885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44985</v>
      </c>
      <c r="B42" s="43"/>
      <c r="C42" s="22">
        <f>ROUND(4.255,5)</f>
        <v>4.255</v>
      </c>
      <c r="D42" s="22">
        <f>F42</f>
        <v>4.255</v>
      </c>
      <c r="E42" s="22">
        <f>F42</f>
        <v>4.255</v>
      </c>
      <c r="F42" s="22">
        <f>ROUND(4.255,5)</f>
        <v>4.255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46377</v>
      </c>
      <c r="B44" s="43"/>
      <c r="C44" s="23">
        <f>ROUND(7.06,3)</f>
        <v>7.06</v>
      </c>
      <c r="D44" s="23">
        <f>F44</f>
        <v>7.06</v>
      </c>
      <c r="E44" s="23">
        <f>F44</f>
        <v>7.06</v>
      </c>
      <c r="F44" s="23">
        <f>ROUND(7.06,3)</f>
        <v>7.06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45267</v>
      </c>
      <c r="B46" s="43"/>
      <c r="C46" s="23">
        <f>ROUND(2.22,3)</f>
        <v>2.22</v>
      </c>
      <c r="D46" s="23">
        <f>F46</f>
        <v>2.22</v>
      </c>
      <c r="E46" s="23">
        <f>F46</f>
        <v>2.22</v>
      </c>
      <c r="F46" s="23">
        <f>ROUND(2.22,3)</f>
        <v>2.22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48920</v>
      </c>
      <c r="B48" s="43"/>
      <c r="C48" s="23">
        <f>ROUND(4.805,3)</f>
        <v>4.805</v>
      </c>
      <c r="D48" s="23">
        <f>F48</f>
        <v>4.805</v>
      </c>
      <c r="E48" s="23">
        <f>F48</f>
        <v>4.805</v>
      </c>
      <c r="F48" s="23">
        <f>ROUND(4.805,3)</f>
        <v>4.805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44286</v>
      </c>
      <c r="B50" s="43"/>
      <c r="C50" s="23">
        <f>ROUND(3.465,3)</f>
        <v>3.465</v>
      </c>
      <c r="D50" s="23">
        <f>F50</f>
        <v>3.465</v>
      </c>
      <c r="E50" s="23">
        <f>F50</f>
        <v>3.465</v>
      </c>
      <c r="F50" s="23">
        <f>ROUND(3.465,3)</f>
        <v>3.465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49765</v>
      </c>
      <c r="B52" s="43"/>
      <c r="C52" s="23">
        <f>ROUND(10.885,3)</f>
        <v>10.885</v>
      </c>
      <c r="D52" s="23">
        <f>F52</f>
        <v>10.885</v>
      </c>
      <c r="E52" s="23">
        <f>F52</f>
        <v>10.885</v>
      </c>
      <c r="F52" s="23">
        <f>ROUND(10.885,3)</f>
        <v>10.885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46843</v>
      </c>
      <c r="B54" s="43"/>
      <c r="C54" s="23">
        <f>ROUND(4.02,3)</f>
        <v>4.02</v>
      </c>
      <c r="D54" s="23">
        <f>F54</f>
        <v>4.02</v>
      </c>
      <c r="E54" s="23">
        <f>F54</f>
        <v>4.02</v>
      </c>
      <c r="F54" s="23">
        <f>ROUND(4.02,3)</f>
        <v>4.02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44592</v>
      </c>
      <c r="B56" s="43"/>
      <c r="C56" s="23">
        <f>ROUND(1.38,3)</f>
        <v>1.38</v>
      </c>
      <c r="D56" s="23">
        <f>F56</f>
        <v>1.38</v>
      </c>
      <c r="E56" s="23">
        <f>F56</f>
        <v>1.38</v>
      </c>
      <c r="F56" s="23">
        <f>ROUND(1.38,3)</f>
        <v>1.38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47907</v>
      </c>
      <c r="B58" s="43"/>
      <c r="C58" s="23">
        <f>ROUND(9.815,3)</f>
        <v>9.815</v>
      </c>
      <c r="D58" s="23">
        <f>F58</f>
        <v>9.815</v>
      </c>
      <c r="E58" s="23">
        <f>F58</f>
        <v>9.815</v>
      </c>
      <c r="F58" s="23">
        <f>ROUND(9.815,3)</f>
        <v>9.815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44140</v>
      </c>
      <c r="B60" s="43"/>
      <c r="C60" s="22">
        <f>ROUND(3.02,5)</f>
        <v>3.02</v>
      </c>
      <c r="D60" s="22">
        <f>F60</f>
        <v>144.80755</v>
      </c>
      <c r="E60" s="22">
        <f>F60</f>
        <v>144.80755</v>
      </c>
      <c r="F60" s="22">
        <f>ROUND(144.80755,5)</f>
        <v>144.80755</v>
      </c>
      <c r="G60" s="20"/>
      <c r="H60" s="28"/>
    </row>
    <row r="61" spans="1:8" ht="12.75" customHeight="1">
      <c r="A61" s="42">
        <v>44231</v>
      </c>
      <c r="B61" s="43"/>
      <c r="C61" s="22">
        <f>ROUND(3.02,5)</f>
        <v>3.02</v>
      </c>
      <c r="D61" s="22">
        <f>F61</f>
        <v>144.74589</v>
      </c>
      <c r="E61" s="22">
        <f>F61</f>
        <v>144.74589</v>
      </c>
      <c r="F61" s="22">
        <f>ROUND(144.74589,5)</f>
        <v>144.74589</v>
      </c>
      <c r="G61" s="20"/>
      <c r="H61" s="28"/>
    </row>
    <row r="62" spans="1:8" ht="12.75" customHeight="1">
      <c r="A62" s="42">
        <v>44322</v>
      </c>
      <c r="B62" s="43"/>
      <c r="C62" s="22">
        <f>ROUND(3.02,5)</f>
        <v>3.02</v>
      </c>
      <c r="D62" s="22">
        <f>F62</f>
        <v>146.31572</v>
      </c>
      <c r="E62" s="22">
        <f>F62</f>
        <v>146.31572</v>
      </c>
      <c r="F62" s="22">
        <f>ROUND(146.31572,5)</f>
        <v>146.31572</v>
      </c>
      <c r="G62" s="20"/>
      <c r="H62" s="28"/>
    </row>
    <row r="63" spans="1:8" ht="12.75" customHeight="1">
      <c r="A63" s="42">
        <v>44413</v>
      </c>
      <c r="B63" s="43"/>
      <c r="C63" s="22">
        <f>ROUND(3.02,5)</f>
        <v>3.02</v>
      </c>
      <c r="D63" s="22">
        <f>F63</f>
        <v>146.40304</v>
      </c>
      <c r="E63" s="22">
        <f>F63</f>
        <v>146.40304</v>
      </c>
      <c r="F63" s="22">
        <f>ROUND(146.40304,5)</f>
        <v>146.40304</v>
      </c>
      <c r="G63" s="20"/>
      <c r="H63" s="28"/>
    </row>
    <row r="64" spans="1:8" ht="12.75" customHeight="1">
      <c r="A64" s="42">
        <v>44504</v>
      </c>
      <c r="B64" s="43"/>
      <c r="C64" s="22">
        <f>ROUND(3.02,5)</f>
        <v>3.02</v>
      </c>
      <c r="D64" s="22">
        <f>F64</f>
        <v>147.89984</v>
      </c>
      <c r="E64" s="22">
        <f>F64</f>
        <v>147.89984</v>
      </c>
      <c r="F64" s="22">
        <f>ROUND(147.89984,5)</f>
        <v>147.89984</v>
      </c>
      <c r="G64" s="20"/>
      <c r="H64" s="28"/>
    </row>
    <row r="65" spans="1:8" ht="12.75" customHeight="1">
      <c r="A65" s="42" t="s">
        <v>29</v>
      </c>
      <c r="B65" s="43"/>
      <c r="C65" s="21"/>
      <c r="D65" s="21"/>
      <c r="E65" s="21"/>
      <c r="F65" s="21"/>
      <c r="G65" s="20"/>
      <c r="H65" s="28"/>
    </row>
    <row r="66" spans="1:8" ht="12.75" customHeight="1">
      <c r="A66" s="42">
        <v>44140</v>
      </c>
      <c r="B66" s="43"/>
      <c r="C66" s="22">
        <f>ROUND(100.00862,5)</f>
        <v>100.00862</v>
      </c>
      <c r="D66" s="22">
        <f>F66</f>
        <v>100.05029</v>
      </c>
      <c r="E66" s="22">
        <f>F66</f>
        <v>100.05029</v>
      </c>
      <c r="F66" s="22">
        <f>ROUND(100.05029,5)</f>
        <v>100.05029</v>
      </c>
      <c r="G66" s="20"/>
      <c r="H66" s="28"/>
    </row>
    <row r="67" spans="1:8" ht="12.75" customHeight="1">
      <c r="A67" s="42">
        <v>44231</v>
      </c>
      <c r="B67" s="43"/>
      <c r="C67" s="22">
        <f>ROUND(100.00862,5)</f>
        <v>100.00862</v>
      </c>
      <c r="D67" s="22">
        <f>F67</f>
        <v>101.04827</v>
      </c>
      <c r="E67" s="22">
        <f>F67</f>
        <v>101.04827</v>
      </c>
      <c r="F67" s="22">
        <f>ROUND(101.04827,5)</f>
        <v>101.04827</v>
      </c>
      <c r="G67" s="20"/>
      <c r="H67" s="28"/>
    </row>
    <row r="68" spans="1:8" ht="12.75" customHeight="1">
      <c r="A68" s="42">
        <v>44322</v>
      </c>
      <c r="B68" s="43"/>
      <c r="C68" s="22">
        <f>ROUND(100.00862,5)</f>
        <v>100.00862</v>
      </c>
      <c r="D68" s="22">
        <f>F68</f>
        <v>101.00644</v>
      </c>
      <c r="E68" s="22">
        <f>F68</f>
        <v>101.00644</v>
      </c>
      <c r="F68" s="22">
        <f>ROUND(101.00644,5)</f>
        <v>101.00644</v>
      </c>
      <c r="G68" s="20"/>
      <c r="H68" s="28"/>
    </row>
    <row r="69" spans="1:8" ht="12.75" customHeight="1">
      <c r="A69" s="42">
        <v>44413</v>
      </c>
      <c r="B69" s="43"/>
      <c r="C69" s="22">
        <f>ROUND(100.00862,5)</f>
        <v>100.00862</v>
      </c>
      <c r="D69" s="22">
        <f>F69</f>
        <v>102.12167</v>
      </c>
      <c r="E69" s="22">
        <f>F69</f>
        <v>102.12167</v>
      </c>
      <c r="F69" s="22">
        <f>ROUND(102.12167,5)</f>
        <v>102.12167</v>
      </c>
      <c r="G69" s="20"/>
      <c r="H69" s="28"/>
    </row>
    <row r="70" spans="1:8" ht="12.75" customHeight="1">
      <c r="A70" s="42">
        <v>44504</v>
      </c>
      <c r="B70" s="43"/>
      <c r="C70" s="22">
        <f>ROUND(100.00862,5)</f>
        <v>100.00862</v>
      </c>
      <c r="D70" s="22">
        <f>F70</f>
        <v>102.01776</v>
      </c>
      <c r="E70" s="22">
        <f>F70</f>
        <v>102.01776</v>
      </c>
      <c r="F70" s="22">
        <f>ROUND(102.01776,5)</f>
        <v>102.01776</v>
      </c>
      <c r="G70" s="20"/>
      <c r="H70" s="28"/>
    </row>
    <row r="71" spans="1:8" ht="12.75" customHeight="1">
      <c r="A71" s="42" t="s">
        <v>30</v>
      </c>
      <c r="B71" s="43"/>
      <c r="C71" s="21"/>
      <c r="D71" s="21"/>
      <c r="E71" s="21"/>
      <c r="F71" s="21"/>
      <c r="G71" s="20"/>
      <c r="H71" s="28"/>
    </row>
    <row r="72" spans="1:8" ht="12.75" customHeight="1">
      <c r="A72" s="42">
        <v>44140</v>
      </c>
      <c r="B72" s="43"/>
      <c r="C72" s="22">
        <f>ROUND(9.3,5)</f>
        <v>9.3</v>
      </c>
      <c r="D72" s="22">
        <f>F72</f>
        <v>9.3095</v>
      </c>
      <c r="E72" s="22">
        <f>F72</f>
        <v>9.3095</v>
      </c>
      <c r="F72" s="22">
        <f>ROUND(9.3095,5)</f>
        <v>9.3095</v>
      </c>
      <c r="G72" s="20"/>
      <c r="H72" s="28"/>
    </row>
    <row r="73" spans="1:8" ht="12.75" customHeight="1">
      <c r="A73" s="42">
        <v>44231</v>
      </c>
      <c r="B73" s="43"/>
      <c r="C73" s="22">
        <f>ROUND(9.3,5)</f>
        <v>9.3</v>
      </c>
      <c r="D73" s="22">
        <f>F73</f>
        <v>9.527</v>
      </c>
      <c r="E73" s="22">
        <f>F73</f>
        <v>9.527</v>
      </c>
      <c r="F73" s="22">
        <f>ROUND(9.527,5)</f>
        <v>9.527</v>
      </c>
      <c r="G73" s="20"/>
      <c r="H73" s="28"/>
    </row>
    <row r="74" spans="1:8" ht="12.75" customHeight="1">
      <c r="A74" s="42">
        <v>44322</v>
      </c>
      <c r="B74" s="43"/>
      <c r="C74" s="22">
        <f>ROUND(9.3,5)</f>
        <v>9.3</v>
      </c>
      <c r="D74" s="22">
        <f>F74</f>
        <v>9.74537</v>
      </c>
      <c r="E74" s="22">
        <f>F74</f>
        <v>9.74537</v>
      </c>
      <c r="F74" s="22">
        <f>ROUND(9.74537,5)</f>
        <v>9.74537</v>
      </c>
      <c r="G74" s="20"/>
      <c r="H74" s="28"/>
    </row>
    <row r="75" spans="1:8" ht="12.75" customHeight="1">
      <c r="A75" s="42">
        <v>44413</v>
      </c>
      <c r="B75" s="43"/>
      <c r="C75" s="22">
        <f>ROUND(9.3,5)</f>
        <v>9.3</v>
      </c>
      <c r="D75" s="22">
        <f>F75</f>
        <v>9.98271</v>
      </c>
      <c r="E75" s="22">
        <f>F75</f>
        <v>9.98271</v>
      </c>
      <c r="F75" s="22">
        <f>ROUND(9.98271,5)</f>
        <v>9.98271</v>
      </c>
      <c r="G75" s="20"/>
      <c r="H75" s="28"/>
    </row>
    <row r="76" spans="1:8" ht="12.75" customHeight="1">
      <c r="A76" s="42">
        <v>44504</v>
      </c>
      <c r="B76" s="43"/>
      <c r="C76" s="22">
        <f>ROUND(9.3,5)</f>
        <v>9.3</v>
      </c>
      <c r="D76" s="22">
        <f>F76</f>
        <v>10.23055</v>
      </c>
      <c r="E76" s="22">
        <f>F76</f>
        <v>10.23055</v>
      </c>
      <c r="F76" s="22">
        <f>ROUND(10.23055,5)</f>
        <v>10.23055</v>
      </c>
      <c r="G76" s="20"/>
      <c r="H76" s="28"/>
    </row>
    <row r="77" spans="1:8" ht="12.75" customHeight="1">
      <c r="A77" s="42" t="s">
        <v>31</v>
      </c>
      <c r="B77" s="43"/>
      <c r="C77" s="21"/>
      <c r="D77" s="21"/>
      <c r="E77" s="21"/>
      <c r="F77" s="21"/>
      <c r="G77" s="20"/>
      <c r="H77" s="28"/>
    </row>
    <row r="78" spans="1:8" ht="12.75" customHeight="1">
      <c r="A78" s="42">
        <v>44140</v>
      </c>
      <c r="B78" s="43"/>
      <c r="C78" s="22">
        <f>ROUND(10.37,5)</f>
        <v>10.37</v>
      </c>
      <c r="D78" s="22">
        <f>F78</f>
        <v>10.38032</v>
      </c>
      <c r="E78" s="22">
        <f>F78</f>
        <v>10.38032</v>
      </c>
      <c r="F78" s="22">
        <f>ROUND(10.38032,5)</f>
        <v>10.38032</v>
      </c>
      <c r="G78" s="20"/>
      <c r="H78" s="28"/>
    </row>
    <row r="79" spans="1:8" ht="12.75" customHeight="1">
      <c r="A79" s="42">
        <v>44231</v>
      </c>
      <c r="B79" s="43"/>
      <c r="C79" s="22">
        <f>ROUND(10.37,5)</f>
        <v>10.37</v>
      </c>
      <c r="D79" s="22">
        <f>F79</f>
        <v>10.61771</v>
      </c>
      <c r="E79" s="22">
        <f>F79</f>
        <v>10.61771</v>
      </c>
      <c r="F79" s="22">
        <f>ROUND(10.61771,5)</f>
        <v>10.61771</v>
      </c>
      <c r="G79" s="20"/>
      <c r="H79" s="28"/>
    </row>
    <row r="80" spans="1:8" ht="12.75" customHeight="1">
      <c r="A80" s="42">
        <v>44322</v>
      </c>
      <c r="B80" s="43"/>
      <c r="C80" s="22">
        <f>ROUND(10.37,5)</f>
        <v>10.37</v>
      </c>
      <c r="D80" s="22">
        <f>F80</f>
        <v>10.85448</v>
      </c>
      <c r="E80" s="22">
        <f>F80</f>
        <v>10.85448</v>
      </c>
      <c r="F80" s="22">
        <f>ROUND(10.85448,5)</f>
        <v>10.85448</v>
      </c>
      <c r="G80" s="20"/>
      <c r="H80" s="28"/>
    </row>
    <row r="81" spans="1:8" ht="12.75" customHeight="1">
      <c r="A81" s="42">
        <v>44413</v>
      </c>
      <c r="B81" s="43"/>
      <c r="C81" s="22">
        <f>ROUND(10.37,5)</f>
        <v>10.37</v>
      </c>
      <c r="D81" s="22">
        <f>F81</f>
        <v>11.10419</v>
      </c>
      <c r="E81" s="22">
        <f>F81</f>
        <v>11.10419</v>
      </c>
      <c r="F81" s="22">
        <f>ROUND(11.10419,5)</f>
        <v>11.10419</v>
      </c>
      <c r="G81" s="20"/>
      <c r="H81" s="28"/>
    </row>
    <row r="82" spans="1:8" ht="12.75" customHeight="1">
      <c r="A82" s="42">
        <v>44504</v>
      </c>
      <c r="B82" s="43"/>
      <c r="C82" s="22">
        <f>ROUND(10.37,5)</f>
        <v>10.37</v>
      </c>
      <c r="D82" s="22">
        <f>F82</f>
        <v>11.37378</v>
      </c>
      <c r="E82" s="22">
        <f>F82</f>
        <v>11.37378</v>
      </c>
      <c r="F82" s="22">
        <f>ROUND(11.37378,5)</f>
        <v>11.37378</v>
      </c>
      <c r="G82" s="20"/>
      <c r="H82" s="28"/>
    </row>
    <row r="83" spans="1:8" ht="12.75" customHeight="1">
      <c r="A83" s="42" t="s">
        <v>32</v>
      </c>
      <c r="B83" s="43"/>
      <c r="C83" s="21"/>
      <c r="D83" s="21"/>
      <c r="E83" s="21"/>
      <c r="F83" s="21"/>
      <c r="G83" s="20"/>
      <c r="H83" s="28"/>
    </row>
    <row r="84" spans="1:8" ht="12.75" customHeight="1">
      <c r="A84" s="42">
        <v>44140</v>
      </c>
      <c r="B84" s="43"/>
      <c r="C84" s="22">
        <f>ROUND(94.03027,5)</f>
        <v>94.03027</v>
      </c>
      <c r="D84" s="22">
        <f>F84</f>
        <v>94.0694</v>
      </c>
      <c r="E84" s="22">
        <f>F84</f>
        <v>94.0694</v>
      </c>
      <c r="F84" s="22">
        <f>ROUND(94.0694,5)</f>
        <v>94.0694</v>
      </c>
      <c r="G84" s="20"/>
      <c r="H84" s="28"/>
    </row>
    <row r="85" spans="1:8" ht="12.75" customHeight="1">
      <c r="A85" s="42">
        <v>44231</v>
      </c>
      <c r="B85" s="43"/>
      <c r="C85" s="22">
        <f>ROUND(94.03027,5)</f>
        <v>94.03027</v>
      </c>
      <c r="D85" s="22">
        <f>F85</f>
        <v>95.00774</v>
      </c>
      <c r="E85" s="22">
        <f>F85</f>
        <v>95.00774</v>
      </c>
      <c r="F85" s="22">
        <f>ROUND(95.00774,5)</f>
        <v>95.00774</v>
      </c>
      <c r="G85" s="20"/>
      <c r="H85" s="28"/>
    </row>
    <row r="86" spans="1:8" ht="12.75" customHeight="1">
      <c r="A86" s="42">
        <v>44322</v>
      </c>
      <c r="B86" s="43"/>
      <c r="C86" s="22">
        <f>ROUND(94.03027,5)</f>
        <v>94.03027</v>
      </c>
      <c r="D86" s="22">
        <f>F86</f>
        <v>94.82435</v>
      </c>
      <c r="E86" s="22">
        <f>F86</f>
        <v>94.82435</v>
      </c>
      <c r="F86" s="22">
        <f>ROUND(94.82435,5)</f>
        <v>94.82435</v>
      </c>
      <c r="G86" s="20"/>
      <c r="H86" s="28"/>
    </row>
    <row r="87" spans="1:8" ht="12.75" customHeight="1">
      <c r="A87" s="42">
        <v>44413</v>
      </c>
      <c r="B87" s="43"/>
      <c r="C87" s="22">
        <f>ROUND(94.03027,5)</f>
        <v>94.03027</v>
      </c>
      <c r="D87" s="22">
        <f>F87</f>
        <v>95.8713</v>
      </c>
      <c r="E87" s="22">
        <f>F87</f>
        <v>95.8713</v>
      </c>
      <c r="F87" s="22">
        <f>ROUND(95.8713,5)</f>
        <v>95.8713</v>
      </c>
      <c r="G87" s="20"/>
      <c r="H87" s="28"/>
    </row>
    <row r="88" spans="1:8" ht="12.75" customHeight="1">
      <c r="A88" s="42">
        <v>44504</v>
      </c>
      <c r="B88" s="43"/>
      <c r="C88" s="22">
        <f>ROUND(94.03027,5)</f>
        <v>94.03027</v>
      </c>
      <c r="D88" s="22">
        <f>F88</f>
        <v>95.62946</v>
      </c>
      <c r="E88" s="22">
        <f>F88</f>
        <v>95.62946</v>
      </c>
      <c r="F88" s="22">
        <f>ROUND(95.62946,5)</f>
        <v>95.62946</v>
      </c>
      <c r="G88" s="20"/>
      <c r="H88" s="28"/>
    </row>
    <row r="89" spans="1:8" ht="12.75" customHeight="1">
      <c r="A89" s="42" t="s">
        <v>33</v>
      </c>
      <c r="B89" s="43"/>
      <c r="C89" s="21"/>
      <c r="D89" s="21"/>
      <c r="E89" s="21"/>
      <c r="F89" s="21"/>
      <c r="G89" s="20"/>
      <c r="H89" s="28"/>
    </row>
    <row r="90" spans="1:8" ht="12.75" customHeight="1">
      <c r="A90" s="42">
        <v>44140</v>
      </c>
      <c r="B90" s="43"/>
      <c r="C90" s="22">
        <f>ROUND(11.44,5)</f>
        <v>11.44</v>
      </c>
      <c r="D90" s="22">
        <f>F90</f>
        <v>11.4507</v>
      </c>
      <c r="E90" s="22">
        <f>F90</f>
        <v>11.4507</v>
      </c>
      <c r="F90" s="22">
        <f>ROUND(11.4507,5)</f>
        <v>11.4507</v>
      </c>
      <c r="G90" s="20"/>
      <c r="H90" s="28"/>
    </row>
    <row r="91" spans="1:8" ht="12.75" customHeight="1">
      <c r="A91" s="42">
        <v>44231</v>
      </c>
      <c r="B91" s="43"/>
      <c r="C91" s="22">
        <f>ROUND(11.44,5)</f>
        <v>11.44</v>
      </c>
      <c r="D91" s="22">
        <f>F91</f>
        <v>11.69665</v>
      </c>
      <c r="E91" s="22">
        <f>F91</f>
        <v>11.69665</v>
      </c>
      <c r="F91" s="22">
        <f>ROUND(11.69665,5)</f>
        <v>11.69665</v>
      </c>
      <c r="G91" s="20"/>
      <c r="H91" s="28"/>
    </row>
    <row r="92" spans="1:8" ht="12.75" customHeight="1">
      <c r="A92" s="42">
        <v>44322</v>
      </c>
      <c r="B92" s="43"/>
      <c r="C92" s="22">
        <f>ROUND(11.44,5)</f>
        <v>11.44</v>
      </c>
      <c r="D92" s="22">
        <f>F92</f>
        <v>11.94273</v>
      </c>
      <c r="E92" s="22">
        <f>F92</f>
        <v>11.94273</v>
      </c>
      <c r="F92" s="22">
        <f>ROUND(11.94273,5)</f>
        <v>11.94273</v>
      </c>
      <c r="G92" s="20"/>
      <c r="H92" s="28"/>
    </row>
    <row r="93" spans="1:8" ht="12.75" customHeight="1">
      <c r="A93" s="42">
        <v>44413</v>
      </c>
      <c r="B93" s="43"/>
      <c r="C93" s="22">
        <f>ROUND(11.44,5)</f>
        <v>11.44</v>
      </c>
      <c r="D93" s="22">
        <f>F93</f>
        <v>12.20771</v>
      </c>
      <c r="E93" s="22">
        <f>F93</f>
        <v>12.20771</v>
      </c>
      <c r="F93" s="22">
        <f>ROUND(12.20771,5)</f>
        <v>12.20771</v>
      </c>
      <c r="G93" s="20"/>
      <c r="H93" s="28"/>
    </row>
    <row r="94" spans="1:8" ht="12.75" customHeight="1">
      <c r="A94" s="42">
        <v>44504</v>
      </c>
      <c r="B94" s="43"/>
      <c r="C94" s="22">
        <f>ROUND(11.44,5)</f>
        <v>11.44</v>
      </c>
      <c r="D94" s="22">
        <f>F94</f>
        <v>12.47648</v>
      </c>
      <c r="E94" s="22">
        <f>F94</f>
        <v>12.47648</v>
      </c>
      <c r="F94" s="22">
        <f>ROUND(12.47648,5)</f>
        <v>12.47648</v>
      </c>
      <c r="G94" s="20"/>
      <c r="H94" s="28"/>
    </row>
    <row r="95" spans="1:8" ht="12.75" customHeight="1">
      <c r="A95" s="42" t="s">
        <v>34</v>
      </c>
      <c r="B95" s="43"/>
      <c r="C95" s="21"/>
      <c r="D95" s="21"/>
      <c r="E95" s="21"/>
      <c r="F95" s="21"/>
      <c r="G95" s="20"/>
      <c r="H95" s="28"/>
    </row>
    <row r="96" spans="1:8" ht="12.75" customHeight="1">
      <c r="A96" s="42">
        <v>44140</v>
      </c>
      <c r="B96" s="43"/>
      <c r="C96" s="22">
        <f>ROUND(4.89,5)</f>
        <v>4.89</v>
      </c>
      <c r="D96" s="22">
        <f>F96</f>
        <v>105.16854</v>
      </c>
      <c r="E96" s="22">
        <f>F96</f>
        <v>105.16854</v>
      </c>
      <c r="F96" s="22">
        <f>ROUND(105.16854,5)</f>
        <v>105.16854</v>
      </c>
      <c r="G96" s="20"/>
      <c r="H96" s="28"/>
    </row>
    <row r="97" spans="1:8" ht="12.75" customHeight="1">
      <c r="A97" s="42">
        <v>44231</v>
      </c>
      <c r="B97" s="43"/>
      <c r="C97" s="22">
        <f>ROUND(4.89,5)</f>
        <v>4.89</v>
      </c>
      <c r="D97" s="22">
        <f>F97</f>
        <v>104.52332</v>
      </c>
      <c r="E97" s="22">
        <f>F97</f>
        <v>104.52332</v>
      </c>
      <c r="F97" s="22">
        <f>ROUND(104.52332,5)</f>
        <v>104.52332</v>
      </c>
      <c r="G97" s="20"/>
      <c r="H97" s="28"/>
    </row>
    <row r="98" spans="1:8" ht="12.75" customHeight="1">
      <c r="A98" s="42">
        <v>44322</v>
      </c>
      <c r="B98" s="43"/>
      <c r="C98" s="22">
        <f>ROUND(4.89,5)</f>
        <v>4.89</v>
      </c>
      <c r="D98" s="22">
        <f>F98</f>
        <v>105.65705</v>
      </c>
      <c r="E98" s="22">
        <f>F98</f>
        <v>105.65705</v>
      </c>
      <c r="F98" s="22">
        <f>ROUND(105.65705,5)</f>
        <v>105.65705</v>
      </c>
      <c r="G98" s="20"/>
      <c r="H98" s="28"/>
    </row>
    <row r="99" spans="1:8" ht="12.75" customHeight="1">
      <c r="A99" s="42">
        <v>44413</v>
      </c>
      <c r="B99" s="43"/>
      <c r="C99" s="22">
        <f>ROUND(4.89,5)</f>
        <v>4.89</v>
      </c>
      <c r="D99" s="22">
        <f>F99</f>
        <v>105.10458</v>
      </c>
      <c r="E99" s="22">
        <f>F99</f>
        <v>105.10458</v>
      </c>
      <c r="F99" s="22">
        <f>ROUND(105.10458,5)</f>
        <v>105.10458</v>
      </c>
      <c r="G99" s="20"/>
      <c r="H99" s="28"/>
    </row>
    <row r="100" spans="1:8" ht="12.75" customHeight="1">
      <c r="A100" s="42">
        <v>44504</v>
      </c>
      <c r="B100" s="43"/>
      <c r="C100" s="22">
        <f>ROUND(4.89,5)</f>
        <v>4.89</v>
      </c>
      <c r="D100" s="22">
        <f>F100</f>
        <v>106.17882</v>
      </c>
      <c r="E100" s="22">
        <f>F100</f>
        <v>106.17882</v>
      </c>
      <c r="F100" s="22">
        <f>ROUND(106.17882,5)</f>
        <v>106.17882</v>
      </c>
      <c r="G100" s="20"/>
      <c r="H100" s="28"/>
    </row>
    <row r="101" spans="1:8" ht="12.75" customHeight="1">
      <c r="A101" s="42" t="s">
        <v>35</v>
      </c>
      <c r="B101" s="43"/>
      <c r="C101" s="21"/>
      <c r="D101" s="21"/>
      <c r="E101" s="21"/>
      <c r="F101" s="21"/>
      <c r="G101" s="20"/>
      <c r="H101" s="28"/>
    </row>
    <row r="102" spans="1:8" ht="12.75" customHeight="1">
      <c r="A102" s="42">
        <v>44140</v>
      </c>
      <c r="B102" s="43"/>
      <c r="C102" s="22">
        <f>ROUND(11.59,5)</f>
        <v>11.59</v>
      </c>
      <c r="D102" s="22">
        <f>F102</f>
        <v>11.60059</v>
      </c>
      <c r="E102" s="22">
        <f>F102</f>
        <v>11.60059</v>
      </c>
      <c r="F102" s="22">
        <f>ROUND(11.60059,5)</f>
        <v>11.60059</v>
      </c>
      <c r="G102" s="20"/>
      <c r="H102" s="28"/>
    </row>
    <row r="103" spans="1:8" ht="12.75" customHeight="1">
      <c r="A103" s="42">
        <v>44231</v>
      </c>
      <c r="B103" s="43"/>
      <c r="C103" s="22">
        <f>ROUND(11.59,5)</f>
        <v>11.59</v>
      </c>
      <c r="D103" s="22">
        <f>F103</f>
        <v>11.8441</v>
      </c>
      <c r="E103" s="22">
        <f>F103</f>
        <v>11.8441</v>
      </c>
      <c r="F103" s="22">
        <f>ROUND(11.8441,5)</f>
        <v>11.8441</v>
      </c>
      <c r="G103" s="20"/>
      <c r="H103" s="28"/>
    </row>
    <row r="104" spans="1:8" ht="12.75" customHeight="1">
      <c r="A104" s="42">
        <v>44322</v>
      </c>
      <c r="B104" s="43"/>
      <c r="C104" s="22">
        <f>ROUND(11.59,5)</f>
        <v>11.59</v>
      </c>
      <c r="D104" s="22">
        <f>F104</f>
        <v>12.08749</v>
      </c>
      <c r="E104" s="22">
        <f>F104</f>
        <v>12.08749</v>
      </c>
      <c r="F104" s="22">
        <f>ROUND(12.08749,5)</f>
        <v>12.08749</v>
      </c>
      <c r="G104" s="20"/>
      <c r="H104" s="28"/>
    </row>
    <row r="105" spans="1:8" ht="12.75" customHeight="1">
      <c r="A105" s="42">
        <v>44413</v>
      </c>
      <c r="B105" s="43"/>
      <c r="C105" s="22">
        <f>ROUND(11.59,5)</f>
        <v>11.59</v>
      </c>
      <c r="D105" s="22">
        <f>F105</f>
        <v>12.34959</v>
      </c>
      <c r="E105" s="22">
        <f>F105</f>
        <v>12.34959</v>
      </c>
      <c r="F105" s="22">
        <f>ROUND(12.34959,5)</f>
        <v>12.34959</v>
      </c>
      <c r="G105" s="20"/>
      <c r="H105" s="28"/>
    </row>
    <row r="106" spans="1:8" ht="12.75" customHeight="1">
      <c r="A106" s="42">
        <v>44504</v>
      </c>
      <c r="B106" s="43"/>
      <c r="C106" s="22">
        <f>ROUND(11.59,5)</f>
        <v>11.59</v>
      </c>
      <c r="D106" s="22">
        <f>F106</f>
        <v>12.6149</v>
      </c>
      <c r="E106" s="22">
        <f>F106</f>
        <v>12.6149</v>
      </c>
      <c r="F106" s="22">
        <f>ROUND(12.6149,5)</f>
        <v>12.6149</v>
      </c>
      <c r="G106" s="20"/>
      <c r="H106" s="28"/>
    </row>
    <row r="107" spans="1:8" ht="12.75" customHeight="1">
      <c r="A107" s="42" t="s">
        <v>36</v>
      </c>
      <c r="B107" s="43"/>
      <c r="C107" s="21"/>
      <c r="D107" s="21"/>
      <c r="E107" s="21"/>
      <c r="F107" s="21"/>
      <c r="G107" s="20"/>
      <c r="H107" s="28"/>
    </row>
    <row r="108" spans="1:8" ht="12.75" customHeight="1">
      <c r="A108" s="42">
        <v>44140</v>
      </c>
      <c r="B108" s="43"/>
      <c r="C108" s="22">
        <f>ROUND(11.715,5)</f>
        <v>11.715</v>
      </c>
      <c r="D108" s="22">
        <f>F108</f>
        <v>11.72539</v>
      </c>
      <c r="E108" s="22">
        <f>F108</f>
        <v>11.72539</v>
      </c>
      <c r="F108" s="22">
        <f>ROUND(11.72539,5)</f>
        <v>11.72539</v>
      </c>
      <c r="G108" s="20"/>
      <c r="H108" s="28"/>
    </row>
    <row r="109" spans="1:8" ht="12.75" customHeight="1">
      <c r="A109" s="42">
        <v>44231</v>
      </c>
      <c r="B109" s="43"/>
      <c r="C109" s="22">
        <f>ROUND(11.715,5)</f>
        <v>11.715</v>
      </c>
      <c r="D109" s="22">
        <f>F109</f>
        <v>11.96444</v>
      </c>
      <c r="E109" s="22">
        <f>F109</f>
        <v>11.96444</v>
      </c>
      <c r="F109" s="22">
        <f>ROUND(11.96444,5)</f>
        <v>11.96444</v>
      </c>
      <c r="G109" s="20"/>
      <c r="H109" s="28"/>
    </row>
    <row r="110" spans="1:8" ht="12.75" customHeight="1">
      <c r="A110" s="42">
        <v>44322</v>
      </c>
      <c r="B110" s="43"/>
      <c r="C110" s="22">
        <f>ROUND(11.715,5)</f>
        <v>11.715</v>
      </c>
      <c r="D110" s="22">
        <f>F110</f>
        <v>12.2033</v>
      </c>
      <c r="E110" s="22">
        <f>F110</f>
        <v>12.2033</v>
      </c>
      <c r="F110" s="22">
        <f>ROUND(12.2033,5)</f>
        <v>12.2033</v>
      </c>
      <c r="G110" s="20"/>
      <c r="H110" s="28"/>
    </row>
    <row r="111" spans="1:8" ht="12.75" customHeight="1">
      <c r="A111" s="42">
        <v>44413</v>
      </c>
      <c r="B111" s="43"/>
      <c r="C111" s="22">
        <f>ROUND(11.715,5)</f>
        <v>11.715</v>
      </c>
      <c r="D111" s="22">
        <f>F111</f>
        <v>12.46052</v>
      </c>
      <c r="E111" s="22">
        <f>F111</f>
        <v>12.46052</v>
      </c>
      <c r="F111" s="22">
        <f>ROUND(12.46052,5)</f>
        <v>12.46052</v>
      </c>
      <c r="G111" s="20"/>
      <c r="H111" s="28"/>
    </row>
    <row r="112" spans="1:8" ht="12.75" customHeight="1">
      <c r="A112" s="42">
        <v>44504</v>
      </c>
      <c r="B112" s="43"/>
      <c r="C112" s="22">
        <f>ROUND(11.715,5)</f>
        <v>11.715</v>
      </c>
      <c r="D112" s="22">
        <f>F112</f>
        <v>12.7206</v>
      </c>
      <c r="E112" s="22">
        <f>F112</f>
        <v>12.7206</v>
      </c>
      <c r="F112" s="22">
        <f>ROUND(12.7206,5)</f>
        <v>12.7206</v>
      </c>
      <c r="G112" s="20"/>
      <c r="H112" s="28"/>
    </row>
    <row r="113" spans="1:8" ht="12.75" customHeight="1">
      <c r="A113" s="42" t="s">
        <v>37</v>
      </c>
      <c r="B113" s="43"/>
      <c r="C113" s="21"/>
      <c r="D113" s="21"/>
      <c r="E113" s="21"/>
      <c r="F113" s="21"/>
      <c r="G113" s="20"/>
      <c r="H113" s="28"/>
    </row>
    <row r="114" spans="1:8" ht="12.75" customHeight="1">
      <c r="A114" s="42">
        <v>44140</v>
      </c>
      <c r="B114" s="43"/>
      <c r="C114" s="22">
        <f>ROUND(92.42173,5)</f>
        <v>92.42173</v>
      </c>
      <c r="D114" s="22">
        <f>F114</f>
        <v>92.46017</v>
      </c>
      <c r="E114" s="22">
        <f>F114</f>
        <v>92.46017</v>
      </c>
      <c r="F114" s="22">
        <f>ROUND(92.46017,5)</f>
        <v>92.46017</v>
      </c>
      <c r="G114" s="20"/>
      <c r="H114" s="28"/>
    </row>
    <row r="115" spans="1:8" ht="12.75" customHeight="1">
      <c r="A115" s="42">
        <v>44231</v>
      </c>
      <c r="B115" s="43"/>
      <c r="C115" s="22">
        <f>ROUND(92.42173,5)</f>
        <v>92.42173</v>
      </c>
      <c r="D115" s="22">
        <f>F115</f>
        <v>93.38245</v>
      </c>
      <c r="E115" s="22">
        <f>F115</f>
        <v>93.38245</v>
      </c>
      <c r="F115" s="22">
        <f>ROUND(93.38245,5)</f>
        <v>93.38245</v>
      </c>
      <c r="G115" s="20"/>
      <c r="H115" s="28"/>
    </row>
    <row r="116" spans="1:8" ht="12.75" customHeight="1">
      <c r="A116" s="42">
        <v>44322</v>
      </c>
      <c r="B116" s="43"/>
      <c r="C116" s="22">
        <f>ROUND(92.42173,5)</f>
        <v>92.42173</v>
      </c>
      <c r="D116" s="22">
        <f>F116</f>
        <v>92.60779</v>
      </c>
      <c r="E116" s="22">
        <f>F116</f>
        <v>92.60779</v>
      </c>
      <c r="F116" s="22">
        <f>ROUND(92.60779,5)</f>
        <v>92.60779</v>
      </c>
      <c r="G116" s="20"/>
      <c r="H116" s="28"/>
    </row>
    <row r="117" spans="1:8" ht="12.75" customHeight="1">
      <c r="A117" s="42">
        <v>44413</v>
      </c>
      <c r="B117" s="43"/>
      <c r="C117" s="22">
        <f>ROUND(92.42173,5)</f>
        <v>92.42173</v>
      </c>
      <c r="D117" s="22">
        <f>F117</f>
        <v>93.63045</v>
      </c>
      <c r="E117" s="22">
        <f>F117</f>
        <v>93.63045</v>
      </c>
      <c r="F117" s="22">
        <f>ROUND(93.63045,5)</f>
        <v>93.63045</v>
      </c>
      <c r="G117" s="20"/>
      <c r="H117" s="28"/>
    </row>
    <row r="118" spans="1:8" ht="12.75" customHeight="1">
      <c r="A118" s="42">
        <v>44504</v>
      </c>
      <c r="B118" s="43"/>
      <c r="C118" s="22">
        <f>ROUND(92.42173,5)</f>
        <v>92.42173</v>
      </c>
      <c r="D118" s="22">
        <f>F118</f>
        <v>92.78355</v>
      </c>
      <c r="E118" s="22">
        <f>F118</f>
        <v>92.78355</v>
      </c>
      <c r="F118" s="22">
        <f>ROUND(92.78355,5)</f>
        <v>92.78355</v>
      </c>
      <c r="G118" s="20"/>
      <c r="H118" s="28"/>
    </row>
    <row r="119" spans="1:8" ht="12.75" customHeight="1">
      <c r="A119" s="42" t="s">
        <v>38</v>
      </c>
      <c r="B119" s="43"/>
      <c r="C119" s="21"/>
      <c r="D119" s="21"/>
      <c r="E119" s="21"/>
      <c r="F119" s="21"/>
      <c r="G119" s="20"/>
      <c r="H119" s="28"/>
    </row>
    <row r="120" spans="1:8" ht="12.75" customHeight="1">
      <c r="A120" s="42">
        <v>44140</v>
      </c>
      <c r="B120" s="43"/>
      <c r="C120" s="22">
        <f>ROUND(4.93,5)</f>
        <v>4.93</v>
      </c>
      <c r="D120" s="22">
        <f>F120</f>
        <v>94.34779</v>
      </c>
      <c r="E120" s="22">
        <f>F120</f>
        <v>94.34779</v>
      </c>
      <c r="F120" s="22">
        <f>ROUND(94.34779,5)</f>
        <v>94.34779</v>
      </c>
      <c r="G120" s="20"/>
      <c r="H120" s="28"/>
    </row>
    <row r="121" spans="1:8" ht="12.75" customHeight="1">
      <c r="A121" s="42">
        <v>44231</v>
      </c>
      <c r="B121" s="43"/>
      <c r="C121" s="22">
        <f>ROUND(4.93,5)</f>
        <v>4.93</v>
      </c>
      <c r="D121" s="22">
        <f>F121</f>
        <v>93.40172</v>
      </c>
      <c r="E121" s="22">
        <f>F121</f>
        <v>93.40172</v>
      </c>
      <c r="F121" s="22">
        <f>ROUND(93.40172,5)</f>
        <v>93.40172</v>
      </c>
      <c r="G121" s="20"/>
      <c r="H121" s="28"/>
    </row>
    <row r="122" spans="1:8" ht="12.75" customHeight="1">
      <c r="A122" s="42">
        <v>44322</v>
      </c>
      <c r="B122" s="43"/>
      <c r="C122" s="22">
        <f>ROUND(4.93,5)</f>
        <v>4.93</v>
      </c>
      <c r="D122" s="22">
        <f>F122</f>
        <v>94.41474</v>
      </c>
      <c r="E122" s="22">
        <f>F122</f>
        <v>94.41474</v>
      </c>
      <c r="F122" s="22">
        <f>ROUND(94.41474,5)</f>
        <v>94.41474</v>
      </c>
      <c r="G122" s="20"/>
      <c r="H122" s="28"/>
    </row>
    <row r="123" spans="1:8" ht="12.75" customHeight="1">
      <c r="A123" s="42">
        <v>44413</v>
      </c>
      <c r="B123" s="43"/>
      <c r="C123" s="22">
        <f>ROUND(4.93,5)</f>
        <v>4.93</v>
      </c>
      <c r="D123" s="22">
        <f>F123</f>
        <v>93.5325</v>
      </c>
      <c r="E123" s="22">
        <f>F123</f>
        <v>93.5325</v>
      </c>
      <c r="F123" s="22">
        <f>ROUND(93.5325,5)</f>
        <v>93.5325</v>
      </c>
      <c r="G123" s="20"/>
      <c r="H123" s="28"/>
    </row>
    <row r="124" spans="1:8" ht="12.75" customHeight="1">
      <c r="A124" s="42">
        <v>44504</v>
      </c>
      <c r="B124" s="43"/>
      <c r="C124" s="22">
        <f>ROUND(4.93,5)</f>
        <v>4.93</v>
      </c>
      <c r="D124" s="22">
        <f>F124</f>
        <v>94.48837</v>
      </c>
      <c r="E124" s="22">
        <f>F124</f>
        <v>94.48837</v>
      </c>
      <c r="F124" s="22">
        <f>ROUND(94.48837,5)</f>
        <v>94.48837</v>
      </c>
      <c r="G124" s="20"/>
      <c r="H124" s="28"/>
    </row>
    <row r="125" spans="1:8" ht="12.75" customHeight="1">
      <c r="A125" s="42" t="s">
        <v>39</v>
      </c>
      <c r="B125" s="43"/>
      <c r="C125" s="21"/>
      <c r="D125" s="21"/>
      <c r="E125" s="21"/>
      <c r="F125" s="21"/>
      <c r="G125" s="20"/>
      <c r="H125" s="28"/>
    </row>
    <row r="126" spans="1:8" ht="12.75" customHeight="1">
      <c r="A126" s="42">
        <v>44140</v>
      </c>
      <c r="B126" s="43"/>
      <c r="C126" s="22">
        <f>ROUND(4.92,5)</f>
        <v>4.92</v>
      </c>
      <c r="D126" s="22">
        <f>F126</f>
        <v>130.18997</v>
      </c>
      <c r="E126" s="22">
        <f>F126</f>
        <v>130.18997</v>
      </c>
      <c r="F126" s="22">
        <f>ROUND(130.18997,5)</f>
        <v>130.18997</v>
      </c>
      <c r="G126" s="20"/>
      <c r="H126" s="28"/>
    </row>
    <row r="127" spans="1:8" ht="12.75" customHeight="1">
      <c r="A127" s="42">
        <v>44231</v>
      </c>
      <c r="B127" s="43"/>
      <c r="C127" s="22">
        <f>ROUND(4.92,5)</f>
        <v>4.92</v>
      </c>
      <c r="D127" s="22">
        <f>F127</f>
        <v>131.48859</v>
      </c>
      <c r="E127" s="22">
        <f>F127</f>
        <v>131.48859</v>
      </c>
      <c r="F127" s="22">
        <f>ROUND(131.48859,5)</f>
        <v>131.48859</v>
      </c>
      <c r="G127" s="20"/>
      <c r="H127" s="28"/>
    </row>
    <row r="128" spans="1:8" ht="12.75" customHeight="1">
      <c r="A128" s="42">
        <v>44322</v>
      </c>
      <c r="B128" s="43"/>
      <c r="C128" s="22">
        <f>ROUND(4.92,5)</f>
        <v>4.92</v>
      </c>
      <c r="D128" s="22">
        <f>F128</f>
        <v>130.94882</v>
      </c>
      <c r="E128" s="22">
        <f>F128</f>
        <v>130.94882</v>
      </c>
      <c r="F128" s="22">
        <f>ROUND(130.94882,5)</f>
        <v>130.94882</v>
      </c>
      <c r="G128" s="20"/>
      <c r="H128" s="28"/>
    </row>
    <row r="129" spans="1:8" ht="12.75" customHeight="1">
      <c r="A129" s="42">
        <v>44413</v>
      </c>
      <c r="B129" s="43"/>
      <c r="C129" s="22">
        <f>ROUND(4.92,5)</f>
        <v>4.92</v>
      </c>
      <c r="D129" s="22">
        <f>F129</f>
        <v>132.39486</v>
      </c>
      <c r="E129" s="22">
        <f>F129</f>
        <v>132.39486</v>
      </c>
      <c r="F129" s="22">
        <f>ROUND(132.39486,5)</f>
        <v>132.39486</v>
      </c>
      <c r="G129" s="20"/>
      <c r="H129" s="28"/>
    </row>
    <row r="130" spans="1:8" ht="12.75" customHeight="1">
      <c r="A130" s="42">
        <v>44504</v>
      </c>
      <c r="B130" s="43"/>
      <c r="C130" s="22">
        <f>ROUND(4.92,5)</f>
        <v>4.92</v>
      </c>
      <c r="D130" s="22">
        <f>F130</f>
        <v>131.74462</v>
      </c>
      <c r="E130" s="22">
        <f>F130</f>
        <v>131.74462</v>
      </c>
      <c r="F130" s="22">
        <f>ROUND(131.74462,5)</f>
        <v>131.74462</v>
      </c>
      <c r="G130" s="20"/>
      <c r="H130" s="28"/>
    </row>
    <row r="131" spans="1:8" ht="12.75" customHeight="1">
      <c r="A131" s="42" t="s">
        <v>40</v>
      </c>
      <c r="B131" s="43"/>
      <c r="C131" s="21"/>
      <c r="D131" s="21"/>
      <c r="E131" s="21"/>
      <c r="F131" s="21"/>
      <c r="G131" s="20"/>
      <c r="H131" s="28"/>
    </row>
    <row r="132" spans="1:8" ht="12.75" customHeight="1">
      <c r="A132" s="42">
        <v>44140</v>
      </c>
      <c r="B132" s="43"/>
      <c r="C132" s="22">
        <f>ROUND(11.885,5)</f>
        <v>11.885</v>
      </c>
      <c r="D132" s="22">
        <f>F132</f>
        <v>11.89734</v>
      </c>
      <c r="E132" s="22">
        <f>F132</f>
        <v>11.89734</v>
      </c>
      <c r="F132" s="22">
        <f>ROUND(11.89734,5)</f>
        <v>11.89734</v>
      </c>
      <c r="G132" s="20"/>
      <c r="H132" s="28"/>
    </row>
    <row r="133" spans="1:8" ht="12.75" customHeight="1">
      <c r="A133" s="42">
        <v>44231</v>
      </c>
      <c r="B133" s="43"/>
      <c r="C133" s="22">
        <f>ROUND(11.885,5)</f>
        <v>11.885</v>
      </c>
      <c r="D133" s="22">
        <f>F133</f>
        <v>12.18305</v>
      </c>
      <c r="E133" s="22">
        <f>F133</f>
        <v>12.18305</v>
      </c>
      <c r="F133" s="22">
        <f>ROUND(12.18305,5)</f>
        <v>12.18305</v>
      </c>
      <c r="G133" s="20"/>
      <c r="H133" s="28"/>
    </row>
    <row r="134" spans="1:8" ht="12.75" customHeight="1">
      <c r="A134" s="42">
        <v>44322</v>
      </c>
      <c r="B134" s="43"/>
      <c r="C134" s="22">
        <f>ROUND(11.885,5)</f>
        <v>11.885</v>
      </c>
      <c r="D134" s="22">
        <f>F134</f>
        <v>12.46458</v>
      </c>
      <c r="E134" s="22">
        <f>F134</f>
        <v>12.46458</v>
      </c>
      <c r="F134" s="22">
        <f>ROUND(12.46458,5)</f>
        <v>12.46458</v>
      </c>
      <c r="G134" s="20"/>
      <c r="H134" s="28"/>
    </row>
    <row r="135" spans="1:8" ht="12.75" customHeight="1">
      <c r="A135" s="42">
        <v>44413</v>
      </c>
      <c r="B135" s="43"/>
      <c r="C135" s="22">
        <f>ROUND(11.885,5)</f>
        <v>11.885</v>
      </c>
      <c r="D135" s="22">
        <f>F135</f>
        <v>12.76229</v>
      </c>
      <c r="E135" s="22">
        <f>F135</f>
        <v>12.76229</v>
      </c>
      <c r="F135" s="22">
        <f>ROUND(12.76229,5)</f>
        <v>12.76229</v>
      </c>
      <c r="G135" s="20"/>
      <c r="H135" s="28"/>
    </row>
    <row r="136" spans="1:8" ht="12.75" customHeight="1">
      <c r="A136" s="42">
        <v>44504</v>
      </c>
      <c r="B136" s="43"/>
      <c r="C136" s="22">
        <f>ROUND(11.885,5)</f>
        <v>11.885</v>
      </c>
      <c r="D136" s="22">
        <f>F136</f>
        <v>13.08146</v>
      </c>
      <c r="E136" s="22">
        <f>F136</f>
        <v>13.08146</v>
      </c>
      <c r="F136" s="22">
        <f>ROUND(13.08146,5)</f>
        <v>13.08146</v>
      </c>
      <c r="G136" s="20"/>
      <c r="H136" s="28"/>
    </row>
    <row r="137" spans="1:8" ht="12.75" customHeight="1">
      <c r="A137" s="42" t="s">
        <v>41</v>
      </c>
      <c r="B137" s="43"/>
      <c r="C137" s="21"/>
      <c r="D137" s="21"/>
      <c r="E137" s="21"/>
      <c r="F137" s="21"/>
      <c r="G137" s="20"/>
      <c r="H137" s="28"/>
    </row>
    <row r="138" spans="1:8" ht="12.75" customHeight="1">
      <c r="A138" s="42">
        <v>44140</v>
      </c>
      <c r="B138" s="43"/>
      <c r="C138" s="22">
        <f>ROUND(12.54,5)</f>
        <v>12.54</v>
      </c>
      <c r="D138" s="22">
        <f>F138</f>
        <v>12.55197</v>
      </c>
      <c r="E138" s="22">
        <f>F138</f>
        <v>12.55197</v>
      </c>
      <c r="F138" s="22">
        <f>ROUND(12.55197,5)</f>
        <v>12.55197</v>
      </c>
      <c r="G138" s="20"/>
      <c r="H138" s="28"/>
    </row>
    <row r="139" spans="1:8" ht="12.75" customHeight="1">
      <c r="A139" s="42">
        <v>44231</v>
      </c>
      <c r="B139" s="43"/>
      <c r="C139" s="22">
        <f>ROUND(12.54,5)</f>
        <v>12.54</v>
      </c>
      <c r="D139" s="22">
        <f>F139</f>
        <v>12.82945</v>
      </c>
      <c r="E139" s="22">
        <f>F139</f>
        <v>12.82945</v>
      </c>
      <c r="F139" s="22">
        <f>ROUND(12.82945,5)</f>
        <v>12.82945</v>
      </c>
      <c r="G139" s="20"/>
      <c r="H139" s="28"/>
    </row>
    <row r="140" spans="1:8" ht="12.75" customHeight="1">
      <c r="A140" s="42">
        <v>44322</v>
      </c>
      <c r="B140" s="43"/>
      <c r="C140" s="22">
        <f>ROUND(12.54,5)</f>
        <v>12.54</v>
      </c>
      <c r="D140" s="22">
        <f>F140</f>
        <v>13.11427</v>
      </c>
      <c r="E140" s="22">
        <f>F140</f>
        <v>13.11427</v>
      </c>
      <c r="F140" s="22">
        <f>ROUND(13.11427,5)</f>
        <v>13.11427</v>
      </c>
      <c r="G140" s="20"/>
      <c r="H140" s="28"/>
    </row>
    <row r="141" spans="1:8" ht="12.75" customHeight="1">
      <c r="A141" s="42">
        <v>44413</v>
      </c>
      <c r="B141" s="43"/>
      <c r="C141" s="22">
        <f>ROUND(12.54,5)</f>
        <v>12.54</v>
      </c>
      <c r="D141" s="22">
        <f>F141</f>
        <v>13.40769</v>
      </c>
      <c r="E141" s="22">
        <f>F141</f>
        <v>13.40769</v>
      </c>
      <c r="F141" s="22">
        <f>ROUND(13.40769,5)</f>
        <v>13.40769</v>
      </c>
      <c r="G141" s="20"/>
      <c r="H141" s="28"/>
    </row>
    <row r="142" spans="1:8" ht="12.75" customHeight="1">
      <c r="A142" s="42">
        <v>44504</v>
      </c>
      <c r="B142" s="43"/>
      <c r="C142" s="22">
        <f>ROUND(12.54,5)</f>
        <v>12.54</v>
      </c>
      <c r="D142" s="22">
        <f>F142</f>
        <v>13.72501</v>
      </c>
      <c r="E142" s="22">
        <f>F142</f>
        <v>13.72501</v>
      </c>
      <c r="F142" s="22">
        <f>ROUND(13.72501,5)</f>
        <v>13.72501</v>
      </c>
      <c r="G142" s="20"/>
      <c r="H142" s="28"/>
    </row>
    <row r="143" spans="1:8" ht="12.75" customHeight="1">
      <c r="A143" s="42" t="s">
        <v>42</v>
      </c>
      <c r="B143" s="43"/>
      <c r="C143" s="21"/>
      <c r="D143" s="21"/>
      <c r="E143" s="21"/>
      <c r="F143" s="21"/>
      <c r="G143" s="20"/>
      <c r="H143" s="28"/>
    </row>
    <row r="144" spans="1:8" ht="12.75" customHeight="1">
      <c r="A144" s="42">
        <v>44140</v>
      </c>
      <c r="B144" s="43"/>
      <c r="C144" s="22">
        <f>ROUND(4.255,5)</f>
        <v>4.255</v>
      </c>
      <c r="D144" s="22">
        <f>F144</f>
        <v>4.25787</v>
      </c>
      <c r="E144" s="22">
        <f>F144</f>
        <v>4.25787</v>
      </c>
      <c r="F144" s="22">
        <f>ROUND(4.25787,5)</f>
        <v>4.25787</v>
      </c>
      <c r="G144" s="20"/>
      <c r="H144" s="28"/>
    </row>
    <row r="145" spans="1:8" ht="12.75" customHeight="1">
      <c r="A145" s="42">
        <v>44231</v>
      </c>
      <c r="B145" s="43"/>
      <c r="C145" s="22">
        <f>ROUND(4.255,5)</f>
        <v>4.255</v>
      </c>
      <c r="D145" s="22">
        <f>F145</f>
        <v>4.30742</v>
      </c>
      <c r="E145" s="22">
        <f>F145</f>
        <v>4.30742</v>
      </c>
      <c r="F145" s="22">
        <f>ROUND(4.30742,5)</f>
        <v>4.30742</v>
      </c>
      <c r="G145" s="20"/>
      <c r="H145" s="28"/>
    </row>
    <row r="146" spans="1:8" ht="12.75" customHeight="1">
      <c r="A146" s="42">
        <v>44322</v>
      </c>
      <c r="B146" s="43"/>
      <c r="C146" s="22">
        <f>ROUND(4.255,5)</f>
        <v>4.255</v>
      </c>
      <c r="D146" s="22">
        <f>F146</f>
        <v>4.30882</v>
      </c>
      <c r="E146" s="22">
        <f>F146</f>
        <v>4.30882</v>
      </c>
      <c r="F146" s="22">
        <f>ROUND(4.30882,5)</f>
        <v>4.30882</v>
      </c>
      <c r="G146" s="20"/>
      <c r="H146" s="28"/>
    </row>
    <row r="147" spans="1:8" ht="12.75" customHeight="1">
      <c r="A147" s="42">
        <v>44413</v>
      </c>
      <c r="B147" s="43"/>
      <c r="C147" s="22">
        <f>ROUND(4.255,5)</f>
        <v>4.255</v>
      </c>
      <c r="D147" s="22">
        <f>F147</f>
        <v>4.30263</v>
      </c>
      <c r="E147" s="22">
        <f>F147</f>
        <v>4.30263</v>
      </c>
      <c r="F147" s="22">
        <f>ROUND(4.30263,5)</f>
        <v>4.30263</v>
      </c>
      <c r="G147" s="20"/>
      <c r="H147" s="28"/>
    </row>
    <row r="148" spans="1:8" ht="12.75" customHeight="1">
      <c r="A148" s="42">
        <v>44504</v>
      </c>
      <c r="B148" s="43"/>
      <c r="C148" s="22">
        <f>ROUND(4.255,5)</f>
        <v>4.255</v>
      </c>
      <c r="D148" s="22">
        <f>F148</f>
        <v>4.35288</v>
      </c>
      <c r="E148" s="22">
        <f>F148</f>
        <v>4.35288</v>
      </c>
      <c r="F148" s="22">
        <f>ROUND(4.35288,5)</f>
        <v>4.35288</v>
      </c>
      <c r="G148" s="20"/>
      <c r="H148" s="28"/>
    </row>
    <row r="149" spans="1:8" ht="12.75" customHeight="1">
      <c r="A149" s="42" t="s">
        <v>43</v>
      </c>
      <c r="B149" s="43"/>
      <c r="C149" s="21"/>
      <c r="D149" s="21"/>
      <c r="E149" s="21"/>
      <c r="F149" s="21"/>
      <c r="G149" s="20"/>
      <c r="H149" s="28"/>
    </row>
    <row r="150" spans="1:8" ht="12.75" customHeight="1">
      <c r="A150" s="42">
        <v>44140</v>
      </c>
      <c r="B150" s="43"/>
      <c r="C150" s="22">
        <f>ROUND(11.155,5)</f>
        <v>11.155</v>
      </c>
      <c r="D150" s="22">
        <f>F150</f>
        <v>11.16594</v>
      </c>
      <c r="E150" s="22">
        <f>F150</f>
        <v>11.16594</v>
      </c>
      <c r="F150" s="22">
        <f>ROUND(11.16594,5)</f>
        <v>11.16594</v>
      </c>
      <c r="G150" s="20"/>
      <c r="H150" s="28"/>
    </row>
    <row r="151" spans="1:8" ht="12.75" customHeight="1">
      <c r="A151" s="42">
        <v>44231</v>
      </c>
      <c r="B151" s="43"/>
      <c r="C151" s="22">
        <f>ROUND(11.155,5)</f>
        <v>11.155</v>
      </c>
      <c r="D151" s="22">
        <f>F151</f>
        <v>11.41855</v>
      </c>
      <c r="E151" s="22">
        <f>F151</f>
        <v>11.41855</v>
      </c>
      <c r="F151" s="22">
        <f>ROUND(11.41855,5)</f>
        <v>11.41855</v>
      </c>
      <c r="G151" s="20"/>
      <c r="H151" s="28"/>
    </row>
    <row r="152" spans="1:8" ht="12.75" customHeight="1">
      <c r="A152" s="42">
        <v>44322</v>
      </c>
      <c r="B152" s="43"/>
      <c r="C152" s="22">
        <f>ROUND(11.155,5)</f>
        <v>11.155</v>
      </c>
      <c r="D152" s="22">
        <f>F152</f>
        <v>11.66229</v>
      </c>
      <c r="E152" s="22">
        <f>F152</f>
        <v>11.66229</v>
      </c>
      <c r="F152" s="22">
        <f>ROUND(11.66229,5)</f>
        <v>11.66229</v>
      </c>
      <c r="G152" s="20"/>
      <c r="H152" s="28"/>
    </row>
    <row r="153" spans="1:8" ht="12.75" customHeight="1">
      <c r="A153" s="42">
        <v>44413</v>
      </c>
      <c r="B153" s="43"/>
      <c r="C153" s="22">
        <f>ROUND(11.155,5)</f>
        <v>11.155</v>
      </c>
      <c r="D153" s="22">
        <f>F153</f>
        <v>11.92272</v>
      </c>
      <c r="E153" s="22">
        <f>F153</f>
        <v>11.92272</v>
      </c>
      <c r="F153" s="22">
        <f>ROUND(11.92272,5)</f>
        <v>11.92272</v>
      </c>
      <c r="G153" s="20"/>
      <c r="H153" s="28"/>
    </row>
    <row r="154" spans="1:8" ht="12.75" customHeight="1">
      <c r="A154" s="42">
        <v>44504</v>
      </c>
      <c r="B154" s="43"/>
      <c r="C154" s="22">
        <f>ROUND(11.155,5)</f>
        <v>11.155</v>
      </c>
      <c r="D154" s="22">
        <f>F154</f>
        <v>12.20094</v>
      </c>
      <c r="E154" s="22">
        <f>F154</f>
        <v>12.20094</v>
      </c>
      <c r="F154" s="22">
        <f>ROUND(12.20094,5)</f>
        <v>12.20094</v>
      </c>
      <c r="G154" s="20"/>
      <c r="H154" s="28"/>
    </row>
    <row r="155" spans="1:8" ht="12.75" customHeight="1">
      <c r="A155" s="42" t="s">
        <v>44</v>
      </c>
      <c r="B155" s="43"/>
      <c r="C155" s="21"/>
      <c r="D155" s="21"/>
      <c r="E155" s="21"/>
      <c r="F155" s="21"/>
      <c r="G155" s="20"/>
      <c r="H155" s="28"/>
    </row>
    <row r="156" spans="1:8" ht="12.75" customHeight="1">
      <c r="A156" s="42">
        <v>44140</v>
      </c>
      <c r="B156" s="43"/>
      <c r="C156" s="22">
        <f>ROUND(7.06,5)</f>
        <v>7.06</v>
      </c>
      <c r="D156" s="22">
        <f>F156</f>
        <v>7.0679</v>
      </c>
      <c r="E156" s="22">
        <f>F156</f>
        <v>7.0679</v>
      </c>
      <c r="F156" s="22">
        <f>ROUND(7.0679,5)</f>
        <v>7.0679</v>
      </c>
      <c r="G156" s="20"/>
      <c r="H156" s="28"/>
    </row>
    <row r="157" spans="1:8" ht="12.75" customHeight="1">
      <c r="A157" s="42">
        <v>44231</v>
      </c>
      <c r="B157" s="43"/>
      <c r="C157" s="22">
        <f>ROUND(7.06,5)</f>
        <v>7.06</v>
      </c>
      <c r="D157" s="22">
        <f>F157</f>
        <v>7.24442</v>
      </c>
      <c r="E157" s="22">
        <f>F157</f>
        <v>7.24442</v>
      </c>
      <c r="F157" s="22">
        <f>ROUND(7.24442,5)</f>
        <v>7.24442</v>
      </c>
      <c r="G157" s="20"/>
      <c r="H157" s="28"/>
    </row>
    <row r="158" spans="1:8" ht="12.75" customHeight="1">
      <c r="A158" s="42">
        <v>44322</v>
      </c>
      <c r="B158" s="43"/>
      <c r="C158" s="22">
        <f>ROUND(7.06,5)</f>
        <v>7.06</v>
      </c>
      <c r="D158" s="22">
        <f>F158</f>
        <v>7.41819</v>
      </c>
      <c r="E158" s="22">
        <f>F158</f>
        <v>7.41819</v>
      </c>
      <c r="F158" s="22">
        <f>ROUND(7.41819,5)</f>
        <v>7.41819</v>
      </c>
      <c r="G158" s="20"/>
      <c r="H158" s="28"/>
    </row>
    <row r="159" spans="1:8" ht="12.75" customHeight="1">
      <c r="A159" s="42">
        <v>44413</v>
      </c>
      <c r="B159" s="43"/>
      <c r="C159" s="22">
        <f>ROUND(7.06,5)</f>
        <v>7.06</v>
      </c>
      <c r="D159" s="22">
        <f>F159</f>
        <v>7.60744</v>
      </c>
      <c r="E159" s="22">
        <f>F159</f>
        <v>7.60744</v>
      </c>
      <c r="F159" s="22">
        <f>ROUND(7.60744,5)</f>
        <v>7.60744</v>
      </c>
      <c r="G159" s="20"/>
      <c r="H159" s="28"/>
    </row>
    <row r="160" spans="1:8" ht="12.75" customHeight="1">
      <c r="A160" s="42">
        <v>44504</v>
      </c>
      <c r="B160" s="43"/>
      <c r="C160" s="22">
        <f>ROUND(7.06,5)</f>
        <v>7.06</v>
      </c>
      <c r="D160" s="22">
        <f>F160</f>
        <v>7.82597</v>
      </c>
      <c r="E160" s="22">
        <f>F160</f>
        <v>7.82597</v>
      </c>
      <c r="F160" s="22">
        <f>ROUND(7.82597,5)</f>
        <v>7.82597</v>
      </c>
      <c r="G160" s="20"/>
      <c r="H160" s="28"/>
    </row>
    <row r="161" spans="1:8" ht="12.75" customHeight="1">
      <c r="A161" s="42" t="s">
        <v>45</v>
      </c>
      <c r="B161" s="43"/>
      <c r="C161" s="21"/>
      <c r="D161" s="21"/>
      <c r="E161" s="21"/>
      <c r="F161" s="21"/>
      <c r="G161" s="20"/>
      <c r="H161" s="28"/>
    </row>
    <row r="162" spans="1:8" ht="12.75" customHeight="1">
      <c r="A162" s="42">
        <v>44140</v>
      </c>
      <c r="B162" s="43"/>
      <c r="C162" s="22">
        <f>ROUND(2.22,5)</f>
        <v>2.22</v>
      </c>
      <c r="D162" s="22">
        <f>F162</f>
        <v>316.88712</v>
      </c>
      <c r="E162" s="22">
        <f>F162</f>
        <v>316.88712</v>
      </c>
      <c r="F162" s="22">
        <f>ROUND(316.88712,5)</f>
        <v>316.88712</v>
      </c>
      <c r="G162" s="20"/>
      <c r="H162" s="28"/>
    </row>
    <row r="163" spans="1:8" ht="12.75" customHeight="1">
      <c r="A163" s="42">
        <v>44231</v>
      </c>
      <c r="B163" s="43"/>
      <c r="C163" s="22">
        <f>ROUND(2.22,5)</f>
        <v>2.22</v>
      </c>
      <c r="D163" s="22">
        <f>F163</f>
        <v>312.20288</v>
      </c>
      <c r="E163" s="22">
        <f>F163</f>
        <v>312.20288</v>
      </c>
      <c r="F163" s="22">
        <f>ROUND(312.20288,5)</f>
        <v>312.20288</v>
      </c>
      <c r="G163" s="20"/>
      <c r="H163" s="28"/>
    </row>
    <row r="164" spans="1:8" ht="12.75" customHeight="1">
      <c r="A164" s="42">
        <v>44322</v>
      </c>
      <c r="B164" s="43"/>
      <c r="C164" s="22">
        <f>ROUND(2.22,5)</f>
        <v>2.22</v>
      </c>
      <c r="D164" s="22">
        <f>F164</f>
        <v>315.58861</v>
      </c>
      <c r="E164" s="22">
        <f>F164</f>
        <v>315.58861</v>
      </c>
      <c r="F164" s="22">
        <f>ROUND(315.58861,5)</f>
        <v>315.58861</v>
      </c>
      <c r="G164" s="20"/>
      <c r="H164" s="28"/>
    </row>
    <row r="165" spans="1:8" ht="12.75" customHeight="1">
      <c r="A165" s="42">
        <v>44413</v>
      </c>
      <c r="B165" s="43"/>
      <c r="C165" s="22">
        <f>ROUND(2.22,5)</f>
        <v>2.22</v>
      </c>
      <c r="D165" s="22">
        <f>F165</f>
        <v>311.08166</v>
      </c>
      <c r="E165" s="22">
        <f>F165</f>
        <v>311.08166</v>
      </c>
      <c r="F165" s="22">
        <f>ROUND(311.08166,5)</f>
        <v>311.08166</v>
      </c>
      <c r="G165" s="20"/>
      <c r="H165" s="28"/>
    </row>
    <row r="166" spans="1:8" ht="12.75" customHeight="1">
      <c r="A166" s="42">
        <v>44504</v>
      </c>
      <c r="B166" s="43"/>
      <c r="C166" s="22">
        <f>ROUND(2.22,5)</f>
        <v>2.22</v>
      </c>
      <c r="D166" s="22">
        <f>F166</f>
        <v>314.26116</v>
      </c>
      <c r="E166" s="22">
        <f>F166</f>
        <v>314.26116</v>
      </c>
      <c r="F166" s="22">
        <f>ROUND(314.26116,5)</f>
        <v>314.26116</v>
      </c>
      <c r="G166" s="20"/>
      <c r="H166" s="28"/>
    </row>
    <row r="167" spans="1:8" ht="12.75" customHeight="1">
      <c r="A167" s="42" t="s">
        <v>46</v>
      </c>
      <c r="B167" s="43"/>
      <c r="C167" s="21"/>
      <c r="D167" s="21"/>
      <c r="E167" s="21"/>
      <c r="F167" s="21"/>
      <c r="G167" s="20"/>
      <c r="H167" s="28"/>
    </row>
    <row r="168" spans="1:8" ht="12.75" customHeight="1">
      <c r="A168" s="42">
        <v>44140</v>
      </c>
      <c r="B168" s="43"/>
      <c r="C168" s="22">
        <f>ROUND(4.805,5)</f>
        <v>4.805</v>
      </c>
      <c r="D168" s="22">
        <f>F168</f>
        <v>211.72352</v>
      </c>
      <c r="E168" s="22">
        <f>F168</f>
        <v>211.72352</v>
      </c>
      <c r="F168" s="22">
        <f>ROUND(211.72352,5)</f>
        <v>211.72352</v>
      </c>
      <c r="G168" s="20"/>
      <c r="H168" s="28"/>
    </row>
    <row r="169" spans="1:8" ht="12.75" customHeight="1">
      <c r="A169" s="42">
        <v>44231</v>
      </c>
      <c r="B169" s="43"/>
      <c r="C169" s="22">
        <f>ROUND(4.805,5)</f>
        <v>4.805</v>
      </c>
      <c r="D169" s="22">
        <f>F169</f>
        <v>209.66843</v>
      </c>
      <c r="E169" s="22">
        <f>F169</f>
        <v>209.66843</v>
      </c>
      <c r="F169" s="22">
        <f>ROUND(209.66843,5)</f>
        <v>209.66843</v>
      </c>
      <c r="G169" s="20"/>
      <c r="H169" s="28"/>
    </row>
    <row r="170" spans="1:8" ht="12.75" customHeight="1">
      <c r="A170" s="42">
        <v>44322</v>
      </c>
      <c r="B170" s="43"/>
      <c r="C170" s="22">
        <f>ROUND(4.805,5)</f>
        <v>4.805</v>
      </c>
      <c r="D170" s="22">
        <f>F170</f>
        <v>211.94207</v>
      </c>
      <c r="E170" s="22">
        <f>F170</f>
        <v>211.94207</v>
      </c>
      <c r="F170" s="22">
        <f>ROUND(211.94207,5)</f>
        <v>211.94207</v>
      </c>
      <c r="G170" s="20"/>
      <c r="H170" s="28"/>
    </row>
    <row r="171" spans="1:8" ht="12.75" customHeight="1">
      <c r="A171" s="42">
        <v>44413</v>
      </c>
      <c r="B171" s="43"/>
      <c r="C171" s="22">
        <f>ROUND(4.805,5)</f>
        <v>4.805</v>
      </c>
      <c r="D171" s="22">
        <f>F171</f>
        <v>210.03748</v>
      </c>
      <c r="E171" s="22">
        <f>F171</f>
        <v>210.03748</v>
      </c>
      <c r="F171" s="22">
        <f>ROUND(210.03748,5)</f>
        <v>210.03748</v>
      </c>
      <c r="G171" s="20"/>
      <c r="H171" s="28"/>
    </row>
    <row r="172" spans="1:8" ht="12.75" customHeight="1">
      <c r="A172" s="42">
        <v>44504</v>
      </c>
      <c r="B172" s="43"/>
      <c r="C172" s="22">
        <f>ROUND(4.805,5)</f>
        <v>4.805</v>
      </c>
      <c r="D172" s="22">
        <f>F172</f>
        <v>212.18444</v>
      </c>
      <c r="E172" s="22">
        <f>F172</f>
        <v>212.18444</v>
      </c>
      <c r="F172" s="22">
        <f>ROUND(212.18444,5)</f>
        <v>212.18444</v>
      </c>
      <c r="G172" s="20"/>
      <c r="H172" s="28"/>
    </row>
    <row r="173" spans="1:8" ht="12.75" customHeight="1">
      <c r="A173" s="42" t="s">
        <v>47</v>
      </c>
      <c r="B173" s="43"/>
      <c r="C173" s="21"/>
      <c r="D173" s="21"/>
      <c r="E173" s="21"/>
      <c r="F173" s="21"/>
      <c r="G173" s="20"/>
      <c r="H173" s="28"/>
    </row>
    <row r="174" spans="1:8" ht="12.75" customHeight="1">
      <c r="A174" s="42">
        <v>44140</v>
      </c>
      <c r="B174" s="43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44231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44322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44413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44504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 t="s">
        <v>49</v>
      </c>
      <c r="B181" s="43"/>
      <c r="C181" s="21"/>
      <c r="D181" s="21"/>
      <c r="E181" s="21"/>
      <c r="F181" s="21"/>
      <c r="G181" s="20"/>
      <c r="H181" s="28"/>
    </row>
    <row r="182" spans="1:8" ht="12.75" customHeight="1">
      <c r="A182" s="42">
        <v>44140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44231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44322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44413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44504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 t="s">
        <v>50</v>
      </c>
      <c r="B187" s="43"/>
      <c r="C187" s="21"/>
      <c r="D187" s="21"/>
      <c r="E187" s="21"/>
      <c r="F187" s="21"/>
      <c r="G187" s="20"/>
      <c r="H187" s="28"/>
    </row>
    <row r="188" spans="1:8" ht="12.75" customHeight="1">
      <c r="A188" s="42">
        <v>44140</v>
      </c>
      <c r="B188" s="43"/>
      <c r="C188" s="22">
        <f>ROUND(3.465,5)</f>
        <v>3.465</v>
      </c>
      <c r="D188" s="22">
        <f>F188</f>
        <v>3.45693</v>
      </c>
      <c r="E188" s="22">
        <f>F188</f>
        <v>3.45693</v>
      </c>
      <c r="F188" s="22">
        <f>ROUND(3.45693,5)</f>
        <v>3.45693</v>
      </c>
      <c r="G188" s="20"/>
      <c r="H188" s="28"/>
    </row>
    <row r="189" spans="1:8" ht="12.75" customHeight="1">
      <c r="A189" s="42">
        <v>44231</v>
      </c>
      <c r="B189" s="43"/>
      <c r="C189" s="22">
        <f>ROUND(3.465,5)</f>
        <v>3.465</v>
      </c>
      <c r="D189" s="22">
        <f>F189</f>
        <v>2.62326</v>
      </c>
      <c r="E189" s="22">
        <f>F189</f>
        <v>2.62326</v>
      </c>
      <c r="F189" s="22">
        <f>ROUND(2.62326,5)</f>
        <v>2.62326</v>
      </c>
      <c r="G189" s="20"/>
      <c r="H189" s="28"/>
    </row>
    <row r="190" spans="1:8" ht="12.75" customHeight="1">
      <c r="A190" s="42">
        <v>44322</v>
      </c>
      <c r="B190" s="43"/>
      <c r="C190" s="22">
        <f>ROUND(3.465,5)</f>
        <v>3.465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44413</v>
      </c>
      <c r="B191" s="43"/>
      <c r="C191" s="22">
        <f>ROUND(3.465,5)</f>
        <v>3.465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>
        <v>44504</v>
      </c>
      <c r="B192" s="43"/>
      <c r="C192" s="22">
        <f>ROUND(3.465,5)</f>
        <v>3.465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 t="s">
        <v>51</v>
      </c>
      <c r="B193" s="43"/>
      <c r="C193" s="21"/>
      <c r="D193" s="21"/>
      <c r="E193" s="21"/>
      <c r="F193" s="21"/>
      <c r="G193" s="20"/>
      <c r="H193" s="28"/>
    </row>
    <row r="194" spans="1:8" ht="12.75" customHeight="1">
      <c r="A194" s="42">
        <v>44140</v>
      </c>
      <c r="B194" s="43"/>
      <c r="C194" s="22">
        <f>ROUND(10.885,5)</f>
        <v>10.885</v>
      </c>
      <c r="D194" s="22">
        <f>F194</f>
        <v>10.89424</v>
      </c>
      <c r="E194" s="22">
        <f>F194</f>
        <v>10.89424</v>
      </c>
      <c r="F194" s="22">
        <f>ROUND(10.89424,5)</f>
        <v>10.89424</v>
      </c>
      <c r="G194" s="20"/>
      <c r="H194" s="28"/>
    </row>
    <row r="195" spans="1:8" ht="12.75" customHeight="1">
      <c r="A195" s="42">
        <v>44231</v>
      </c>
      <c r="B195" s="43"/>
      <c r="C195" s="22">
        <f>ROUND(10.885,5)</f>
        <v>10.885</v>
      </c>
      <c r="D195" s="22">
        <f>F195</f>
        <v>11.10624</v>
      </c>
      <c r="E195" s="22">
        <f>F195</f>
        <v>11.10624</v>
      </c>
      <c r="F195" s="22">
        <f>ROUND(11.10624,5)</f>
        <v>11.10624</v>
      </c>
      <c r="G195" s="20"/>
      <c r="H195" s="28"/>
    </row>
    <row r="196" spans="1:8" ht="12.75" customHeight="1">
      <c r="A196" s="42">
        <v>44322</v>
      </c>
      <c r="B196" s="43"/>
      <c r="C196" s="22">
        <f>ROUND(10.885,5)</f>
        <v>10.885</v>
      </c>
      <c r="D196" s="22">
        <f>F196</f>
        <v>11.31635</v>
      </c>
      <c r="E196" s="22">
        <f>F196</f>
        <v>11.31635</v>
      </c>
      <c r="F196" s="22">
        <f>ROUND(11.31635,5)</f>
        <v>11.31635</v>
      </c>
      <c r="G196" s="20"/>
      <c r="H196" s="28"/>
    </row>
    <row r="197" spans="1:8" ht="12.75" customHeight="1">
      <c r="A197" s="42">
        <v>44413</v>
      </c>
      <c r="B197" s="43"/>
      <c r="C197" s="22">
        <f>ROUND(10.885,5)</f>
        <v>10.885</v>
      </c>
      <c r="D197" s="22">
        <f>F197</f>
        <v>11.53569</v>
      </c>
      <c r="E197" s="22">
        <f>F197</f>
        <v>11.53569</v>
      </c>
      <c r="F197" s="22">
        <f>ROUND(11.53569,5)</f>
        <v>11.53569</v>
      </c>
      <c r="G197" s="20"/>
      <c r="H197" s="28"/>
    </row>
    <row r="198" spans="1:8" ht="12.75" customHeight="1">
      <c r="A198" s="42">
        <v>44504</v>
      </c>
      <c r="B198" s="43"/>
      <c r="C198" s="22">
        <f>ROUND(10.885,5)</f>
        <v>10.885</v>
      </c>
      <c r="D198" s="22">
        <f>F198</f>
        <v>11.76938</v>
      </c>
      <c r="E198" s="22">
        <f>F198</f>
        <v>11.76938</v>
      </c>
      <c r="F198" s="22">
        <f>ROUND(11.76938,5)</f>
        <v>11.76938</v>
      </c>
      <c r="G198" s="20"/>
      <c r="H198" s="28"/>
    </row>
    <row r="199" spans="1:8" ht="12.75" customHeight="1">
      <c r="A199" s="42" t="s">
        <v>52</v>
      </c>
      <c r="B199" s="43"/>
      <c r="C199" s="21"/>
      <c r="D199" s="21"/>
      <c r="E199" s="21"/>
      <c r="F199" s="21"/>
      <c r="G199" s="20"/>
      <c r="H199" s="28"/>
    </row>
    <row r="200" spans="1:8" ht="12.75" customHeight="1">
      <c r="A200" s="42">
        <v>44140</v>
      </c>
      <c r="B200" s="43"/>
      <c r="C200" s="22">
        <f>ROUND(4.02,5)</f>
        <v>4.02</v>
      </c>
      <c r="D200" s="22">
        <f>F200</f>
        <v>188.1114</v>
      </c>
      <c r="E200" s="22">
        <f>F200</f>
        <v>188.1114</v>
      </c>
      <c r="F200" s="22">
        <f>ROUND(188.1114,5)</f>
        <v>188.1114</v>
      </c>
      <c r="G200" s="20"/>
      <c r="H200" s="28"/>
    </row>
    <row r="201" spans="1:8" ht="12.75" customHeight="1">
      <c r="A201" s="42">
        <v>44231</v>
      </c>
      <c r="B201" s="43"/>
      <c r="C201" s="22">
        <f>ROUND(4.02,5)</f>
        <v>4.02</v>
      </c>
      <c r="D201" s="22">
        <f>F201</f>
        <v>189.98781</v>
      </c>
      <c r="E201" s="22">
        <f>F201</f>
        <v>189.98781</v>
      </c>
      <c r="F201" s="22">
        <f>ROUND(189.98781,5)</f>
        <v>189.98781</v>
      </c>
      <c r="G201" s="20"/>
      <c r="H201" s="28"/>
    </row>
    <row r="202" spans="1:8" ht="12.75" customHeight="1">
      <c r="A202" s="42">
        <v>44322</v>
      </c>
      <c r="B202" s="43"/>
      <c r="C202" s="22">
        <f>ROUND(4.02,5)</f>
        <v>4.02</v>
      </c>
      <c r="D202" s="22">
        <f>F202</f>
        <v>189.33831</v>
      </c>
      <c r="E202" s="22">
        <f>F202</f>
        <v>189.33831</v>
      </c>
      <c r="F202" s="22">
        <f>ROUND(189.33831,5)</f>
        <v>189.33831</v>
      </c>
      <c r="G202" s="20"/>
      <c r="H202" s="28"/>
    </row>
    <row r="203" spans="1:8" ht="12.75" customHeight="1">
      <c r="A203" s="42">
        <v>44413</v>
      </c>
      <c r="B203" s="43"/>
      <c r="C203" s="22">
        <f>ROUND(4.02,5)</f>
        <v>4.02</v>
      </c>
      <c r="D203" s="22">
        <f>F203</f>
        <v>191.429</v>
      </c>
      <c r="E203" s="22">
        <f>F203</f>
        <v>191.429</v>
      </c>
      <c r="F203" s="22">
        <f>ROUND(191.429,5)</f>
        <v>191.429</v>
      </c>
      <c r="G203" s="20"/>
      <c r="H203" s="28"/>
    </row>
    <row r="204" spans="1:8" ht="12.75" customHeight="1">
      <c r="A204" s="42">
        <v>44504</v>
      </c>
      <c r="B204" s="43"/>
      <c r="C204" s="22">
        <f>ROUND(4.02,5)</f>
        <v>4.02</v>
      </c>
      <c r="D204" s="22">
        <f>F204</f>
        <v>190.65153</v>
      </c>
      <c r="E204" s="22">
        <f>F204</f>
        <v>190.65153</v>
      </c>
      <c r="F204" s="22">
        <f>ROUND(190.65153,5)</f>
        <v>190.65153</v>
      </c>
      <c r="G204" s="20"/>
      <c r="H204" s="28"/>
    </row>
    <row r="205" spans="1:8" ht="12.75" customHeight="1">
      <c r="A205" s="42" t="s">
        <v>53</v>
      </c>
      <c r="B205" s="43"/>
      <c r="C205" s="21"/>
      <c r="D205" s="21"/>
      <c r="E205" s="21"/>
      <c r="F205" s="21"/>
      <c r="G205" s="20"/>
      <c r="H205" s="28"/>
    </row>
    <row r="206" spans="1:8" ht="12.75" customHeight="1">
      <c r="A206" s="42">
        <v>44140</v>
      </c>
      <c r="B206" s="43"/>
      <c r="C206" s="22">
        <f>ROUND(1.38,5)</f>
        <v>1.38</v>
      </c>
      <c r="D206" s="22">
        <f>F206</f>
        <v>170.26979</v>
      </c>
      <c r="E206" s="22">
        <f>F206</f>
        <v>170.26979</v>
      </c>
      <c r="F206" s="22">
        <f>ROUND(170.26979,5)</f>
        <v>170.26979</v>
      </c>
      <c r="G206" s="20"/>
      <c r="H206" s="28"/>
    </row>
    <row r="207" spans="1:8" ht="12.75" customHeight="1">
      <c r="A207" s="42">
        <v>44231</v>
      </c>
      <c r="B207" s="43"/>
      <c r="C207" s="22">
        <f>ROUND(1.38,5)</f>
        <v>1.38</v>
      </c>
      <c r="D207" s="22">
        <f>F207</f>
        <v>169.6734</v>
      </c>
      <c r="E207" s="22">
        <f>F207</f>
        <v>169.6734</v>
      </c>
      <c r="F207" s="22">
        <f>ROUND(169.6734,5)</f>
        <v>169.6734</v>
      </c>
      <c r="G207" s="20"/>
      <c r="H207" s="28"/>
    </row>
    <row r="208" spans="1:8" ht="12.75" customHeight="1">
      <c r="A208" s="42">
        <v>44322</v>
      </c>
      <c r="B208" s="43"/>
      <c r="C208" s="22">
        <f>ROUND(1.38,5)</f>
        <v>1.38</v>
      </c>
      <c r="D208" s="22">
        <f>F208</f>
        <v>171.51371</v>
      </c>
      <c r="E208" s="22">
        <f>F208</f>
        <v>171.51371</v>
      </c>
      <c r="F208" s="22">
        <f>ROUND(171.51371,5)</f>
        <v>171.51371</v>
      </c>
      <c r="G208" s="20"/>
      <c r="H208" s="28"/>
    </row>
    <row r="209" spans="1:8" ht="12.75" customHeight="1">
      <c r="A209" s="42">
        <v>44413</v>
      </c>
      <c r="B209" s="43"/>
      <c r="C209" s="22">
        <f>ROUND(1.38,5)</f>
        <v>1.38</v>
      </c>
      <c r="D209" s="22">
        <f>F209</f>
        <v>171.07907</v>
      </c>
      <c r="E209" s="22">
        <f>F209</f>
        <v>171.07907</v>
      </c>
      <c r="F209" s="22">
        <f>ROUND(171.07907,5)</f>
        <v>171.07907</v>
      </c>
      <c r="G209" s="20"/>
      <c r="H209" s="28"/>
    </row>
    <row r="210" spans="1:8" ht="12.75" customHeight="1">
      <c r="A210" s="42">
        <v>44504</v>
      </c>
      <c r="B210" s="43"/>
      <c r="C210" s="22">
        <f>ROUND(1.38,5)</f>
        <v>1.38</v>
      </c>
      <c r="D210" s="22">
        <f>F210</f>
        <v>172.82793</v>
      </c>
      <c r="E210" s="22">
        <f>F210</f>
        <v>172.82793</v>
      </c>
      <c r="F210" s="22">
        <f>ROUND(172.82793,5)</f>
        <v>172.82793</v>
      </c>
      <c r="G210" s="20"/>
      <c r="H210" s="28"/>
    </row>
    <row r="211" spans="1:8" ht="12.75" customHeight="1">
      <c r="A211" s="42" t="s">
        <v>54</v>
      </c>
      <c r="B211" s="43"/>
      <c r="C211" s="21"/>
      <c r="D211" s="21"/>
      <c r="E211" s="21"/>
      <c r="F211" s="21"/>
      <c r="G211" s="20"/>
      <c r="H211" s="28"/>
    </row>
    <row r="212" spans="1:8" ht="12.75" customHeight="1">
      <c r="A212" s="42">
        <v>44140</v>
      </c>
      <c r="B212" s="43"/>
      <c r="C212" s="22">
        <f>ROUND(9.815,5)</f>
        <v>9.815</v>
      </c>
      <c r="D212" s="22">
        <f>F212</f>
        <v>9.82471</v>
      </c>
      <c r="E212" s="22">
        <f>F212</f>
        <v>9.82471</v>
      </c>
      <c r="F212" s="22">
        <f>ROUND(9.82471,5)</f>
        <v>9.82471</v>
      </c>
      <c r="G212" s="20"/>
      <c r="H212" s="28"/>
    </row>
    <row r="213" spans="1:8" ht="12.75" customHeight="1">
      <c r="A213" s="42">
        <v>44231</v>
      </c>
      <c r="B213" s="43"/>
      <c r="C213" s="22">
        <f>ROUND(9.815,5)</f>
        <v>9.815</v>
      </c>
      <c r="D213" s="22">
        <f>F213</f>
        <v>10.04767</v>
      </c>
      <c r="E213" s="22">
        <f>F213</f>
        <v>10.04767</v>
      </c>
      <c r="F213" s="22">
        <f>ROUND(10.04767,5)</f>
        <v>10.04767</v>
      </c>
      <c r="G213" s="20"/>
      <c r="H213" s="28"/>
    </row>
    <row r="214" spans="1:8" ht="12.75" customHeight="1">
      <c r="A214" s="42">
        <v>44322</v>
      </c>
      <c r="B214" s="43"/>
      <c r="C214" s="22">
        <f>ROUND(9.815,5)</f>
        <v>9.815</v>
      </c>
      <c r="D214" s="22">
        <f>F214</f>
        <v>10.26211</v>
      </c>
      <c r="E214" s="22">
        <f>F214</f>
        <v>10.26211</v>
      </c>
      <c r="F214" s="22">
        <f>ROUND(10.26211,5)</f>
        <v>10.26211</v>
      </c>
      <c r="G214" s="20"/>
      <c r="H214" s="28"/>
    </row>
    <row r="215" spans="1:8" ht="12.75" customHeight="1">
      <c r="A215" s="42">
        <v>44413</v>
      </c>
      <c r="B215" s="43"/>
      <c r="C215" s="22">
        <f>ROUND(9.815,5)</f>
        <v>9.815</v>
      </c>
      <c r="D215" s="22">
        <f>F215</f>
        <v>10.49184</v>
      </c>
      <c r="E215" s="22">
        <f>F215</f>
        <v>10.49184</v>
      </c>
      <c r="F215" s="22">
        <f>ROUND(10.49184,5)</f>
        <v>10.49184</v>
      </c>
      <c r="G215" s="20"/>
      <c r="H215" s="28"/>
    </row>
    <row r="216" spans="1:8" ht="12.75" customHeight="1">
      <c r="A216" s="42">
        <v>44504</v>
      </c>
      <c r="B216" s="43"/>
      <c r="C216" s="22">
        <f>ROUND(9.815,5)</f>
        <v>9.815</v>
      </c>
      <c r="D216" s="22">
        <f>F216</f>
        <v>10.74196</v>
      </c>
      <c r="E216" s="22">
        <f>F216</f>
        <v>10.74196</v>
      </c>
      <c r="F216" s="22">
        <f>ROUND(10.74196,5)</f>
        <v>10.74196</v>
      </c>
      <c r="G216" s="20"/>
      <c r="H216" s="28"/>
    </row>
    <row r="217" spans="1:8" ht="12.75" customHeight="1">
      <c r="A217" s="42" t="s">
        <v>55</v>
      </c>
      <c r="B217" s="43"/>
      <c r="C217" s="21"/>
      <c r="D217" s="21"/>
      <c r="E217" s="21"/>
      <c r="F217" s="21"/>
      <c r="G217" s="20"/>
      <c r="H217" s="28"/>
    </row>
    <row r="218" spans="1:8" ht="12.75" customHeight="1">
      <c r="A218" s="42">
        <v>44140</v>
      </c>
      <c r="B218" s="43"/>
      <c r="C218" s="22">
        <f>ROUND(11.41,5)</f>
        <v>11.41</v>
      </c>
      <c r="D218" s="22">
        <f>F218</f>
        <v>11.41965</v>
      </c>
      <c r="E218" s="22">
        <f>F218</f>
        <v>11.41965</v>
      </c>
      <c r="F218" s="22">
        <f>ROUND(11.41965,5)</f>
        <v>11.41965</v>
      </c>
      <c r="G218" s="20"/>
      <c r="H218" s="28"/>
    </row>
    <row r="219" spans="1:8" ht="12.75" customHeight="1">
      <c r="A219" s="42">
        <v>44231</v>
      </c>
      <c r="B219" s="43"/>
      <c r="C219" s="22">
        <f>ROUND(11.41,5)</f>
        <v>11.41</v>
      </c>
      <c r="D219" s="22">
        <f>F219</f>
        <v>11.6417</v>
      </c>
      <c r="E219" s="22">
        <f>F219</f>
        <v>11.6417</v>
      </c>
      <c r="F219" s="22">
        <f>ROUND(11.6417,5)</f>
        <v>11.6417</v>
      </c>
      <c r="G219" s="20"/>
      <c r="H219" s="28"/>
    </row>
    <row r="220" spans="1:8" ht="12.75" customHeight="1">
      <c r="A220" s="42">
        <v>44322</v>
      </c>
      <c r="B220" s="43"/>
      <c r="C220" s="22">
        <f>ROUND(11.41,5)</f>
        <v>11.41</v>
      </c>
      <c r="D220" s="22">
        <f>F220</f>
        <v>11.85483</v>
      </c>
      <c r="E220" s="22">
        <f>F220</f>
        <v>11.85483</v>
      </c>
      <c r="F220" s="22">
        <f>ROUND(11.85483,5)</f>
        <v>11.85483</v>
      </c>
      <c r="G220" s="20"/>
      <c r="H220" s="28"/>
    </row>
    <row r="221" spans="1:8" ht="12.75" customHeight="1">
      <c r="A221" s="42">
        <v>44413</v>
      </c>
      <c r="B221" s="43"/>
      <c r="C221" s="22">
        <f>ROUND(11.41,5)</f>
        <v>11.41</v>
      </c>
      <c r="D221" s="22">
        <f>F221</f>
        <v>12.08095</v>
      </c>
      <c r="E221" s="22">
        <f>F221</f>
        <v>12.08095</v>
      </c>
      <c r="F221" s="22">
        <f>ROUND(12.08095,5)</f>
        <v>12.08095</v>
      </c>
      <c r="G221" s="20"/>
      <c r="H221" s="28"/>
    </row>
    <row r="222" spans="1:8" ht="12.75" customHeight="1">
      <c r="A222" s="42">
        <v>44504</v>
      </c>
      <c r="B222" s="43"/>
      <c r="C222" s="22">
        <f>ROUND(11.41,5)</f>
        <v>11.41</v>
      </c>
      <c r="D222" s="22">
        <f>F222</f>
        <v>12.32057</v>
      </c>
      <c r="E222" s="22">
        <f>F222</f>
        <v>12.32057</v>
      </c>
      <c r="F222" s="22">
        <f>ROUND(12.32057,5)</f>
        <v>12.32057</v>
      </c>
      <c r="G222" s="20"/>
      <c r="H222" s="28"/>
    </row>
    <row r="223" spans="1:8" ht="12.75" customHeight="1">
      <c r="A223" s="42" t="s">
        <v>56</v>
      </c>
      <c r="B223" s="43"/>
      <c r="C223" s="21"/>
      <c r="D223" s="21"/>
      <c r="E223" s="21"/>
      <c r="F223" s="21"/>
      <c r="G223" s="20"/>
      <c r="H223" s="28"/>
    </row>
    <row r="224" spans="1:8" ht="12.75" customHeight="1">
      <c r="A224" s="42">
        <v>44140</v>
      </c>
      <c r="B224" s="43"/>
      <c r="C224" s="22">
        <f>ROUND(11.675,5)</f>
        <v>11.675</v>
      </c>
      <c r="D224" s="22">
        <f>F224</f>
        <v>11.68527</v>
      </c>
      <c r="E224" s="22">
        <f>F224</f>
        <v>11.68527</v>
      </c>
      <c r="F224" s="22">
        <f>ROUND(11.68527,5)</f>
        <v>11.68527</v>
      </c>
      <c r="G224" s="20"/>
      <c r="H224" s="28"/>
    </row>
    <row r="225" spans="1:8" ht="12.75" customHeight="1">
      <c r="A225" s="42">
        <v>44231</v>
      </c>
      <c r="B225" s="43"/>
      <c r="C225" s="22">
        <f>ROUND(11.675,5)</f>
        <v>11.675</v>
      </c>
      <c r="D225" s="22">
        <f>F225</f>
        <v>11.92263</v>
      </c>
      <c r="E225" s="22">
        <f>F225</f>
        <v>11.92263</v>
      </c>
      <c r="F225" s="22">
        <f>ROUND(11.92263,5)</f>
        <v>11.92263</v>
      </c>
      <c r="G225" s="20"/>
      <c r="H225" s="28"/>
    </row>
    <row r="226" spans="1:8" ht="12.75" customHeight="1">
      <c r="A226" s="42">
        <v>44322</v>
      </c>
      <c r="B226" s="43"/>
      <c r="C226" s="22">
        <f>ROUND(11.675,5)</f>
        <v>11.675</v>
      </c>
      <c r="D226" s="22">
        <f>F226</f>
        <v>12.1514</v>
      </c>
      <c r="E226" s="22">
        <f>F226</f>
        <v>12.1514</v>
      </c>
      <c r="F226" s="22">
        <f>ROUND(12.1514,5)</f>
        <v>12.1514</v>
      </c>
      <c r="G226" s="20"/>
      <c r="H226" s="28"/>
    </row>
    <row r="227" spans="1:8" ht="12.75" customHeight="1">
      <c r="A227" s="42">
        <v>44413</v>
      </c>
      <c r="B227" s="43"/>
      <c r="C227" s="22">
        <f>ROUND(11.675,5)</f>
        <v>11.675</v>
      </c>
      <c r="D227" s="22">
        <f>F227</f>
        <v>12.39541</v>
      </c>
      <c r="E227" s="22">
        <f>F227</f>
        <v>12.39541</v>
      </c>
      <c r="F227" s="22">
        <f>ROUND(12.39541,5)</f>
        <v>12.39541</v>
      </c>
      <c r="G227" s="20"/>
      <c r="H227" s="28"/>
    </row>
    <row r="228" spans="1:8" ht="12.75" customHeight="1">
      <c r="A228" s="42">
        <v>44504</v>
      </c>
      <c r="B228" s="43"/>
      <c r="C228" s="22">
        <f>ROUND(11.675,5)</f>
        <v>11.675</v>
      </c>
      <c r="D228" s="22">
        <f>F228</f>
        <v>12.65431</v>
      </c>
      <c r="E228" s="22">
        <f>F228</f>
        <v>12.65431</v>
      </c>
      <c r="F228" s="22">
        <f>ROUND(12.65431,5)</f>
        <v>12.65431</v>
      </c>
      <c r="G228" s="20"/>
      <c r="H228" s="28"/>
    </row>
    <row r="229" spans="1:8" ht="12.75" customHeight="1">
      <c r="A229" s="42" t="s">
        <v>57</v>
      </c>
      <c r="B229" s="43"/>
      <c r="C229" s="21"/>
      <c r="D229" s="21"/>
      <c r="E229" s="21"/>
      <c r="F229" s="21"/>
      <c r="G229" s="20"/>
      <c r="H229" s="28"/>
    </row>
    <row r="230" spans="1:8" ht="12.75" customHeight="1">
      <c r="A230" s="42">
        <v>44140</v>
      </c>
      <c r="B230" s="43"/>
      <c r="C230" s="23">
        <f>ROUND(727.855,3)</f>
        <v>727.855</v>
      </c>
      <c r="D230" s="23">
        <f>F230</f>
        <v>728.003</v>
      </c>
      <c r="E230" s="23">
        <f>F230</f>
        <v>728.003</v>
      </c>
      <c r="F230" s="23">
        <f>ROUND(728.003,3)</f>
        <v>728.003</v>
      </c>
      <c r="G230" s="20"/>
      <c r="H230" s="28"/>
    </row>
    <row r="231" spans="1:8" ht="12.75" customHeight="1">
      <c r="A231" s="42">
        <v>44231</v>
      </c>
      <c r="B231" s="43"/>
      <c r="C231" s="23">
        <f>ROUND(727.855,3)</f>
        <v>727.855</v>
      </c>
      <c r="D231" s="23">
        <f>F231</f>
        <v>735.077</v>
      </c>
      <c r="E231" s="23">
        <f>F231</f>
        <v>735.077</v>
      </c>
      <c r="F231" s="23">
        <f>ROUND(735.077,3)</f>
        <v>735.077</v>
      </c>
      <c r="G231" s="20"/>
      <c r="H231" s="28"/>
    </row>
    <row r="232" spans="1:8" ht="12.75" customHeight="1">
      <c r="A232" s="42">
        <v>44322</v>
      </c>
      <c r="B232" s="43"/>
      <c r="C232" s="23">
        <f>ROUND(727.855,3)</f>
        <v>727.855</v>
      </c>
      <c r="D232" s="23">
        <f>F232</f>
        <v>742.86</v>
      </c>
      <c r="E232" s="23">
        <f>F232</f>
        <v>742.86</v>
      </c>
      <c r="F232" s="23">
        <f>ROUND(742.86,3)</f>
        <v>742.86</v>
      </c>
      <c r="G232" s="20"/>
      <c r="H232" s="28"/>
    </row>
    <row r="233" spans="1:8" ht="12.75" customHeight="1">
      <c r="A233" s="42">
        <v>44413</v>
      </c>
      <c r="B233" s="43"/>
      <c r="C233" s="23">
        <f>ROUND(727.855,3)</f>
        <v>727.855</v>
      </c>
      <c r="D233" s="23">
        <f>F233</f>
        <v>750.796</v>
      </c>
      <c r="E233" s="23">
        <f>F233</f>
        <v>750.796</v>
      </c>
      <c r="F233" s="23">
        <f>ROUND(750.796,3)</f>
        <v>750.796</v>
      </c>
      <c r="G233" s="20"/>
      <c r="H233" s="28"/>
    </row>
    <row r="234" spans="1:8" ht="12.75" customHeight="1">
      <c r="A234" s="42" t="s">
        <v>58</v>
      </c>
      <c r="B234" s="43"/>
      <c r="C234" s="21"/>
      <c r="D234" s="21"/>
      <c r="E234" s="21"/>
      <c r="F234" s="21"/>
      <c r="G234" s="20"/>
      <c r="H234" s="28"/>
    </row>
    <row r="235" spans="1:8" ht="12.75" customHeight="1">
      <c r="A235" s="42">
        <v>44140</v>
      </c>
      <c r="B235" s="43"/>
      <c r="C235" s="23">
        <f>ROUND(765.148,3)</f>
        <v>765.148</v>
      </c>
      <c r="D235" s="23">
        <f>F235</f>
        <v>765.303</v>
      </c>
      <c r="E235" s="23">
        <f>F235</f>
        <v>765.303</v>
      </c>
      <c r="F235" s="23">
        <f>ROUND(765.303,3)</f>
        <v>765.303</v>
      </c>
      <c r="G235" s="20"/>
      <c r="H235" s="28"/>
    </row>
    <row r="236" spans="1:8" ht="12.75" customHeight="1">
      <c r="A236" s="42">
        <v>44231</v>
      </c>
      <c r="B236" s="43"/>
      <c r="C236" s="23">
        <f>ROUND(765.148,3)</f>
        <v>765.148</v>
      </c>
      <c r="D236" s="23">
        <f>F236</f>
        <v>772.74</v>
      </c>
      <c r="E236" s="23">
        <f>F236</f>
        <v>772.74</v>
      </c>
      <c r="F236" s="23">
        <f>ROUND(772.74,3)</f>
        <v>772.74</v>
      </c>
      <c r="G236" s="20"/>
      <c r="H236" s="28"/>
    </row>
    <row r="237" spans="1:8" ht="12.75" customHeight="1">
      <c r="A237" s="42">
        <v>44322</v>
      </c>
      <c r="B237" s="43"/>
      <c r="C237" s="23">
        <f>ROUND(765.148,3)</f>
        <v>765.148</v>
      </c>
      <c r="D237" s="23">
        <f>F237</f>
        <v>780.922</v>
      </c>
      <c r="E237" s="23">
        <f>F237</f>
        <v>780.922</v>
      </c>
      <c r="F237" s="23">
        <f>ROUND(780.922,3)</f>
        <v>780.922</v>
      </c>
      <c r="G237" s="20"/>
      <c r="H237" s="28"/>
    </row>
    <row r="238" spans="1:8" ht="12.75" customHeight="1">
      <c r="A238" s="42">
        <v>44413</v>
      </c>
      <c r="B238" s="43"/>
      <c r="C238" s="23">
        <f>ROUND(765.148,3)</f>
        <v>765.148</v>
      </c>
      <c r="D238" s="23">
        <f>F238</f>
        <v>789.265</v>
      </c>
      <c r="E238" s="23">
        <f>F238</f>
        <v>789.265</v>
      </c>
      <c r="F238" s="23">
        <f>ROUND(789.265,3)</f>
        <v>789.265</v>
      </c>
      <c r="G238" s="20"/>
      <c r="H238" s="28"/>
    </row>
    <row r="239" spans="1:8" ht="12.75" customHeight="1">
      <c r="A239" s="42" t="s">
        <v>59</v>
      </c>
      <c r="B239" s="43"/>
      <c r="C239" s="21"/>
      <c r="D239" s="21"/>
      <c r="E239" s="21"/>
      <c r="F239" s="21"/>
      <c r="G239" s="20"/>
      <c r="H239" s="28"/>
    </row>
    <row r="240" spans="1:8" ht="12.75" customHeight="1">
      <c r="A240" s="42">
        <v>44140</v>
      </c>
      <c r="B240" s="43"/>
      <c r="C240" s="23">
        <f>ROUND(821.343,3)</f>
        <v>821.343</v>
      </c>
      <c r="D240" s="23">
        <f>F240</f>
        <v>821.51</v>
      </c>
      <c r="E240" s="23">
        <f>F240</f>
        <v>821.51</v>
      </c>
      <c r="F240" s="23">
        <f>ROUND(821.51,3)</f>
        <v>821.51</v>
      </c>
      <c r="G240" s="20"/>
      <c r="H240" s="28"/>
    </row>
    <row r="241" spans="1:8" ht="12.75" customHeight="1">
      <c r="A241" s="42">
        <v>44231</v>
      </c>
      <c r="B241" s="43"/>
      <c r="C241" s="23">
        <f>ROUND(821.343,3)</f>
        <v>821.343</v>
      </c>
      <c r="D241" s="23">
        <f>F241</f>
        <v>829.492</v>
      </c>
      <c r="E241" s="23">
        <f>F241</f>
        <v>829.492</v>
      </c>
      <c r="F241" s="23">
        <f>ROUND(829.492,3)</f>
        <v>829.492</v>
      </c>
      <c r="G241" s="20"/>
      <c r="H241" s="28"/>
    </row>
    <row r="242" spans="1:8" ht="12.75" customHeight="1">
      <c r="A242" s="42">
        <v>44322</v>
      </c>
      <c r="B242" s="43"/>
      <c r="C242" s="23">
        <f>ROUND(821.343,3)</f>
        <v>821.343</v>
      </c>
      <c r="D242" s="23">
        <f>F242</f>
        <v>838.276</v>
      </c>
      <c r="E242" s="23">
        <f>F242</f>
        <v>838.276</v>
      </c>
      <c r="F242" s="23">
        <f>ROUND(838.276,3)</f>
        <v>838.276</v>
      </c>
      <c r="G242" s="20"/>
      <c r="H242" s="28"/>
    </row>
    <row r="243" spans="1:8" ht="12.75" customHeight="1">
      <c r="A243" s="42">
        <v>44413</v>
      </c>
      <c r="B243" s="43"/>
      <c r="C243" s="23">
        <f>ROUND(821.343,3)</f>
        <v>821.343</v>
      </c>
      <c r="D243" s="23">
        <f>F243</f>
        <v>847.231</v>
      </c>
      <c r="E243" s="23">
        <f>F243</f>
        <v>847.231</v>
      </c>
      <c r="F243" s="23">
        <f>ROUND(847.231,3)</f>
        <v>847.231</v>
      </c>
      <c r="G243" s="20"/>
      <c r="H243" s="28"/>
    </row>
    <row r="244" spans="1:8" ht="12.75" customHeight="1">
      <c r="A244" s="42" t="s">
        <v>60</v>
      </c>
      <c r="B244" s="43"/>
      <c r="C244" s="21"/>
      <c r="D244" s="21"/>
      <c r="E244" s="21"/>
      <c r="F244" s="21"/>
      <c r="G244" s="20"/>
      <c r="H244" s="28"/>
    </row>
    <row r="245" spans="1:8" ht="12.75" customHeight="1">
      <c r="A245" s="42">
        <v>44140</v>
      </c>
      <c r="B245" s="43"/>
      <c r="C245" s="23">
        <f>ROUND(718.443,3)</f>
        <v>718.443</v>
      </c>
      <c r="D245" s="23">
        <f>F245</f>
        <v>718.589</v>
      </c>
      <c r="E245" s="23">
        <f>F245</f>
        <v>718.589</v>
      </c>
      <c r="F245" s="23">
        <f>ROUND(718.589,3)</f>
        <v>718.589</v>
      </c>
      <c r="G245" s="20"/>
      <c r="H245" s="28"/>
    </row>
    <row r="246" spans="1:8" ht="12.75" customHeight="1">
      <c r="A246" s="42">
        <v>44231</v>
      </c>
      <c r="B246" s="43"/>
      <c r="C246" s="23">
        <f>ROUND(718.443,3)</f>
        <v>718.443</v>
      </c>
      <c r="D246" s="23">
        <f>F246</f>
        <v>725.571</v>
      </c>
      <c r="E246" s="23">
        <f>F246</f>
        <v>725.571</v>
      </c>
      <c r="F246" s="23">
        <f>ROUND(725.571,3)</f>
        <v>725.571</v>
      </c>
      <c r="G246" s="20"/>
      <c r="H246" s="28"/>
    </row>
    <row r="247" spans="1:8" ht="12.75" customHeight="1">
      <c r="A247" s="42">
        <v>44322</v>
      </c>
      <c r="B247" s="43"/>
      <c r="C247" s="23">
        <f>ROUND(718.443,3)</f>
        <v>718.443</v>
      </c>
      <c r="D247" s="23">
        <f>F247</f>
        <v>733.254</v>
      </c>
      <c r="E247" s="23">
        <f>F247</f>
        <v>733.254</v>
      </c>
      <c r="F247" s="23">
        <f>ROUND(733.254,3)</f>
        <v>733.254</v>
      </c>
      <c r="G247" s="20"/>
      <c r="H247" s="28"/>
    </row>
    <row r="248" spans="1:8" ht="12.75" customHeight="1">
      <c r="A248" s="42">
        <v>44413</v>
      </c>
      <c r="B248" s="43"/>
      <c r="C248" s="23">
        <f>ROUND(718.443,3)</f>
        <v>718.443</v>
      </c>
      <c r="D248" s="23">
        <f>F248</f>
        <v>741.088</v>
      </c>
      <c r="E248" s="23">
        <f>F248</f>
        <v>741.088</v>
      </c>
      <c r="F248" s="23">
        <f>ROUND(741.088,3)</f>
        <v>741.088</v>
      </c>
      <c r="G248" s="20"/>
      <c r="H248" s="28"/>
    </row>
    <row r="249" spans="1:8" ht="12.75" customHeight="1">
      <c r="A249" s="42" t="s">
        <v>61</v>
      </c>
      <c r="B249" s="43"/>
      <c r="C249" s="21"/>
      <c r="D249" s="21"/>
      <c r="E249" s="21"/>
      <c r="F249" s="21"/>
      <c r="G249" s="20"/>
      <c r="H249" s="28"/>
    </row>
    <row r="250" spans="1:8" ht="12.75" customHeight="1">
      <c r="A250" s="42">
        <v>44140</v>
      </c>
      <c r="B250" s="43"/>
      <c r="C250" s="23">
        <f>ROUND(256.908391674788,3)</f>
        <v>256.908</v>
      </c>
      <c r="D250" s="23">
        <f>F250</f>
        <v>256.962</v>
      </c>
      <c r="E250" s="23">
        <f>F250</f>
        <v>256.962</v>
      </c>
      <c r="F250" s="23">
        <f>ROUND(256.962,3)</f>
        <v>256.962</v>
      </c>
      <c r="G250" s="20"/>
      <c r="H250" s="28"/>
    </row>
    <row r="251" spans="1:8" ht="12.75" customHeight="1">
      <c r="A251" s="42">
        <v>44231</v>
      </c>
      <c r="B251" s="43"/>
      <c r="C251" s="23">
        <f>ROUND(256.908391674788,3)</f>
        <v>256.908</v>
      </c>
      <c r="D251" s="23">
        <f>F251</f>
        <v>259.523</v>
      </c>
      <c r="E251" s="23">
        <f>F251</f>
        <v>259.523</v>
      </c>
      <c r="F251" s="23">
        <f>ROUND(259.523,3)</f>
        <v>259.523</v>
      </c>
      <c r="G251" s="20"/>
      <c r="H251" s="28"/>
    </row>
    <row r="252" spans="1:8" ht="12.75" customHeight="1">
      <c r="A252" s="42">
        <v>44322</v>
      </c>
      <c r="B252" s="43"/>
      <c r="C252" s="23">
        <f>ROUND(256.908391674788,3)</f>
        <v>256.908</v>
      </c>
      <c r="D252" s="23">
        <f>F252</f>
        <v>262.334</v>
      </c>
      <c r="E252" s="23">
        <f>F252</f>
        <v>262.334</v>
      </c>
      <c r="F252" s="23">
        <f>ROUND(262.334,3)</f>
        <v>262.334</v>
      </c>
      <c r="G252" s="20"/>
      <c r="H252" s="28"/>
    </row>
    <row r="253" spans="1:8" ht="12.75" customHeight="1">
      <c r="A253" s="42">
        <v>44413</v>
      </c>
      <c r="B253" s="43"/>
      <c r="C253" s="23">
        <f>ROUND(256.908391674788,3)</f>
        <v>256.908</v>
      </c>
      <c r="D253" s="23">
        <f>F253</f>
        <v>265.199</v>
      </c>
      <c r="E253" s="23">
        <f>F253</f>
        <v>265.199</v>
      </c>
      <c r="F253" s="23">
        <f>ROUND(265.199,3)</f>
        <v>265.199</v>
      </c>
      <c r="G253" s="20"/>
      <c r="H253" s="28"/>
    </row>
    <row r="254" spans="1:8" ht="12.75" customHeight="1">
      <c r="A254" s="42" t="s">
        <v>62</v>
      </c>
      <c r="B254" s="43"/>
      <c r="C254" s="21"/>
      <c r="D254" s="21"/>
      <c r="E254" s="21"/>
      <c r="F254" s="21"/>
      <c r="G254" s="20"/>
      <c r="H254" s="28"/>
    </row>
    <row r="255" spans="1:8" ht="12.75" customHeight="1">
      <c r="A255" s="42">
        <v>44140</v>
      </c>
      <c r="B255" s="43"/>
      <c r="C255" s="23">
        <f>ROUND(709.668,3)</f>
        <v>709.668</v>
      </c>
      <c r="D255" s="23">
        <f>F255</f>
        <v>709.812</v>
      </c>
      <c r="E255" s="23">
        <f>F255</f>
        <v>709.812</v>
      </c>
      <c r="F255" s="23">
        <f>ROUND(709.812,3)</f>
        <v>709.812</v>
      </c>
      <c r="G255" s="20"/>
      <c r="H255" s="28"/>
    </row>
    <row r="256" spans="1:8" ht="12.75" customHeight="1">
      <c r="A256" s="42">
        <v>44231</v>
      </c>
      <c r="B256" s="43"/>
      <c r="C256" s="23">
        <f>ROUND(709.668,3)</f>
        <v>709.668</v>
      </c>
      <c r="D256" s="23">
        <f>F256</f>
        <v>716.709</v>
      </c>
      <c r="E256" s="23">
        <f>F256</f>
        <v>716.709</v>
      </c>
      <c r="F256" s="23">
        <f>ROUND(716.709,3)</f>
        <v>716.709</v>
      </c>
      <c r="G256" s="20"/>
      <c r="H256" s="28"/>
    </row>
    <row r="257" spans="1:8" ht="12.75" customHeight="1">
      <c r="A257" s="42">
        <v>44322</v>
      </c>
      <c r="B257" s="43"/>
      <c r="C257" s="23">
        <f>ROUND(709.668,3)</f>
        <v>709.668</v>
      </c>
      <c r="D257" s="23">
        <f>F257</f>
        <v>724.298</v>
      </c>
      <c r="E257" s="23">
        <f>F257</f>
        <v>724.298</v>
      </c>
      <c r="F257" s="23">
        <f>ROUND(724.298,3)</f>
        <v>724.298</v>
      </c>
      <c r="G257" s="20"/>
      <c r="H257" s="28"/>
    </row>
    <row r="258" spans="1:8" ht="12.75" customHeight="1">
      <c r="A258" s="42">
        <v>44413</v>
      </c>
      <c r="B258" s="43"/>
      <c r="C258" s="23">
        <f>ROUND(709.668,3)</f>
        <v>709.668</v>
      </c>
      <c r="D258" s="23">
        <f>F258</f>
        <v>732.036</v>
      </c>
      <c r="E258" s="23">
        <f>F258</f>
        <v>732.036</v>
      </c>
      <c r="F258" s="23">
        <f>ROUND(732.036,3)</f>
        <v>732.036</v>
      </c>
      <c r="G258" s="20"/>
      <c r="H258" s="28"/>
    </row>
    <row r="259" spans="1:8" ht="12.75" customHeight="1">
      <c r="A259" s="44" t="s">
        <v>83</v>
      </c>
      <c r="B259" s="45"/>
      <c r="C259" s="30"/>
      <c r="D259" s="30"/>
      <c r="E259" s="30"/>
      <c r="F259" s="30"/>
      <c r="G259" s="31"/>
      <c r="H259" s="32"/>
    </row>
    <row r="260" spans="1:8" ht="12.75" customHeight="1">
      <c r="A260" s="46">
        <v>44153</v>
      </c>
      <c r="B260" s="47"/>
      <c r="C260" s="33">
        <v>3.333</v>
      </c>
      <c r="D260" s="33">
        <v>3.362</v>
      </c>
      <c r="E260" s="33">
        <v>3.308</v>
      </c>
      <c r="F260" s="33">
        <v>3.335</v>
      </c>
      <c r="G260" s="31"/>
      <c r="H260" s="32"/>
    </row>
    <row r="261" spans="1:8" ht="12.75" customHeight="1">
      <c r="A261" s="46">
        <v>44180</v>
      </c>
      <c r="B261" s="47">
        <v>44180</v>
      </c>
      <c r="C261" s="33">
        <v>3.333</v>
      </c>
      <c r="D261" s="33">
        <v>3.232</v>
      </c>
      <c r="E261" s="33">
        <v>3.198</v>
      </c>
      <c r="F261" s="33">
        <v>3.215</v>
      </c>
      <c r="G261" s="31"/>
      <c r="H261" s="32"/>
    </row>
    <row r="262" spans="1:8" ht="12.75" customHeight="1">
      <c r="A262" s="46">
        <v>44216</v>
      </c>
      <c r="B262" s="47">
        <v>44216</v>
      </c>
      <c r="C262" s="33">
        <v>3.333</v>
      </c>
      <c r="D262" s="33">
        <v>3.222</v>
      </c>
      <c r="E262" s="33">
        <v>3.158</v>
      </c>
      <c r="F262" s="33">
        <v>3.19</v>
      </c>
      <c r="G262" s="31"/>
      <c r="H262" s="32"/>
    </row>
    <row r="263" spans="1:8" ht="12.75" customHeight="1">
      <c r="A263" s="46">
        <v>44244</v>
      </c>
      <c r="B263" s="47">
        <v>44244</v>
      </c>
      <c r="C263" s="33">
        <v>3.333</v>
      </c>
      <c r="D263" s="33">
        <v>3.162</v>
      </c>
      <c r="E263" s="33">
        <v>3.098</v>
      </c>
      <c r="F263" s="33">
        <v>3.13</v>
      </c>
      <c r="G263" s="31"/>
      <c r="H263" s="32"/>
    </row>
    <row r="264" spans="1:8" ht="12.75" customHeight="1">
      <c r="A264" s="46">
        <v>44272</v>
      </c>
      <c r="B264" s="47">
        <v>44272</v>
      </c>
      <c r="C264" s="33">
        <v>3.333</v>
      </c>
      <c r="D264" s="33">
        <v>3.152</v>
      </c>
      <c r="E264" s="33">
        <v>3.118</v>
      </c>
      <c r="F264" s="33">
        <v>3.135</v>
      </c>
      <c r="G264" s="31"/>
      <c r="H264" s="32"/>
    </row>
    <row r="265" spans="1:8" ht="12.75" customHeight="1">
      <c r="A265" s="46">
        <v>44307</v>
      </c>
      <c r="B265" s="47">
        <v>44307</v>
      </c>
      <c r="C265" s="33">
        <v>3.333</v>
      </c>
      <c r="D265" s="33">
        <v>3.152</v>
      </c>
      <c r="E265" s="33">
        <v>3.088</v>
      </c>
      <c r="F265" s="33">
        <v>3.12</v>
      </c>
      <c r="G265" s="31"/>
      <c r="H265" s="32"/>
    </row>
    <row r="266" spans="1:8" ht="12.75" customHeight="1">
      <c r="A266" s="46">
        <v>44362</v>
      </c>
      <c r="B266" s="47">
        <v>44362</v>
      </c>
      <c r="C266" s="33">
        <v>3.333</v>
      </c>
      <c r="D266" s="33">
        <v>3.172</v>
      </c>
      <c r="E266" s="33">
        <v>3.128</v>
      </c>
      <c r="F266" s="33">
        <v>3.1500000000000004</v>
      </c>
      <c r="G266" s="31"/>
      <c r="H266" s="32"/>
    </row>
    <row r="267" spans="1:8" ht="12.75" customHeight="1">
      <c r="A267" s="46">
        <v>44454</v>
      </c>
      <c r="B267" s="47">
        <v>44454</v>
      </c>
      <c r="C267" s="33">
        <v>3.333</v>
      </c>
      <c r="D267" s="33">
        <v>3.292</v>
      </c>
      <c r="E267" s="33">
        <v>3.238</v>
      </c>
      <c r="F267" s="33">
        <v>3.2649999999999997</v>
      </c>
      <c r="G267" s="31"/>
      <c r="H267" s="32"/>
    </row>
    <row r="268" spans="1:8" ht="12.75" customHeight="1">
      <c r="A268" s="46">
        <v>44545</v>
      </c>
      <c r="B268" s="47">
        <v>44545</v>
      </c>
      <c r="C268" s="33">
        <v>3.333</v>
      </c>
      <c r="D268" s="33">
        <v>3.682</v>
      </c>
      <c r="E268" s="33">
        <v>3.198</v>
      </c>
      <c r="F268" s="33">
        <v>3.44</v>
      </c>
      <c r="G268" s="31"/>
      <c r="H268" s="32"/>
    </row>
    <row r="269" spans="1:8" ht="12.75" customHeight="1">
      <c r="A269" s="46">
        <v>44636</v>
      </c>
      <c r="B269" s="47">
        <v>44636</v>
      </c>
      <c r="C269" s="33">
        <v>3.333</v>
      </c>
      <c r="D269" s="33">
        <v>3.572</v>
      </c>
      <c r="E269" s="33">
        <v>3.488</v>
      </c>
      <c r="F269" s="33">
        <v>3.5300000000000002</v>
      </c>
      <c r="G269" s="31"/>
      <c r="H269" s="32"/>
    </row>
    <row r="270" spans="1:8" ht="12.75" customHeight="1">
      <c r="A270" s="46">
        <v>44727</v>
      </c>
      <c r="B270" s="47">
        <v>44727</v>
      </c>
      <c r="C270" s="33">
        <v>3.333</v>
      </c>
      <c r="D270" s="33">
        <v>4.072</v>
      </c>
      <c r="E270" s="33">
        <v>3.728</v>
      </c>
      <c r="F270" s="33">
        <v>3.9000000000000004</v>
      </c>
      <c r="G270" s="31"/>
      <c r="H270" s="32"/>
    </row>
    <row r="271" spans="1:8" ht="12.75" customHeight="1">
      <c r="A271" s="46">
        <v>44825</v>
      </c>
      <c r="B271" s="47">
        <v>44825</v>
      </c>
      <c r="C271" s="33">
        <v>3.333</v>
      </c>
      <c r="D271" s="33">
        <v>4.022</v>
      </c>
      <c r="E271" s="33">
        <v>3.888</v>
      </c>
      <c r="F271" s="33">
        <v>3.955</v>
      </c>
      <c r="G271" s="31"/>
      <c r="H271" s="32"/>
    </row>
    <row r="272" spans="1:8" ht="12.75" customHeight="1">
      <c r="A272" s="42" t="s">
        <v>12</v>
      </c>
      <c r="B272" s="43"/>
      <c r="C272" s="21"/>
      <c r="D272" s="21"/>
      <c r="E272" s="21"/>
      <c r="F272" s="21"/>
      <c r="G272" s="20"/>
      <c r="H272" s="28"/>
    </row>
    <row r="273" spans="1:8" ht="12.75" customHeight="1">
      <c r="A273" s="42">
        <v>45007</v>
      </c>
      <c r="B273" s="43"/>
      <c r="C273" s="20">
        <f>ROUND(90.7271511171647,2)</f>
        <v>90.73</v>
      </c>
      <c r="D273" s="20">
        <f>F273</f>
        <v>85.2</v>
      </c>
      <c r="E273" s="20">
        <f>F273</f>
        <v>85.2</v>
      </c>
      <c r="F273" s="20">
        <f>ROUND(85.2046340124254,2)</f>
        <v>85.2</v>
      </c>
      <c r="G273" s="20"/>
      <c r="H273" s="28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46834</v>
      </c>
      <c r="B275" s="43"/>
      <c r="C275" s="20">
        <f>ROUND(88.4566739719134,2)</f>
        <v>88.46</v>
      </c>
      <c r="D275" s="20">
        <f>F275</f>
        <v>80.39</v>
      </c>
      <c r="E275" s="20">
        <f>F275</f>
        <v>80.39</v>
      </c>
      <c r="F275" s="20">
        <f>ROUND(80.3942359682208,2)</f>
        <v>80.39</v>
      </c>
      <c r="G275" s="20"/>
      <c r="H275" s="28"/>
    </row>
    <row r="276" spans="1:8" ht="12.75" customHeight="1">
      <c r="A276" s="42" t="s">
        <v>63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44182</v>
      </c>
      <c r="B277" s="43"/>
      <c r="C277" s="22">
        <f>ROUND(90.7271511171647,5)</f>
        <v>90.72715</v>
      </c>
      <c r="D277" s="22">
        <f>F277</f>
        <v>93.97074</v>
      </c>
      <c r="E277" s="22">
        <f>F277</f>
        <v>93.97074</v>
      </c>
      <c r="F277" s="22">
        <f>ROUND(93.9707435424521,5)</f>
        <v>93.97074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44271</v>
      </c>
      <c r="B279" s="43"/>
      <c r="C279" s="22">
        <f>ROUND(90.7271511171647,5)</f>
        <v>90.72715</v>
      </c>
      <c r="D279" s="22">
        <f>F279</f>
        <v>92.13477</v>
      </c>
      <c r="E279" s="22">
        <f>F279</f>
        <v>92.13477</v>
      </c>
      <c r="F279" s="22">
        <f>ROUND(92.13476942323,5)</f>
        <v>92.13477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44362</v>
      </c>
      <c r="B281" s="43"/>
      <c r="C281" s="22">
        <f>ROUND(90.7271511171647,5)</f>
        <v>90.72715</v>
      </c>
      <c r="D281" s="22">
        <f>F281</f>
        <v>90.19645</v>
      </c>
      <c r="E281" s="22">
        <f>F281</f>
        <v>90.19645</v>
      </c>
      <c r="F281" s="22">
        <f>ROUND(90.1964527157844,5)</f>
        <v>90.19645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44460</v>
      </c>
      <c r="B283" s="43"/>
      <c r="C283" s="22">
        <f>ROUND(90.7271511171647,5)</f>
        <v>90.72715</v>
      </c>
      <c r="D283" s="22">
        <f>F283</f>
        <v>89.03425</v>
      </c>
      <c r="E283" s="22">
        <f>F283</f>
        <v>89.03425</v>
      </c>
      <c r="F283" s="22">
        <f>ROUND(89.0342548778488,5)</f>
        <v>89.03425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44551</v>
      </c>
      <c r="B285" s="43"/>
      <c r="C285" s="22">
        <f>ROUND(90.7271511171647,5)</f>
        <v>90.72715</v>
      </c>
      <c r="D285" s="22">
        <f>F285</f>
        <v>90.18258</v>
      </c>
      <c r="E285" s="22">
        <f>F285</f>
        <v>90.18258</v>
      </c>
      <c r="F285" s="22">
        <f>ROUND(90.182582076647,5)</f>
        <v>90.18258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44635</v>
      </c>
      <c r="B287" s="43"/>
      <c r="C287" s="22">
        <f>ROUND(90.7271511171647,5)</f>
        <v>90.72715</v>
      </c>
      <c r="D287" s="22">
        <f>F287</f>
        <v>89.48863</v>
      </c>
      <c r="E287" s="22">
        <f>F287</f>
        <v>89.48863</v>
      </c>
      <c r="F287" s="22">
        <f>ROUND(89.4886276934889,5)</f>
        <v>89.48863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44733</v>
      </c>
      <c r="B289" s="43"/>
      <c r="C289" s="22">
        <f>ROUND(90.7271511171647,5)</f>
        <v>90.72715</v>
      </c>
      <c r="D289" s="22">
        <f>F289</f>
        <v>89.47297</v>
      </c>
      <c r="E289" s="22">
        <f>F289</f>
        <v>89.47297</v>
      </c>
      <c r="F289" s="22">
        <f>ROUND(89.4729664908507,5)</f>
        <v>89.47297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44824</v>
      </c>
      <c r="B291" s="43"/>
      <c r="C291" s="22">
        <f>ROUND(90.7271511171647,5)</f>
        <v>90.72715</v>
      </c>
      <c r="D291" s="22">
        <f>F291</f>
        <v>92.48487</v>
      </c>
      <c r="E291" s="22">
        <f>F291</f>
        <v>92.48487</v>
      </c>
      <c r="F291" s="22">
        <f>ROUND(92.4848660885871,5)</f>
        <v>92.48487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45097</v>
      </c>
      <c r="B293" s="43"/>
      <c r="C293" s="20">
        <f>ROUND(90.7271511171647,2)</f>
        <v>90.73</v>
      </c>
      <c r="D293" s="20">
        <f>F293</f>
        <v>90.73</v>
      </c>
      <c r="E293" s="20">
        <f>F293</f>
        <v>90.73</v>
      </c>
      <c r="F293" s="20">
        <f>ROUND(90.7271511171647,2)</f>
        <v>90.73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45188</v>
      </c>
      <c r="B295" s="43"/>
      <c r="C295" s="20">
        <f>ROUND(90.7271511171647,2)</f>
        <v>90.73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46008</v>
      </c>
      <c r="B297" s="43"/>
      <c r="C297" s="22">
        <f>ROUND(88.4566739719134,5)</f>
        <v>88.45667</v>
      </c>
      <c r="D297" s="22">
        <f>F297</f>
        <v>78.4826</v>
      </c>
      <c r="E297" s="22">
        <f>F297</f>
        <v>78.4826</v>
      </c>
      <c r="F297" s="22">
        <f>ROUND(78.4826034709952,5)</f>
        <v>78.4826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46097</v>
      </c>
      <c r="B299" s="43"/>
      <c r="C299" s="22">
        <f>ROUND(88.4566739719134,5)</f>
        <v>88.45667</v>
      </c>
      <c r="D299" s="22">
        <f>F299</f>
        <v>75.07362</v>
      </c>
      <c r="E299" s="22">
        <f>F299</f>
        <v>75.07362</v>
      </c>
      <c r="F299" s="22">
        <f>ROUND(75.0736155936318,5)</f>
        <v>75.07362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46188</v>
      </c>
      <c r="B301" s="43"/>
      <c r="C301" s="22">
        <f>ROUND(88.4566739719134,5)</f>
        <v>88.45667</v>
      </c>
      <c r="D301" s="22">
        <f>F301</f>
        <v>73.56964</v>
      </c>
      <c r="E301" s="22">
        <f>F301</f>
        <v>73.56964</v>
      </c>
      <c r="F301" s="22">
        <f>ROUND(73.5696410392606,5)</f>
        <v>73.56964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46286</v>
      </c>
      <c r="B303" s="43"/>
      <c r="C303" s="22">
        <f>ROUND(88.4566739719134,5)</f>
        <v>88.45667</v>
      </c>
      <c r="D303" s="22">
        <f>F303</f>
        <v>75.71833</v>
      </c>
      <c r="E303" s="22">
        <f>F303</f>
        <v>75.71833</v>
      </c>
      <c r="F303" s="22">
        <f>ROUND(75.7183295627542,5)</f>
        <v>75.71833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46377</v>
      </c>
      <c r="B305" s="43"/>
      <c r="C305" s="22">
        <f>ROUND(88.4566739719134,5)</f>
        <v>88.45667</v>
      </c>
      <c r="D305" s="22">
        <f>F305</f>
        <v>79.87129</v>
      </c>
      <c r="E305" s="22">
        <f>F305</f>
        <v>79.87129</v>
      </c>
      <c r="F305" s="22">
        <f>ROUND(79.871286222577,5)</f>
        <v>79.87129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46461</v>
      </c>
      <c r="B307" s="43"/>
      <c r="C307" s="22">
        <f>ROUND(88.4566739719134,5)</f>
        <v>88.45667</v>
      </c>
      <c r="D307" s="22">
        <f>F307</f>
        <v>78.47181</v>
      </c>
      <c r="E307" s="22">
        <f>F307</f>
        <v>78.47181</v>
      </c>
      <c r="F307" s="22">
        <f>ROUND(78.4718122952703,5)</f>
        <v>78.47181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46559</v>
      </c>
      <c r="B309" s="43"/>
      <c r="C309" s="22">
        <f>ROUND(88.4566739719134,5)</f>
        <v>88.45667</v>
      </c>
      <c r="D309" s="22">
        <f>F309</f>
        <v>80.70104</v>
      </c>
      <c r="E309" s="22">
        <f>F309</f>
        <v>80.70104</v>
      </c>
      <c r="F309" s="22">
        <f>ROUND(80.7010423082847,5)</f>
        <v>80.70104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46650</v>
      </c>
      <c r="B311" s="43"/>
      <c r="C311" s="22">
        <f>ROUND(88.4566739719134,5)</f>
        <v>88.45667</v>
      </c>
      <c r="D311" s="22">
        <f>F311</f>
        <v>86.67992</v>
      </c>
      <c r="E311" s="22">
        <f>F311</f>
        <v>86.67992</v>
      </c>
      <c r="F311" s="22">
        <f>ROUND(86.679919963606,5)</f>
        <v>86.67992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46924</v>
      </c>
      <c r="B313" s="43"/>
      <c r="C313" s="20">
        <f>ROUND(88.4566739719134,2)</f>
        <v>88.46</v>
      </c>
      <c r="D313" s="20">
        <f>F313</f>
        <v>88.46</v>
      </c>
      <c r="E313" s="20">
        <f>F313</f>
        <v>88.46</v>
      </c>
      <c r="F313" s="20">
        <f>ROUND(88.4566739719134,2)</f>
        <v>88.46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ROUND(88.4566739719134,2)</f>
        <v>88.46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57:B257"/>
    <mergeCell ref="A258:B258"/>
    <mergeCell ref="A272:B272"/>
    <mergeCell ref="A273:B273"/>
    <mergeCell ref="A274:B274"/>
    <mergeCell ref="A275:B275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24:B224"/>
    <mergeCell ref="A225:B225"/>
    <mergeCell ref="A226:B226"/>
    <mergeCell ref="A227:B227"/>
    <mergeCell ref="A228:B228"/>
    <mergeCell ref="A259:B259"/>
    <mergeCell ref="A229:B229"/>
    <mergeCell ref="A230:B230"/>
    <mergeCell ref="A231:B231"/>
    <mergeCell ref="A232:B232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2020-11-03T16:04:51Z</dcterms:modified>
  <cp:category/>
  <cp:version/>
  <cp:contentType/>
  <cp:contentStatus/>
</cp:coreProperties>
</file>