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<sst xmlns="http://schemas.openxmlformats.org/spreadsheetml/2006/main" count="85" uniqueCount="83">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</sst>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44183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ROUND(91.2454438473582,2)</f>
        <v>91.25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ROUND(92.2364808610685,2)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91.25</v>
      </c>
      <c r="D7" s="20">
        <f t="shared" si="1"/>
        <v>90.39</v>
      </c>
      <c r="E7" s="20">
        <f t="shared" si="2"/>
        <v>90.39</v>
      </c>
      <c r="F7" s="20">
        <f>ROUND(90.3937779598554,2)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91.25</v>
      </c>
      <c r="D8" s="20">
        <f t="shared" si="1"/>
        <v>89.3</v>
      </c>
      <c r="E8" s="20">
        <f t="shared" si="2"/>
        <v>89.3</v>
      </c>
      <c r="F8" s="20">
        <f>ROUND(89.3046447143491,2)</f>
        <v>89.3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91.25</v>
      </c>
      <c r="D9" s="20">
        <f t="shared" si="1"/>
        <v>90.52</v>
      </c>
      <c r="E9" s="20">
        <f t="shared" si="2"/>
        <v>90.52</v>
      </c>
      <c r="F9" s="20">
        <f>ROUND(90.51728821066,2)</f>
        <v>90.52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91.25</v>
      </c>
      <c r="D10" s="20">
        <f t="shared" si="1"/>
        <v>89.89</v>
      </c>
      <c r="E10" s="20">
        <f t="shared" si="2"/>
        <v>89.89</v>
      </c>
      <c r="F10" s="20">
        <f>ROUND(89.8909145705158,2)</f>
        <v>89.89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91.25</v>
      </c>
      <c r="D11" s="20">
        <f t="shared" si="1"/>
        <v>89.95</v>
      </c>
      <c r="E11" s="20">
        <f t="shared" si="2"/>
        <v>89.95</v>
      </c>
      <c r="F11" s="20">
        <f>ROUND(89.9478215320647,2)</f>
        <v>89.95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91.25</v>
      </c>
      <c r="D12" s="20">
        <f t="shared" si="1"/>
        <v>93.03</v>
      </c>
      <c r="E12" s="20">
        <f t="shared" si="2"/>
        <v>93.03</v>
      </c>
      <c r="F12" s="20">
        <f>ROUND(93.033362127908,2)</f>
        <v>93.03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91.25</v>
      </c>
      <c r="D13" s="20">
        <f t="shared" si="1"/>
        <v>93.47</v>
      </c>
      <c r="E13" s="20">
        <f t="shared" si="2"/>
        <v>93.47</v>
      </c>
      <c r="F13" s="20">
        <f>ROUND(93.4651569417905,2)</f>
        <v>93.47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91.25</v>
      </c>
      <c r="D14" s="20">
        <f t="shared" si="1"/>
        <v>85.78</v>
      </c>
      <c r="E14" s="20">
        <f t="shared" si="2"/>
        <v>85.78</v>
      </c>
      <c r="F14" s="20">
        <f>ROUND(85.7826760269106,2)</f>
        <v>85.78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91.25</v>
      </c>
      <c r="D15" s="20">
        <f t="shared" si="1"/>
        <v>91.25</v>
      </c>
      <c r="E15" s="20">
        <f t="shared" si="2"/>
        <v>91.25</v>
      </c>
      <c r="F15" s="20">
        <f>ROUND(91.2454438473582,2)</f>
        <v>91.25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91.25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ROUND(86.0800581834986,2)</f>
        <v>86.08</v>
      </c>
      <c r="D18" s="20">
        <f aca="true" t="shared" si="4" ref="D18:D29">F18</f>
        <v>77.97</v>
      </c>
      <c r="E18" s="20">
        <f aca="true" t="shared" si="5" ref="E18:E29">F18</f>
        <v>77.97</v>
      </c>
      <c r="F18" s="20">
        <f>ROUND(77.966450839644,2)</f>
        <v>77.97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86.08</v>
      </c>
      <c r="D19" s="20">
        <f t="shared" si="4"/>
        <v>74.38</v>
      </c>
      <c r="E19" s="20">
        <f t="shared" si="5"/>
        <v>74.38</v>
      </c>
      <c r="F19" s="20">
        <f>ROUND(74.3819295182999,2)</f>
        <v>74.38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86.08</v>
      </c>
      <c r="D20" s="20">
        <f t="shared" si="4"/>
        <v>72.69</v>
      </c>
      <c r="E20" s="20">
        <f t="shared" si="5"/>
        <v>72.69</v>
      </c>
      <c r="F20" s="20">
        <f>ROUND(72.6870638516514,2)</f>
        <v>72.69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86.08</v>
      </c>
      <c r="D21" s="20">
        <f t="shared" si="4"/>
        <v>74.62</v>
      </c>
      <c r="E21" s="20">
        <f t="shared" si="5"/>
        <v>74.62</v>
      </c>
      <c r="F21" s="20">
        <f>ROUND(74.6216009682262,2)</f>
        <v>74.62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86.08</v>
      </c>
      <c r="D22" s="20">
        <f t="shared" si="4"/>
        <v>78.58</v>
      </c>
      <c r="E22" s="20">
        <f t="shared" si="5"/>
        <v>78.58</v>
      </c>
      <c r="F22" s="20">
        <f>ROUND(78.5845990960021,2)</f>
        <v>78.58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86.08</v>
      </c>
      <c r="D23" s="20">
        <f t="shared" si="4"/>
        <v>77.01</v>
      </c>
      <c r="E23" s="20">
        <f t="shared" si="5"/>
        <v>77.01</v>
      </c>
      <c r="F23" s="20">
        <f>ROUND(77.0136686831305,2)</f>
        <v>77.01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86.08</v>
      </c>
      <c r="D24" s="20">
        <f t="shared" si="4"/>
        <v>79.05</v>
      </c>
      <c r="E24" s="20">
        <f t="shared" si="5"/>
        <v>79.05</v>
      </c>
      <c r="F24" s="20">
        <f>ROUND(79.0466326882067,2)</f>
        <v>79.05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86.08</v>
      </c>
      <c r="D25" s="20">
        <f t="shared" si="4"/>
        <v>84.85</v>
      </c>
      <c r="E25" s="20">
        <f t="shared" si="5"/>
        <v>84.85</v>
      </c>
      <c r="F25" s="20">
        <f>ROUND(84.8504188718077,2)</f>
        <v>84.85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86.08</v>
      </c>
      <c r="D26" s="20">
        <f t="shared" si="4"/>
        <v>85.23</v>
      </c>
      <c r="E26" s="20">
        <f t="shared" si="5"/>
        <v>85.23</v>
      </c>
      <c r="F26" s="20">
        <f>ROUND(85.2261414392021,2)</f>
        <v>85.23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86.08</v>
      </c>
      <c r="D27" s="20">
        <f t="shared" si="4"/>
        <v>78.18</v>
      </c>
      <c r="E27" s="20">
        <f t="shared" si="5"/>
        <v>78.18</v>
      </c>
      <c r="F27" s="20">
        <f>ROUND(78.1757132315322,2)</f>
        <v>78.18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86.08</v>
      </c>
      <c r="D28" s="20">
        <f t="shared" si="4"/>
        <v>86.08</v>
      </c>
      <c r="E28" s="20">
        <f t="shared" si="5"/>
        <v>86.08</v>
      </c>
      <c r="F28" s="20">
        <f>ROUND(86.0800581834986,2)</f>
        <v>86.08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86.08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ROUND(2.47,5)</f>
        <v>2.47</v>
      </c>
      <c r="D31" s="22">
        <f>F31</f>
        <v>2.47</v>
      </c>
      <c r="E31" s="22">
        <f>F31</f>
        <v>2.47</v>
      </c>
      <c r="F31" s="22">
        <f>ROUND(2.47,5)</f>
        <v>2.47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ROUND(4.4,5)</f>
        <v>4.4</v>
      </c>
      <c r="D33" s="22">
        <f>F33</f>
        <v>4.4</v>
      </c>
      <c r="E33" s="22">
        <f>F33</f>
        <v>4.4</v>
      </c>
      <c r="F33" s="22">
        <f>ROUND(4.4,5)</f>
        <v>4.4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ROUND(4.46,5)</f>
        <v>4.46</v>
      </c>
      <c r="D35" s="22">
        <f>F35</f>
        <v>4.46</v>
      </c>
      <c r="E35" s="22">
        <f>F35</f>
        <v>4.46</v>
      </c>
      <c r="F35" s="22">
        <f>ROUND(4.46,5)</f>
        <v>4.46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ROUND(4.55,5)</f>
        <v>4.55</v>
      </c>
      <c r="D37" s="22">
        <f>F37</f>
        <v>4.55</v>
      </c>
      <c r="E37" s="22">
        <f>F37</f>
        <v>4.55</v>
      </c>
      <c r="F37" s="22">
        <f>ROUND(4.55,5)</f>
        <v>4.55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ROUND(11.095,5)</f>
        <v>11.095</v>
      </c>
      <c r="D39" s="22">
        <f>F39</f>
        <v>11.095</v>
      </c>
      <c r="E39" s="22">
        <f>F39</f>
        <v>11.095</v>
      </c>
      <c r="F39" s="22">
        <f>ROUND(11.095,5)</f>
        <v>11.095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ROUND(4.63,5)</f>
        <v>4.63</v>
      </c>
      <c r="D41" s="22">
        <f>F41</f>
        <v>4.63</v>
      </c>
      <c r="E41" s="22">
        <f>F41</f>
        <v>4.63</v>
      </c>
      <c r="F41" s="22">
        <f>ROUND(4.63,5)</f>
        <v>4.63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ROUND(6.72,3)</f>
        <v>6.72</v>
      </c>
      <c r="D43" s="23">
        <f>F43</f>
        <v>6.72</v>
      </c>
      <c r="E43" s="23">
        <f>F43</f>
        <v>6.72</v>
      </c>
      <c r="F43" s="23">
        <f>ROUND(6.72,3)</f>
        <v>6.72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ROUND(1.39,3)</f>
        <v>1.39</v>
      </c>
      <c r="D45" s="23">
        <f>F45</f>
        <v>1.39</v>
      </c>
      <c r="E45" s="23">
        <f>F45</f>
        <v>1.39</v>
      </c>
      <c r="F45" s="23">
        <f>ROUND(1.39,3)</f>
        <v>1.39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ROUND(4.325,3)</f>
        <v>4.325</v>
      </c>
      <c r="D47" s="23">
        <f>F47</f>
        <v>4.325</v>
      </c>
      <c r="E47" s="23">
        <f>F47</f>
        <v>4.325</v>
      </c>
      <c r="F47" s="23">
        <f>ROUND(4.325,3)</f>
        <v>4.325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ROUND(10.105,3)</f>
        <v>10.105</v>
      </c>
      <c r="D51" s="23">
        <f>F51</f>
        <v>10.105</v>
      </c>
      <c r="E51" s="23">
        <f>F51</f>
        <v>10.105</v>
      </c>
      <c r="F51" s="23">
        <f>ROUND(10.105,3)</f>
        <v>10.105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ROUND(3.65,3)</f>
        <v>3.65</v>
      </c>
      <c r="D53" s="23">
        <f>F53</f>
        <v>3.65</v>
      </c>
      <c r="E53" s="23">
        <f>F53</f>
        <v>3.65</v>
      </c>
      <c r="F53" s="23">
        <f>ROUND(3.65,3)</f>
        <v>3.65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ROUND(0.95,3)</f>
        <v>0.95</v>
      </c>
      <c r="D55" s="23">
        <f>F55</f>
        <v>0.95</v>
      </c>
      <c r="E55" s="23">
        <f>F55</f>
        <v>0.95</v>
      </c>
      <c r="F55" s="23">
        <f>ROUND(0.95,3)</f>
        <v>0.95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ROUND(9.13,3)</f>
        <v>9.13</v>
      </c>
      <c r="D57" s="23">
        <f>F57</f>
        <v>9.13</v>
      </c>
      <c r="E57" s="23">
        <f>F57</f>
        <v>9.13</v>
      </c>
      <c r="F57" s="23">
        <f>ROUND(9.13,3)</f>
        <v>9.13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ROUND(2.47,5)</f>
        <v>2.47</v>
      </c>
      <c r="D59" s="22">
        <f>F59</f>
        <v>148.09669</v>
      </c>
      <c r="E59" s="22">
        <f>F59</f>
        <v>148.09669</v>
      </c>
      <c r="F59" s="22">
        <f>ROUND(148.09669,5)</f>
        <v>148.09669</v>
      </c>
      <c r="G59" s="20"/>
      <c r="H59" s="28"/>
    </row>
    <row r="60" spans="1:8" ht="12.75" customHeight="1">
      <c r="A60" s="44">
        <v>44322</v>
      </c>
      <c r="B60" s="45"/>
      <c r="C60" s="22">
        <f>ROUND(2.47,5)</f>
        <v>2.47</v>
      </c>
      <c r="D60" s="22">
        <f>F60</f>
        <v>149.64964</v>
      </c>
      <c r="E60" s="22">
        <f>F60</f>
        <v>149.64964</v>
      </c>
      <c r="F60" s="22">
        <f>ROUND(149.64964,5)</f>
        <v>149.64964</v>
      </c>
      <c r="G60" s="20"/>
      <c r="H60" s="28"/>
    </row>
    <row r="61" spans="1:8" ht="12.75" customHeight="1">
      <c r="A61" s="44">
        <v>44413</v>
      </c>
      <c r="B61" s="45"/>
      <c r="C61" s="22">
        <f>ROUND(2.47,5)</f>
        <v>2.47</v>
      </c>
      <c r="D61" s="22">
        <f>F61</f>
        <v>149.7686</v>
      </c>
      <c r="E61" s="22">
        <f>F61</f>
        <v>149.7686</v>
      </c>
      <c r="F61" s="22">
        <f>ROUND(149.7686,5)</f>
        <v>149.7686</v>
      </c>
      <c r="G61" s="20"/>
      <c r="H61" s="28"/>
    </row>
    <row r="62" spans="1:8" ht="12.75" customHeight="1">
      <c r="A62" s="44">
        <v>44504</v>
      </c>
      <c r="B62" s="45"/>
      <c r="C62" s="22">
        <f>ROUND(2.47,5)</f>
        <v>2.47</v>
      </c>
      <c r="D62" s="22">
        <f>F62</f>
        <v>151.39471</v>
      </c>
      <c r="E62" s="22">
        <f>F62</f>
        <v>151.39471</v>
      </c>
      <c r="F62" s="22">
        <f>ROUND(151.39471,5)</f>
        <v>151.39471</v>
      </c>
      <c r="G62" s="20"/>
      <c r="H62" s="28"/>
    </row>
    <row r="63" spans="1:8" ht="12.75" customHeight="1">
      <c r="A63" s="44">
        <v>44595</v>
      </c>
      <c r="B63" s="45"/>
      <c r="C63" s="22">
        <f>ROUND(2.47,5)</f>
        <v>2.47</v>
      </c>
      <c r="D63" s="22">
        <f>F63</f>
        <v>151.41191</v>
      </c>
      <c r="E63" s="22">
        <f>F63</f>
        <v>151.41191</v>
      </c>
      <c r="F63" s="22">
        <f>ROUND(151.41191,5)</f>
        <v>151.41191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ROUND(104.18175,5)</f>
        <v>104.18175</v>
      </c>
      <c r="D65" s="22">
        <f>F65</f>
        <v>104.72811</v>
      </c>
      <c r="E65" s="22">
        <f>F65</f>
        <v>104.72811</v>
      </c>
      <c r="F65" s="22">
        <f>ROUND(104.72811,5)</f>
        <v>104.72811</v>
      </c>
      <c r="G65" s="20"/>
      <c r="H65" s="28"/>
    </row>
    <row r="66" spans="1:8" ht="12.75" customHeight="1">
      <c r="A66" s="44">
        <v>44322</v>
      </c>
      <c r="B66" s="45"/>
      <c r="C66" s="22">
        <f>ROUND(104.18175,5)</f>
        <v>104.18175</v>
      </c>
      <c r="D66" s="22">
        <f>F66</f>
        <v>104.68598</v>
      </c>
      <c r="E66" s="22">
        <f>F66</f>
        <v>104.68598</v>
      </c>
      <c r="F66" s="22">
        <f>ROUND(104.68598,5)</f>
        <v>104.68598</v>
      </c>
      <c r="G66" s="20"/>
      <c r="H66" s="28"/>
    </row>
    <row r="67" spans="1:8" ht="12.75" customHeight="1">
      <c r="A67" s="44">
        <v>44413</v>
      </c>
      <c r="B67" s="45"/>
      <c r="C67" s="22">
        <f>ROUND(104.18175,5)</f>
        <v>104.18175</v>
      </c>
      <c r="D67" s="22">
        <f>F67</f>
        <v>105.84099</v>
      </c>
      <c r="E67" s="22">
        <f>F67</f>
        <v>105.84099</v>
      </c>
      <c r="F67" s="22">
        <f>ROUND(105.84099,5)</f>
        <v>105.84099</v>
      </c>
      <c r="G67" s="20"/>
      <c r="H67" s="28"/>
    </row>
    <row r="68" spans="1:8" ht="12.75" customHeight="1">
      <c r="A68" s="44">
        <v>44504</v>
      </c>
      <c r="B68" s="45"/>
      <c r="C68" s="22">
        <f>ROUND(104.18175,5)</f>
        <v>104.18175</v>
      </c>
      <c r="D68" s="22">
        <f>F68</f>
        <v>105.83883</v>
      </c>
      <c r="E68" s="22">
        <f>F68</f>
        <v>105.83883</v>
      </c>
      <c r="F68" s="22">
        <f>ROUND(105.83883,5)</f>
        <v>105.83883</v>
      </c>
      <c r="G68" s="20"/>
      <c r="H68" s="28"/>
    </row>
    <row r="69" spans="1:8" ht="12.75" customHeight="1">
      <c r="A69" s="44">
        <v>44595</v>
      </c>
      <c r="B69" s="45"/>
      <c r="C69" s="22">
        <f>ROUND(104.18175,5)</f>
        <v>104.18175</v>
      </c>
      <c r="D69" s="22">
        <f>F69</f>
        <v>106.94061</v>
      </c>
      <c r="E69" s="22">
        <f>F69</f>
        <v>106.94061</v>
      </c>
      <c r="F69" s="22">
        <f>ROUND(106.94061,5)</f>
        <v>106.94061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ROUND(8.685,5)</f>
        <v>8.685</v>
      </c>
      <c r="D71" s="22">
        <f>F71</f>
        <v>8.78509</v>
      </c>
      <c r="E71" s="22">
        <f>F71</f>
        <v>8.78509</v>
      </c>
      <c r="F71" s="22">
        <f>ROUND(8.78509,5)</f>
        <v>8.78509</v>
      </c>
      <c r="G71" s="20"/>
      <c r="H71" s="28"/>
    </row>
    <row r="72" spans="1:8" ht="12.75" customHeight="1">
      <c r="A72" s="44">
        <v>44322</v>
      </c>
      <c r="B72" s="45"/>
      <c r="C72" s="22">
        <f>ROUND(8.685,5)</f>
        <v>8.685</v>
      </c>
      <c r="D72" s="22">
        <f>F72</f>
        <v>8.97657</v>
      </c>
      <c r="E72" s="22">
        <f>F72</f>
        <v>8.97657</v>
      </c>
      <c r="F72" s="22">
        <f>ROUND(8.97657,5)</f>
        <v>8.97657</v>
      </c>
      <c r="G72" s="20"/>
      <c r="H72" s="28"/>
    </row>
    <row r="73" spans="1:8" ht="12.75" customHeight="1">
      <c r="A73" s="44">
        <v>44413</v>
      </c>
      <c r="B73" s="45"/>
      <c r="C73" s="22">
        <f>ROUND(8.685,5)</f>
        <v>8.685</v>
      </c>
      <c r="D73" s="22">
        <f>F73</f>
        <v>9.178</v>
      </c>
      <c r="E73" s="22">
        <f>F73</f>
        <v>9.178</v>
      </c>
      <c r="F73" s="22">
        <f>ROUND(9.178,5)</f>
        <v>9.178</v>
      </c>
      <c r="G73" s="20"/>
      <c r="H73" s="28"/>
    </row>
    <row r="74" spans="1:8" ht="12.75" customHeight="1">
      <c r="A74" s="44">
        <v>44504</v>
      </c>
      <c r="B74" s="45"/>
      <c r="C74" s="22">
        <f>ROUND(8.685,5)</f>
        <v>8.685</v>
      </c>
      <c r="D74" s="22">
        <f>F74</f>
        <v>9.37785</v>
      </c>
      <c r="E74" s="22">
        <f>F74</f>
        <v>9.37785</v>
      </c>
      <c r="F74" s="22">
        <f>ROUND(9.37785,5)</f>
        <v>9.37785</v>
      </c>
      <c r="G74" s="20"/>
      <c r="H74" s="28"/>
    </row>
    <row r="75" spans="1:8" ht="12.75" customHeight="1">
      <c r="A75" s="44">
        <v>44595</v>
      </c>
      <c r="B75" s="45"/>
      <c r="C75" s="22">
        <f>ROUND(8.685,5)</f>
        <v>8.685</v>
      </c>
      <c r="D75" s="22">
        <f>F75</f>
        <v>9.60849</v>
      </c>
      <c r="E75" s="22">
        <f>F75</f>
        <v>9.60849</v>
      </c>
      <c r="F75" s="22">
        <f>ROUND(9.60849,5)</f>
        <v>9.60849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ROUND(9.59,5)</f>
        <v>9.59</v>
      </c>
      <c r="D77" s="22">
        <f>F77</f>
        <v>9.69768</v>
      </c>
      <c r="E77" s="22">
        <f>F77</f>
        <v>9.69768</v>
      </c>
      <c r="F77" s="22">
        <f>ROUND(9.69768,5)</f>
        <v>9.69768</v>
      </c>
      <c r="G77" s="20"/>
      <c r="H77" s="28"/>
    </row>
    <row r="78" spans="1:8" ht="12.75" customHeight="1">
      <c r="A78" s="44">
        <v>44322</v>
      </c>
      <c r="B78" s="45"/>
      <c r="C78" s="22">
        <f>ROUND(9.59,5)</f>
        <v>9.59</v>
      </c>
      <c r="D78" s="22">
        <f>F78</f>
        <v>9.90098</v>
      </c>
      <c r="E78" s="22">
        <f>F78</f>
        <v>9.90098</v>
      </c>
      <c r="F78" s="22">
        <f>ROUND(9.90098,5)</f>
        <v>9.90098</v>
      </c>
      <c r="G78" s="20"/>
      <c r="H78" s="28"/>
    </row>
    <row r="79" spans="1:8" ht="12.75" customHeight="1">
      <c r="A79" s="44">
        <v>44413</v>
      </c>
      <c r="B79" s="45"/>
      <c r="C79" s="22">
        <f>ROUND(9.59,5)</f>
        <v>9.59</v>
      </c>
      <c r="D79" s="22">
        <f>F79</f>
        <v>10.10955</v>
      </c>
      <c r="E79" s="22">
        <f>F79</f>
        <v>10.10955</v>
      </c>
      <c r="F79" s="22">
        <f>ROUND(10.10955,5)</f>
        <v>10.10955</v>
      </c>
      <c r="G79" s="20"/>
      <c r="H79" s="28"/>
    </row>
    <row r="80" spans="1:8" ht="12.75" customHeight="1">
      <c r="A80" s="44">
        <v>44504</v>
      </c>
      <c r="B80" s="45"/>
      <c r="C80" s="22">
        <f>ROUND(9.59,5)</f>
        <v>9.59</v>
      </c>
      <c r="D80" s="22">
        <f>F80</f>
        <v>10.32553</v>
      </c>
      <c r="E80" s="22">
        <f>F80</f>
        <v>10.32553</v>
      </c>
      <c r="F80" s="22">
        <f>ROUND(10.32553,5)</f>
        <v>10.32553</v>
      </c>
      <c r="G80" s="20"/>
      <c r="H80" s="28"/>
    </row>
    <row r="81" spans="1:8" ht="12.75" customHeight="1">
      <c r="A81" s="44">
        <v>44595</v>
      </c>
      <c r="B81" s="45"/>
      <c r="C81" s="22">
        <f>ROUND(9.59,5)</f>
        <v>9.59</v>
      </c>
      <c r="D81" s="22">
        <f>F81</f>
        <v>10.56632</v>
      </c>
      <c r="E81" s="22">
        <f>F81</f>
        <v>10.56632</v>
      </c>
      <c r="F81" s="22">
        <f>ROUND(10.56632,5)</f>
        <v>10.56632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ROUND(99.45016,5)</f>
        <v>99.45016</v>
      </c>
      <c r="D83" s="22">
        <f>F83</f>
        <v>99.97168</v>
      </c>
      <c r="E83" s="22">
        <f>F83</f>
        <v>99.97168</v>
      </c>
      <c r="F83" s="22">
        <f>ROUND(99.97168,5)</f>
        <v>99.97168</v>
      </c>
      <c r="G83" s="20"/>
      <c r="H83" s="28"/>
    </row>
    <row r="84" spans="1:8" ht="12.75" customHeight="1">
      <c r="A84" s="44">
        <v>44322</v>
      </c>
      <c r="B84" s="45"/>
      <c r="C84" s="22">
        <f>ROUND(99.45016,5)</f>
        <v>99.45016</v>
      </c>
      <c r="D84" s="22">
        <f>F84</f>
        <v>99.80339</v>
      </c>
      <c r="E84" s="22">
        <f>F84</f>
        <v>99.80339</v>
      </c>
      <c r="F84" s="22">
        <f>ROUND(99.80339,5)</f>
        <v>99.80339</v>
      </c>
      <c r="G84" s="20"/>
      <c r="H84" s="28"/>
    </row>
    <row r="85" spans="1:8" ht="12.75" customHeight="1">
      <c r="A85" s="44">
        <v>44413</v>
      </c>
      <c r="B85" s="45"/>
      <c r="C85" s="22">
        <f>ROUND(99.45016,5)</f>
        <v>99.45016</v>
      </c>
      <c r="D85" s="22">
        <f>F85</f>
        <v>100.90451</v>
      </c>
      <c r="E85" s="22">
        <f>F85</f>
        <v>100.90451</v>
      </c>
      <c r="F85" s="22">
        <f>ROUND(100.90451,5)</f>
        <v>100.90451</v>
      </c>
      <c r="G85" s="20"/>
      <c r="H85" s="28"/>
    </row>
    <row r="86" spans="1:8" ht="12.75" customHeight="1">
      <c r="A86" s="44">
        <v>44504</v>
      </c>
      <c r="B86" s="45"/>
      <c r="C86" s="22">
        <f>ROUND(99.45016,5)</f>
        <v>99.45016</v>
      </c>
      <c r="D86" s="22">
        <f>F86</f>
        <v>100.77441</v>
      </c>
      <c r="E86" s="22">
        <f>F86</f>
        <v>100.77441</v>
      </c>
      <c r="F86" s="22">
        <f>ROUND(100.77441,5)</f>
        <v>100.77441</v>
      </c>
      <c r="G86" s="20"/>
      <c r="H86" s="28"/>
    </row>
    <row r="87" spans="1:8" ht="12.75" customHeight="1">
      <c r="A87" s="44">
        <v>44595</v>
      </c>
      <c r="B87" s="45"/>
      <c r="C87" s="22">
        <f>ROUND(99.45016,5)</f>
        <v>99.45016</v>
      </c>
      <c r="D87" s="22">
        <f>F87</f>
        <v>101.82354</v>
      </c>
      <c r="E87" s="22">
        <f>F87</f>
        <v>101.82354</v>
      </c>
      <c r="F87" s="22">
        <f>ROUND(101.82354,5)</f>
        <v>101.82354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ROUND(10.48,5)</f>
        <v>10.48</v>
      </c>
      <c r="D89" s="22">
        <f>F89</f>
        <v>10.58796</v>
      </c>
      <c r="E89" s="22">
        <f>F89</f>
        <v>10.58796</v>
      </c>
      <c r="F89" s="22">
        <f>ROUND(10.58796,5)</f>
        <v>10.58796</v>
      </c>
      <c r="G89" s="20"/>
      <c r="H89" s="28"/>
    </row>
    <row r="90" spans="1:8" ht="12.75" customHeight="1">
      <c r="A90" s="44">
        <v>44322</v>
      </c>
      <c r="B90" s="45"/>
      <c r="C90" s="22">
        <f>ROUND(10.48,5)</f>
        <v>10.48</v>
      </c>
      <c r="D90" s="22">
        <f>F90</f>
        <v>10.79303</v>
      </c>
      <c r="E90" s="22">
        <f>F90</f>
        <v>10.79303</v>
      </c>
      <c r="F90" s="22">
        <f>ROUND(10.79303,5)</f>
        <v>10.79303</v>
      </c>
      <c r="G90" s="20"/>
      <c r="H90" s="28"/>
    </row>
    <row r="91" spans="1:8" ht="12.75" customHeight="1">
      <c r="A91" s="44">
        <v>44413</v>
      </c>
      <c r="B91" s="45"/>
      <c r="C91" s="22">
        <f>ROUND(10.48,5)</f>
        <v>10.48</v>
      </c>
      <c r="D91" s="22">
        <f>F91</f>
        <v>11.00786</v>
      </c>
      <c r="E91" s="22">
        <f>F91</f>
        <v>11.00786</v>
      </c>
      <c r="F91" s="22">
        <f>ROUND(11.00786,5)</f>
        <v>11.00786</v>
      </c>
      <c r="G91" s="20"/>
      <c r="H91" s="28"/>
    </row>
    <row r="92" spans="1:8" ht="12.75" customHeight="1">
      <c r="A92" s="44">
        <v>44504</v>
      </c>
      <c r="B92" s="45"/>
      <c r="C92" s="22">
        <f>ROUND(10.48,5)</f>
        <v>10.48</v>
      </c>
      <c r="D92" s="22">
        <f>F92</f>
        <v>11.2175</v>
      </c>
      <c r="E92" s="22">
        <f>F92</f>
        <v>11.2175</v>
      </c>
      <c r="F92" s="22">
        <f>ROUND(11.2175,5)</f>
        <v>11.2175</v>
      </c>
      <c r="G92" s="20"/>
      <c r="H92" s="28"/>
    </row>
    <row r="93" spans="1:8" ht="12.75" customHeight="1">
      <c r="A93" s="44">
        <v>44595</v>
      </c>
      <c r="B93" s="45"/>
      <c r="C93" s="22">
        <f>ROUND(10.48,5)</f>
        <v>10.48</v>
      </c>
      <c r="D93" s="22">
        <f>F93</f>
        <v>11.45279</v>
      </c>
      <c r="E93" s="22">
        <f>F93</f>
        <v>11.45279</v>
      </c>
      <c r="F93" s="22">
        <f>ROUND(11.45279,5)</f>
        <v>11.45279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ROUND(4.4,5)</f>
        <v>4.4</v>
      </c>
      <c r="D95" s="22">
        <f>F95</f>
        <v>112.02977</v>
      </c>
      <c r="E95" s="22">
        <f>F95</f>
        <v>112.02977</v>
      </c>
      <c r="F95" s="22">
        <f>ROUND(112.02977,5)</f>
        <v>112.02977</v>
      </c>
      <c r="G95" s="20"/>
      <c r="H95" s="28"/>
    </row>
    <row r="96" spans="1:8" ht="12.75" customHeight="1">
      <c r="A96" s="44">
        <v>44322</v>
      </c>
      <c r="B96" s="45"/>
      <c r="C96" s="22">
        <f>ROUND(4.4,5)</f>
        <v>4.4</v>
      </c>
      <c r="D96" s="22">
        <f>F96</f>
        <v>113.20458</v>
      </c>
      <c r="E96" s="22">
        <f>F96</f>
        <v>113.20458</v>
      </c>
      <c r="F96" s="22">
        <f>ROUND(113.20458,5)</f>
        <v>113.20458</v>
      </c>
      <c r="G96" s="20"/>
      <c r="H96" s="28"/>
    </row>
    <row r="97" spans="1:8" ht="12.75" customHeight="1">
      <c r="A97" s="44">
        <v>44413</v>
      </c>
      <c r="B97" s="45"/>
      <c r="C97" s="22">
        <f>ROUND(4.4,5)</f>
        <v>4.4</v>
      </c>
      <c r="D97" s="22">
        <f>F97</f>
        <v>112.73004</v>
      </c>
      <c r="E97" s="22">
        <f>F97</f>
        <v>112.73004</v>
      </c>
      <c r="F97" s="22">
        <f>ROUND(112.73004,5)</f>
        <v>112.73004</v>
      </c>
      <c r="G97" s="20"/>
      <c r="H97" s="28"/>
    </row>
    <row r="98" spans="1:8" ht="12.75" customHeight="1">
      <c r="A98" s="44">
        <v>44504</v>
      </c>
      <c r="B98" s="45"/>
      <c r="C98" s="22">
        <f>ROUND(4.4,5)</f>
        <v>4.4</v>
      </c>
      <c r="D98" s="22">
        <f>F98</f>
        <v>113.9541</v>
      </c>
      <c r="E98" s="22">
        <f>F98</f>
        <v>113.9541</v>
      </c>
      <c r="F98" s="22">
        <f>ROUND(113.9541,5)</f>
        <v>113.9541</v>
      </c>
      <c r="G98" s="20"/>
      <c r="H98" s="28"/>
    </row>
    <row r="99" spans="1:8" ht="12.75" customHeight="1">
      <c r="A99" s="44">
        <v>44595</v>
      </c>
      <c r="B99" s="45"/>
      <c r="C99" s="22">
        <f>ROUND(4.4,5)</f>
        <v>4.4</v>
      </c>
      <c r="D99" s="22">
        <f>F99</f>
        <v>113.38645</v>
      </c>
      <c r="E99" s="22">
        <f>F99</f>
        <v>113.38645</v>
      </c>
      <c r="F99" s="22">
        <f>ROUND(113.38645,5)</f>
        <v>113.38645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ROUND(10.625,5)</f>
        <v>10.625</v>
      </c>
      <c r="D101" s="22">
        <f>F101</f>
        <v>10.73109</v>
      </c>
      <c r="E101" s="22">
        <f>F101</f>
        <v>10.73109</v>
      </c>
      <c r="F101" s="22">
        <f>ROUND(10.73109,5)</f>
        <v>10.73109</v>
      </c>
      <c r="G101" s="20"/>
      <c r="H101" s="28"/>
    </row>
    <row r="102" spans="1:8" ht="12.75" customHeight="1">
      <c r="A102" s="44">
        <v>44322</v>
      </c>
      <c r="B102" s="45"/>
      <c r="C102" s="22">
        <f>ROUND(10.625,5)</f>
        <v>10.625</v>
      </c>
      <c r="D102" s="22">
        <f>F102</f>
        <v>10.93231</v>
      </c>
      <c r="E102" s="22">
        <f>F102</f>
        <v>10.93231</v>
      </c>
      <c r="F102" s="22">
        <f>ROUND(10.93231,5)</f>
        <v>10.93231</v>
      </c>
      <c r="G102" s="20"/>
      <c r="H102" s="28"/>
    </row>
    <row r="103" spans="1:8" ht="12.75" customHeight="1">
      <c r="A103" s="44">
        <v>44413</v>
      </c>
      <c r="B103" s="45"/>
      <c r="C103" s="22">
        <f>ROUND(10.625,5)</f>
        <v>10.625</v>
      </c>
      <c r="D103" s="22">
        <f>F103</f>
        <v>11.14303</v>
      </c>
      <c r="E103" s="22">
        <f>F103</f>
        <v>11.14303</v>
      </c>
      <c r="F103" s="22">
        <f>ROUND(11.14303,5)</f>
        <v>11.14303</v>
      </c>
      <c r="G103" s="20"/>
      <c r="H103" s="28"/>
    </row>
    <row r="104" spans="1:8" ht="12.75" customHeight="1">
      <c r="A104" s="44">
        <v>44504</v>
      </c>
      <c r="B104" s="45"/>
      <c r="C104" s="22">
        <f>ROUND(10.625,5)</f>
        <v>10.625</v>
      </c>
      <c r="D104" s="22">
        <f>F104</f>
        <v>11.34821</v>
      </c>
      <c r="E104" s="22">
        <f>F104</f>
        <v>11.34821</v>
      </c>
      <c r="F104" s="22">
        <f>ROUND(11.34821,5)</f>
        <v>11.34821</v>
      </c>
      <c r="G104" s="20"/>
      <c r="H104" s="28"/>
    </row>
    <row r="105" spans="1:8" ht="12.75" customHeight="1">
      <c r="A105" s="44">
        <v>44595</v>
      </c>
      <c r="B105" s="45"/>
      <c r="C105" s="22">
        <f>ROUND(10.625,5)</f>
        <v>10.625</v>
      </c>
      <c r="D105" s="22">
        <f>F105</f>
        <v>11.57815</v>
      </c>
      <c r="E105" s="22">
        <f>F105</f>
        <v>11.57815</v>
      </c>
      <c r="F105" s="22">
        <f>ROUND(11.57815,5)</f>
        <v>11.57815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ROUND(10.705,5)</f>
        <v>10.705</v>
      </c>
      <c r="D107" s="22">
        <f>F107</f>
        <v>10.8073</v>
      </c>
      <c r="E107" s="22">
        <f>F107</f>
        <v>10.8073</v>
      </c>
      <c r="F107" s="22">
        <f>ROUND(10.8073,5)</f>
        <v>10.8073</v>
      </c>
      <c r="G107" s="20"/>
      <c r="H107" s="28"/>
    </row>
    <row r="108" spans="1:8" ht="12.75" customHeight="1">
      <c r="A108" s="44">
        <v>44322</v>
      </c>
      <c r="B108" s="45"/>
      <c r="C108" s="22">
        <f>ROUND(10.705,5)</f>
        <v>10.705</v>
      </c>
      <c r="D108" s="22">
        <f>F108</f>
        <v>11.00112</v>
      </c>
      <c r="E108" s="22">
        <f>F108</f>
        <v>11.00112</v>
      </c>
      <c r="F108" s="22">
        <f>ROUND(11.00112,5)</f>
        <v>11.00112</v>
      </c>
      <c r="G108" s="20"/>
      <c r="H108" s="28"/>
    </row>
    <row r="109" spans="1:8" ht="12.75" customHeight="1">
      <c r="A109" s="44">
        <v>44413</v>
      </c>
      <c r="B109" s="45"/>
      <c r="C109" s="22">
        <f>ROUND(10.705,5)</f>
        <v>10.705</v>
      </c>
      <c r="D109" s="22">
        <f>F109</f>
        <v>11.2039</v>
      </c>
      <c r="E109" s="22">
        <f>F109</f>
        <v>11.2039</v>
      </c>
      <c r="F109" s="22">
        <f>ROUND(11.2039,5)</f>
        <v>11.2039</v>
      </c>
      <c r="G109" s="20"/>
      <c r="H109" s="28"/>
    </row>
    <row r="110" spans="1:8" ht="12.75" customHeight="1">
      <c r="A110" s="44">
        <v>44504</v>
      </c>
      <c r="B110" s="45"/>
      <c r="C110" s="22">
        <f>ROUND(10.705,5)</f>
        <v>10.705</v>
      </c>
      <c r="D110" s="22">
        <f>F110</f>
        <v>11.40103</v>
      </c>
      <c r="E110" s="22">
        <f>F110</f>
        <v>11.40103</v>
      </c>
      <c r="F110" s="22">
        <f>ROUND(11.40103,5)</f>
        <v>11.40103</v>
      </c>
      <c r="G110" s="20"/>
      <c r="H110" s="28"/>
    </row>
    <row r="111" spans="1:8" ht="12.75" customHeight="1">
      <c r="A111" s="44">
        <v>44595</v>
      </c>
      <c r="B111" s="45"/>
      <c r="C111" s="22">
        <f>ROUND(10.705,5)</f>
        <v>10.705</v>
      </c>
      <c r="D111" s="22">
        <f>F111</f>
        <v>11.62166</v>
      </c>
      <c r="E111" s="22">
        <f>F111</f>
        <v>11.62166</v>
      </c>
      <c r="F111" s="22">
        <f>ROUND(11.62166,5)</f>
        <v>11.62166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ROUND(101.38147,5)</f>
        <v>101.38147</v>
      </c>
      <c r="D113" s="22">
        <f>F113</f>
        <v>101.91314</v>
      </c>
      <c r="E113" s="22">
        <f>F113</f>
        <v>101.91314</v>
      </c>
      <c r="F113" s="22">
        <f>ROUND(101.91314,5)</f>
        <v>101.91314</v>
      </c>
      <c r="G113" s="20"/>
      <c r="H113" s="28"/>
    </row>
    <row r="114" spans="1:8" ht="12.75" customHeight="1">
      <c r="A114" s="44">
        <v>44322</v>
      </c>
      <c r="B114" s="45"/>
      <c r="C114" s="22">
        <f>ROUND(101.38147,5)</f>
        <v>101.38147</v>
      </c>
      <c r="D114" s="22">
        <f>F114</f>
        <v>101.19013</v>
      </c>
      <c r="E114" s="22">
        <f>F114</f>
        <v>101.19013</v>
      </c>
      <c r="F114" s="22">
        <f>ROUND(101.19013,5)</f>
        <v>101.19013</v>
      </c>
      <c r="G114" s="20"/>
      <c r="H114" s="28"/>
    </row>
    <row r="115" spans="1:8" ht="12.75" customHeight="1">
      <c r="A115" s="44">
        <v>44413</v>
      </c>
      <c r="B115" s="45"/>
      <c r="C115" s="22">
        <f>ROUND(101.38147,5)</f>
        <v>101.38147</v>
      </c>
      <c r="D115" s="22">
        <f>F115</f>
        <v>102.3067</v>
      </c>
      <c r="E115" s="22">
        <f>F115</f>
        <v>102.3067</v>
      </c>
      <c r="F115" s="22">
        <f>ROUND(102.3067,5)</f>
        <v>102.3067</v>
      </c>
      <c r="G115" s="20"/>
      <c r="H115" s="28"/>
    </row>
    <row r="116" spans="1:8" ht="12.75" customHeight="1">
      <c r="A116" s="44">
        <v>44504</v>
      </c>
      <c r="B116" s="45"/>
      <c r="C116" s="22">
        <f>ROUND(101.38147,5)</f>
        <v>101.38147</v>
      </c>
      <c r="D116" s="22">
        <f>F116</f>
        <v>101.60845</v>
      </c>
      <c r="E116" s="22">
        <f>F116</f>
        <v>101.60845</v>
      </c>
      <c r="F116" s="22">
        <f>ROUND(101.60845,5)</f>
        <v>101.60845</v>
      </c>
      <c r="G116" s="20"/>
      <c r="H116" s="28"/>
    </row>
    <row r="117" spans="1:8" ht="12.75" customHeight="1">
      <c r="A117" s="44">
        <v>44595</v>
      </c>
      <c r="B117" s="45"/>
      <c r="C117" s="22">
        <f>ROUND(101.38147,5)</f>
        <v>101.38147</v>
      </c>
      <c r="D117" s="22">
        <f>F117</f>
        <v>102.66589</v>
      </c>
      <c r="E117" s="22">
        <f>F117</f>
        <v>102.66589</v>
      </c>
      <c r="F117" s="22">
        <f>ROUND(102.66589,5)</f>
        <v>102.66589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ROUND(4.46,5)</f>
        <v>4.46</v>
      </c>
      <c r="D119" s="22">
        <f>F119</f>
        <v>102.23578</v>
      </c>
      <c r="E119" s="22">
        <f>F119</f>
        <v>102.23578</v>
      </c>
      <c r="F119" s="22">
        <f>ROUND(102.23578,5)</f>
        <v>102.23578</v>
      </c>
      <c r="G119" s="20"/>
      <c r="H119" s="28"/>
    </row>
    <row r="120" spans="1:8" ht="12.75" customHeight="1">
      <c r="A120" s="44">
        <v>44322</v>
      </c>
      <c r="B120" s="45"/>
      <c r="C120" s="22">
        <f>ROUND(4.46,5)</f>
        <v>4.46</v>
      </c>
      <c r="D120" s="22">
        <f>F120</f>
        <v>103.30786</v>
      </c>
      <c r="E120" s="22">
        <f>F120</f>
        <v>103.30786</v>
      </c>
      <c r="F120" s="22">
        <f>ROUND(103.30786,5)</f>
        <v>103.30786</v>
      </c>
      <c r="G120" s="20"/>
      <c r="H120" s="28"/>
    </row>
    <row r="121" spans="1:8" ht="12.75" customHeight="1">
      <c r="A121" s="44">
        <v>44413</v>
      </c>
      <c r="B121" s="45"/>
      <c r="C121" s="22">
        <f>ROUND(4.46,5)</f>
        <v>4.46</v>
      </c>
      <c r="D121" s="22">
        <f>F121</f>
        <v>102.51779</v>
      </c>
      <c r="E121" s="22">
        <f>F121</f>
        <v>102.51779</v>
      </c>
      <c r="F121" s="22">
        <f>ROUND(102.51779,5)</f>
        <v>102.51779</v>
      </c>
      <c r="G121" s="20"/>
      <c r="H121" s="28"/>
    </row>
    <row r="122" spans="1:8" ht="12.75" customHeight="1">
      <c r="A122" s="44">
        <v>44504</v>
      </c>
      <c r="B122" s="45"/>
      <c r="C122" s="22">
        <f>ROUND(4.46,5)</f>
        <v>4.46</v>
      </c>
      <c r="D122" s="22">
        <f>F122</f>
        <v>103.63101</v>
      </c>
      <c r="E122" s="22">
        <f>F122</f>
        <v>103.63101</v>
      </c>
      <c r="F122" s="22">
        <f>ROUND(103.63101,5)</f>
        <v>103.63101</v>
      </c>
      <c r="G122" s="20"/>
      <c r="H122" s="28"/>
    </row>
    <row r="123" spans="1:8" ht="12.75" customHeight="1">
      <c r="A123" s="44">
        <v>44595</v>
      </c>
      <c r="B123" s="45"/>
      <c r="C123" s="22">
        <f>ROUND(4.46,5)</f>
        <v>4.46</v>
      </c>
      <c r="D123" s="22">
        <f>F123</f>
        <v>102.76049</v>
      </c>
      <c r="E123" s="22">
        <f>F123</f>
        <v>102.76049</v>
      </c>
      <c r="F123" s="22">
        <f>ROUND(102.76049,5)</f>
        <v>102.76049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ROUND(4.55,5)</f>
        <v>4.55</v>
      </c>
      <c r="D125" s="22">
        <f>F125</f>
        <v>135.21747</v>
      </c>
      <c r="E125" s="22">
        <f>F125</f>
        <v>135.21747</v>
      </c>
      <c r="F125" s="22">
        <f>ROUND(135.21747,5)</f>
        <v>135.21747</v>
      </c>
      <c r="G125" s="20"/>
      <c r="H125" s="28"/>
    </row>
    <row r="126" spans="1:8" ht="12.75" customHeight="1">
      <c r="A126" s="44">
        <v>44322</v>
      </c>
      <c r="B126" s="45"/>
      <c r="C126" s="22">
        <f>ROUND(4.55,5)</f>
        <v>4.55</v>
      </c>
      <c r="D126" s="22">
        <f>F126</f>
        <v>134.66491</v>
      </c>
      <c r="E126" s="22">
        <f>F126</f>
        <v>134.66491</v>
      </c>
      <c r="F126" s="22">
        <f>ROUND(134.66491,5)</f>
        <v>134.66491</v>
      </c>
      <c r="G126" s="20"/>
      <c r="H126" s="28"/>
    </row>
    <row r="127" spans="1:8" ht="12.75" customHeight="1">
      <c r="A127" s="44">
        <v>44413</v>
      </c>
      <c r="B127" s="45"/>
      <c r="C127" s="22">
        <f>ROUND(4.55,5)</f>
        <v>4.55</v>
      </c>
      <c r="D127" s="22">
        <f>F127</f>
        <v>136.15093</v>
      </c>
      <c r="E127" s="22">
        <f>F127</f>
        <v>136.15093</v>
      </c>
      <c r="F127" s="22">
        <f>ROUND(136.15093,5)</f>
        <v>136.15093</v>
      </c>
      <c r="G127" s="20"/>
      <c r="H127" s="28"/>
    </row>
    <row r="128" spans="1:8" ht="12.75" customHeight="1">
      <c r="A128" s="44">
        <v>44504</v>
      </c>
      <c r="B128" s="45"/>
      <c r="C128" s="22">
        <f>ROUND(4.55,5)</f>
        <v>4.55</v>
      </c>
      <c r="D128" s="22">
        <f>F128</f>
        <v>135.61996</v>
      </c>
      <c r="E128" s="22">
        <f>F128</f>
        <v>135.61996</v>
      </c>
      <c r="F128" s="22">
        <f>ROUND(135.61996,5)</f>
        <v>135.61996</v>
      </c>
      <c r="G128" s="20"/>
      <c r="H128" s="28"/>
    </row>
    <row r="129" spans="1:8" ht="12.75" customHeight="1">
      <c r="A129" s="44">
        <v>44595</v>
      </c>
      <c r="B129" s="45"/>
      <c r="C129" s="22">
        <f>ROUND(4.55,5)</f>
        <v>4.55</v>
      </c>
      <c r="D129" s="22">
        <f>F129</f>
        <v>137.0313</v>
      </c>
      <c r="E129" s="22">
        <f>F129</f>
        <v>137.0313</v>
      </c>
      <c r="F129" s="22">
        <f>ROUND(137.0313,5)</f>
        <v>137.0313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ROUND(11.095,5)</f>
        <v>11.095</v>
      </c>
      <c r="D131" s="22">
        <f>F131</f>
        <v>11.22706</v>
      </c>
      <c r="E131" s="22">
        <f>F131</f>
        <v>11.22706</v>
      </c>
      <c r="F131" s="22">
        <f>ROUND(11.22706,5)</f>
        <v>11.22706</v>
      </c>
      <c r="G131" s="20"/>
      <c r="H131" s="28"/>
    </row>
    <row r="132" spans="1:8" ht="12.75" customHeight="1">
      <c r="A132" s="44">
        <v>44322</v>
      </c>
      <c r="B132" s="45"/>
      <c r="C132" s="22">
        <f>ROUND(11.095,5)</f>
        <v>11.095</v>
      </c>
      <c r="D132" s="22">
        <f>F132</f>
        <v>11.47274</v>
      </c>
      <c r="E132" s="22">
        <f>F132</f>
        <v>11.47274</v>
      </c>
      <c r="F132" s="22">
        <f>ROUND(11.47274,5)</f>
        <v>11.47274</v>
      </c>
      <c r="G132" s="20"/>
      <c r="H132" s="28"/>
    </row>
    <row r="133" spans="1:8" ht="12.75" customHeight="1">
      <c r="A133" s="44">
        <v>44413</v>
      </c>
      <c r="B133" s="45"/>
      <c r="C133" s="22">
        <f>ROUND(11.095,5)</f>
        <v>11.095</v>
      </c>
      <c r="D133" s="22">
        <f>F133</f>
        <v>11.72658</v>
      </c>
      <c r="E133" s="22">
        <f>F133</f>
        <v>11.72658</v>
      </c>
      <c r="F133" s="22">
        <f>ROUND(11.72658,5)</f>
        <v>11.72658</v>
      </c>
      <c r="G133" s="20"/>
      <c r="H133" s="28"/>
    </row>
    <row r="134" spans="1:8" ht="12.75" customHeight="1">
      <c r="A134" s="44">
        <v>44504</v>
      </c>
      <c r="B134" s="45"/>
      <c r="C134" s="22">
        <f>ROUND(11.095,5)</f>
        <v>11.095</v>
      </c>
      <c r="D134" s="22">
        <f>F134</f>
        <v>11.98975</v>
      </c>
      <c r="E134" s="22">
        <f>F134</f>
        <v>11.98975</v>
      </c>
      <c r="F134" s="22">
        <f>ROUND(11.98975,5)</f>
        <v>11.98975</v>
      </c>
      <c r="G134" s="20"/>
      <c r="H134" s="28"/>
    </row>
    <row r="135" spans="1:8" ht="12.75" customHeight="1">
      <c r="A135" s="44">
        <v>44595</v>
      </c>
      <c r="B135" s="45"/>
      <c r="C135" s="22">
        <f>ROUND(11.095,5)</f>
        <v>11.095</v>
      </c>
      <c r="D135" s="22">
        <f>F135</f>
        <v>12.28366</v>
      </c>
      <c r="E135" s="22">
        <f>F135</f>
        <v>12.28366</v>
      </c>
      <c r="F135" s="22">
        <f>ROUND(12.28366,5)</f>
        <v>12.28366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ROUND(11.625,5)</f>
        <v>11.625</v>
      </c>
      <c r="D137" s="22">
        <f>F137</f>
        <v>11.7486</v>
      </c>
      <c r="E137" s="22">
        <f>F137</f>
        <v>11.7486</v>
      </c>
      <c r="F137" s="22">
        <f>ROUND(11.7486,5)</f>
        <v>11.7486</v>
      </c>
      <c r="G137" s="20"/>
      <c r="H137" s="28"/>
    </row>
    <row r="138" spans="1:8" ht="12.75" customHeight="1">
      <c r="A138" s="44">
        <v>44322</v>
      </c>
      <c r="B138" s="45"/>
      <c r="C138" s="22">
        <f>ROUND(11.625,5)</f>
        <v>11.625</v>
      </c>
      <c r="D138" s="22">
        <f>F138</f>
        <v>11.98703</v>
      </c>
      <c r="E138" s="22">
        <f>F138</f>
        <v>11.98703</v>
      </c>
      <c r="F138" s="22">
        <f>ROUND(11.98703,5)</f>
        <v>11.98703</v>
      </c>
      <c r="G138" s="20"/>
      <c r="H138" s="28"/>
    </row>
    <row r="139" spans="1:8" ht="12.75" customHeight="1">
      <c r="A139" s="44">
        <v>44413</v>
      </c>
      <c r="B139" s="45"/>
      <c r="C139" s="22">
        <f>ROUND(11.625,5)</f>
        <v>11.625</v>
      </c>
      <c r="D139" s="22">
        <f>F139</f>
        <v>12.22733</v>
      </c>
      <c r="E139" s="22">
        <f>F139</f>
        <v>12.22733</v>
      </c>
      <c r="F139" s="22">
        <f>ROUND(12.22733,5)</f>
        <v>12.22733</v>
      </c>
      <c r="G139" s="20"/>
      <c r="H139" s="28"/>
    </row>
    <row r="140" spans="1:8" ht="12.75" customHeight="1">
      <c r="A140" s="44">
        <v>44504</v>
      </c>
      <c r="B140" s="45"/>
      <c r="C140" s="22">
        <f>ROUND(11.625,5)</f>
        <v>11.625</v>
      </c>
      <c r="D140" s="22">
        <f>F140</f>
        <v>12.47782</v>
      </c>
      <c r="E140" s="22">
        <f>F140</f>
        <v>12.47782</v>
      </c>
      <c r="F140" s="22">
        <f>ROUND(12.47782,5)</f>
        <v>12.47782</v>
      </c>
      <c r="G140" s="20"/>
      <c r="H140" s="28"/>
    </row>
    <row r="141" spans="1:8" ht="12.75" customHeight="1">
      <c r="A141" s="44">
        <v>44595</v>
      </c>
      <c r="B141" s="45"/>
      <c r="C141" s="22">
        <f>ROUND(11.625,5)</f>
        <v>11.625</v>
      </c>
      <c r="D141" s="22">
        <f>F141</f>
        <v>12.74791</v>
      </c>
      <c r="E141" s="22">
        <f>F141</f>
        <v>12.74791</v>
      </c>
      <c r="F141" s="22">
        <f>ROUND(12.74791,5)</f>
        <v>12.74791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ROUND(4.63,5)</f>
        <v>4.63</v>
      </c>
      <c r="D143" s="22">
        <f>F143</f>
        <v>4.68276</v>
      </c>
      <c r="E143" s="22">
        <f>F143</f>
        <v>4.68276</v>
      </c>
      <c r="F143" s="22">
        <f>ROUND(4.68276,5)</f>
        <v>4.68276</v>
      </c>
      <c r="G143" s="20"/>
      <c r="H143" s="28"/>
    </row>
    <row r="144" spans="1:8" ht="12.75" customHeight="1">
      <c r="A144" s="44">
        <v>44322</v>
      </c>
      <c r="B144" s="45"/>
      <c r="C144" s="22">
        <f>ROUND(4.63,5)</f>
        <v>4.63</v>
      </c>
      <c r="D144" s="22">
        <f>F144</f>
        <v>4.76151</v>
      </c>
      <c r="E144" s="22">
        <f>F144</f>
        <v>4.76151</v>
      </c>
      <c r="F144" s="22">
        <f>ROUND(4.76151,5)</f>
        <v>4.76151</v>
      </c>
      <c r="G144" s="20"/>
      <c r="H144" s="28"/>
    </row>
    <row r="145" spans="1:8" ht="12.75" customHeight="1">
      <c r="A145" s="44">
        <v>44413</v>
      </c>
      <c r="B145" s="45"/>
      <c r="C145" s="22">
        <f>ROUND(4.63,5)</f>
        <v>4.63</v>
      </c>
      <c r="D145" s="22">
        <f>F145</f>
        <v>4.83432</v>
      </c>
      <c r="E145" s="22">
        <f>F145</f>
        <v>4.83432</v>
      </c>
      <c r="F145" s="22">
        <f>ROUND(4.83432,5)</f>
        <v>4.83432</v>
      </c>
      <c r="G145" s="20"/>
      <c r="H145" s="28"/>
    </row>
    <row r="146" spans="1:8" ht="12.75" customHeight="1">
      <c r="A146" s="44">
        <v>44504</v>
      </c>
      <c r="B146" s="45"/>
      <c r="C146" s="22">
        <f>ROUND(4.63,5)</f>
        <v>4.63</v>
      </c>
      <c r="D146" s="22">
        <f>F146</f>
        <v>4.93815</v>
      </c>
      <c r="E146" s="22">
        <f>F146</f>
        <v>4.93815</v>
      </c>
      <c r="F146" s="22">
        <f>ROUND(4.93815,5)</f>
        <v>4.93815</v>
      </c>
      <c r="G146" s="20"/>
      <c r="H146" s="28"/>
    </row>
    <row r="147" spans="1:8" ht="12.75" customHeight="1">
      <c r="A147" s="44">
        <v>44595</v>
      </c>
      <c r="B147" s="45"/>
      <c r="C147" s="22">
        <f>ROUND(4.63,5)</f>
        <v>4.63</v>
      </c>
      <c r="D147" s="22">
        <f>F147</f>
        <v>5.15782</v>
      </c>
      <c r="E147" s="22">
        <f>F147</f>
        <v>5.15782</v>
      </c>
      <c r="F147" s="22">
        <f>ROUND(5.15782,5)</f>
        <v>5.15782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ROUND(10.275,5)</f>
        <v>10.275</v>
      </c>
      <c r="D149" s="22">
        <f>F149</f>
        <v>10.38806</v>
      </c>
      <c r="E149" s="22">
        <f>F149</f>
        <v>10.38806</v>
      </c>
      <c r="F149" s="22">
        <f>ROUND(10.38806,5)</f>
        <v>10.38806</v>
      </c>
      <c r="G149" s="20"/>
      <c r="H149" s="28"/>
    </row>
    <row r="150" spans="1:8" ht="12.75" customHeight="1">
      <c r="A150" s="44">
        <v>44322</v>
      </c>
      <c r="B150" s="45"/>
      <c r="C150" s="22">
        <f>ROUND(10.275,5)</f>
        <v>10.275</v>
      </c>
      <c r="D150" s="22">
        <f>F150</f>
        <v>10.59429</v>
      </c>
      <c r="E150" s="22">
        <f>F150</f>
        <v>10.59429</v>
      </c>
      <c r="F150" s="22">
        <f>ROUND(10.59429,5)</f>
        <v>10.59429</v>
      </c>
      <c r="G150" s="20"/>
      <c r="H150" s="28"/>
    </row>
    <row r="151" spans="1:8" ht="12.75" customHeight="1">
      <c r="A151" s="44">
        <v>44413</v>
      </c>
      <c r="B151" s="45"/>
      <c r="C151" s="22">
        <f>ROUND(10.275,5)</f>
        <v>10.275</v>
      </c>
      <c r="D151" s="22">
        <f>F151</f>
        <v>10.8087</v>
      </c>
      <c r="E151" s="22">
        <f>F151</f>
        <v>10.8087</v>
      </c>
      <c r="F151" s="22">
        <f>ROUND(10.8087,5)</f>
        <v>10.8087</v>
      </c>
      <c r="G151" s="20"/>
      <c r="H151" s="28"/>
    </row>
    <row r="152" spans="1:8" ht="12.75" customHeight="1">
      <c r="A152" s="44">
        <v>44504</v>
      </c>
      <c r="B152" s="45"/>
      <c r="C152" s="22">
        <f>ROUND(10.275,5)</f>
        <v>10.275</v>
      </c>
      <c r="D152" s="22">
        <f>F152</f>
        <v>11.02956</v>
      </c>
      <c r="E152" s="22">
        <f>F152</f>
        <v>11.02956</v>
      </c>
      <c r="F152" s="22">
        <f>ROUND(11.02956,5)</f>
        <v>11.02956</v>
      </c>
      <c r="G152" s="20"/>
      <c r="H152" s="28"/>
    </row>
    <row r="153" spans="1:8" ht="12.75" customHeight="1">
      <c r="A153" s="44">
        <v>44595</v>
      </c>
      <c r="B153" s="45"/>
      <c r="C153" s="22">
        <f>ROUND(10.275,5)</f>
        <v>10.275</v>
      </c>
      <c r="D153" s="22">
        <f>F153</f>
        <v>11.27762</v>
      </c>
      <c r="E153" s="22">
        <f>F153</f>
        <v>11.27762</v>
      </c>
      <c r="F153" s="22">
        <f>ROUND(11.27762,5)</f>
        <v>11.27762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ROUND(6.72,5)</f>
        <v>6.72</v>
      </c>
      <c r="D155" s="22">
        <f>F155</f>
        <v>6.80147</v>
      </c>
      <c r="E155" s="22">
        <f>F155</f>
        <v>6.80147</v>
      </c>
      <c r="F155" s="22">
        <f>ROUND(6.80147,5)</f>
        <v>6.80147</v>
      </c>
      <c r="G155" s="20"/>
      <c r="H155" s="28"/>
    </row>
    <row r="156" spans="1:8" ht="12.75" customHeight="1">
      <c r="A156" s="44">
        <v>44322</v>
      </c>
      <c r="B156" s="45"/>
      <c r="C156" s="22">
        <f>ROUND(6.72,5)</f>
        <v>6.72</v>
      </c>
      <c r="D156" s="22">
        <f>F156</f>
        <v>6.95742</v>
      </c>
      <c r="E156" s="22">
        <f>F156</f>
        <v>6.95742</v>
      </c>
      <c r="F156" s="22">
        <f>ROUND(6.95742,5)</f>
        <v>6.95742</v>
      </c>
      <c r="G156" s="20"/>
      <c r="H156" s="28"/>
    </row>
    <row r="157" spans="1:8" ht="12.75" customHeight="1">
      <c r="A157" s="44">
        <v>44413</v>
      </c>
      <c r="B157" s="45"/>
      <c r="C157" s="22">
        <f>ROUND(6.72,5)</f>
        <v>6.72</v>
      </c>
      <c r="D157" s="22">
        <f>F157</f>
        <v>7.11819</v>
      </c>
      <c r="E157" s="22">
        <f>F157</f>
        <v>7.11819</v>
      </c>
      <c r="F157" s="22">
        <f>ROUND(7.11819,5)</f>
        <v>7.11819</v>
      </c>
      <c r="G157" s="20"/>
      <c r="H157" s="28"/>
    </row>
    <row r="158" spans="1:8" ht="12.75" customHeight="1">
      <c r="A158" s="44">
        <v>44504</v>
      </c>
      <c r="B158" s="45"/>
      <c r="C158" s="22">
        <f>ROUND(6.72,5)</f>
        <v>6.72</v>
      </c>
      <c r="D158" s="22">
        <f>F158</f>
        <v>7.28904</v>
      </c>
      <c r="E158" s="22">
        <f>F158</f>
        <v>7.28904</v>
      </c>
      <c r="F158" s="22">
        <f>ROUND(7.28904,5)</f>
        <v>7.28904</v>
      </c>
      <c r="G158" s="20"/>
      <c r="H158" s="28"/>
    </row>
    <row r="159" spans="1:8" ht="12.75" customHeight="1">
      <c r="A159" s="44">
        <v>44595</v>
      </c>
      <c r="B159" s="45"/>
      <c r="C159" s="22">
        <f>ROUND(6.72,5)</f>
        <v>6.72</v>
      </c>
      <c r="D159" s="22">
        <f>F159</f>
        <v>7.49682</v>
      </c>
      <c r="E159" s="22">
        <f>F159</f>
        <v>7.49682</v>
      </c>
      <c r="F159" s="22">
        <f>ROUND(7.49682,5)</f>
        <v>7.49682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ROUND(1.39,5)</f>
        <v>1.39</v>
      </c>
      <c r="D161" s="22">
        <f>F161</f>
        <v>319.53021</v>
      </c>
      <c r="E161" s="22">
        <f>F161</f>
        <v>319.53021</v>
      </c>
      <c r="F161" s="22">
        <f>ROUND(319.53021,5)</f>
        <v>319.53021</v>
      </c>
      <c r="G161" s="20"/>
      <c r="H161" s="28"/>
    </row>
    <row r="162" spans="1:8" ht="12.75" customHeight="1">
      <c r="A162" s="44">
        <v>44322</v>
      </c>
      <c r="B162" s="45"/>
      <c r="C162" s="22">
        <f>ROUND(1.39,5)</f>
        <v>1.39</v>
      </c>
      <c r="D162" s="22">
        <f>F162</f>
        <v>322.88038</v>
      </c>
      <c r="E162" s="22">
        <f>F162</f>
        <v>322.88038</v>
      </c>
      <c r="F162" s="22">
        <f>ROUND(322.88038,5)</f>
        <v>322.88038</v>
      </c>
      <c r="G162" s="20"/>
      <c r="H162" s="28"/>
    </row>
    <row r="163" spans="1:8" ht="12.75" customHeight="1">
      <c r="A163" s="44">
        <v>44413</v>
      </c>
      <c r="B163" s="45"/>
      <c r="C163" s="22">
        <f>ROUND(1.39,5)</f>
        <v>1.39</v>
      </c>
      <c r="D163" s="22">
        <f>F163</f>
        <v>318.43077</v>
      </c>
      <c r="E163" s="22">
        <f>F163</f>
        <v>318.43077</v>
      </c>
      <c r="F163" s="22">
        <f>ROUND(318.43077,5)</f>
        <v>318.43077</v>
      </c>
      <c r="G163" s="20"/>
      <c r="H163" s="28"/>
    </row>
    <row r="164" spans="1:8" ht="12.75" customHeight="1">
      <c r="A164" s="44">
        <v>44504</v>
      </c>
      <c r="B164" s="45"/>
      <c r="C164" s="22">
        <f>ROUND(1.39,5)</f>
        <v>1.39</v>
      </c>
      <c r="D164" s="22">
        <f>F164</f>
        <v>321.88848</v>
      </c>
      <c r="E164" s="22">
        <f>F164</f>
        <v>321.88848</v>
      </c>
      <c r="F164" s="22">
        <f>ROUND(321.88848,5)</f>
        <v>321.88848</v>
      </c>
      <c r="G164" s="20"/>
      <c r="H164" s="28"/>
    </row>
    <row r="165" spans="1:8" ht="12.75" customHeight="1">
      <c r="A165" s="44">
        <v>44595</v>
      </c>
      <c r="B165" s="45"/>
      <c r="C165" s="22">
        <f>ROUND(1.39,5)</f>
        <v>1.39</v>
      </c>
      <c r="D165" s="22">
        <f>F165</f>
        <v>317.13421</v>
      </c>
      <c r="E165" s="22">
        <f>F165</f>
        <v>317.13421</v>
      </c>
      <c r="F165" s="22">
        <f>ROUND(317.13421,5)</f>
        <v>317.13421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ROUND(4.325,5)</f>
        <v>4.325</v>
      </c>
      <c r="D167" s="22">
        <f>F167</f>
        <v>220.93547</v>
      </c>
      <c r="E167" s="22">
        <f>F167</f>
        <v>220.93547</v>
      </c>
      <c r="F167" s="22">
        <f>ROUND(220.93547,5)</f>
        <v>220.93547</v>
      </c>
      <c r="G167" s="20"/>
      <c r="H167" s="28"/>
    </row>
    <row r="168" spans="1:8" ht="12.75" customHeight="1">
      <c r="A168" s="44">
        <v>44322</v>
      </c>
      <c r="B168" s="45"/>
      <c r="C168" s="22">
        <f>ROUND(4.325,5)</f>
        <v>4.325</v>
      </c>
      <c r="D168" s="22">
        <f>F168</f>
        <v>223.25191</v>
      </c>
      <c r="E168" s="22">
        <f>F168</f>
        <v>223.25191</v>
      </c>
      <c r="F168" s="22">
        <f>ROUND(223.25191,5)</f>
        <v>223.25191</v>
      </c>
      <c r="G168" s="20"/>
      <c r="H168" s="28"/>
    </row>
    <row r="169" spans="1:8" ht="12.75" customHeight="1">
      <c r="A169" s="44">
        <v>44413</v>
      </c>
      <c r="B169" s="45"/>
      <c r="C169" s="22">
        <f>ROUND(4.325,5)</f>
        <v>4.325</v>
      </c>
      <c r="D169" s="22">
        <f>F169</f>
        <v>221.45944</v>
      </c>
      <c r="E169" s="22">
        <f>F169</f>
        <v>221.45944</v>
      </c>
      <c r="F169" s="22">
        <f>ROUND(221.45944,5)</f>
        <v>221.45944</v>
      </c>
      <c r="G169" s="20"/>
      <c r="H169" s="28"/>
    </row>
    <row r="170" spans="1:8" ht="12.75" customHeight="1">
      <c r="A170" s="44">
        <v>44504</v>
      </c>
      <c r="B170" s="45"/>
      <c r="C170" s="22">
        <f>ROUND(4.325,5)</f>
        <v>4.325</v>
      </c>
      <c r="D170" s="22">
        <f>F170</f>
        <v>223.86408</v>
      </c>
      <c r="E170" s="22">
        <f>F170</f>
        <v>223.86408</v>
      </c>
      <c r="F170" s="22">
        <f>ROUND(223.86408,5)</f>
        <v>223.86408</v>
      </c>
      <c r="G170" s="20"/>
      <c r="H170" s="28"/>
    </row>
    <row r="171" spans="1:8" ht="12.75" customHeight="1">
      <c r="A171" s="44">
        <v>44595</v>
      </c>
      <c r="B171" s="45"/>
      <c r="C171" s="22">
        <f>ROUND(4.325,5)</f>
        <v>4.325</v>
      </c>
      <c r="D171" s="22">
        <f>F171</f>
        <v>221.88957</v>
      </c>
      <c r="E171" s="22">
        <f>F171</f>
        <v>221.88957</v>
      </c>
      <c r="F171" s="22">
        <f>ROUND(221.88957,5)</f>
        <v>221.88957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ROUND(3.55,5)</f>
        <v>3.55</v>
      </c>
      <c r="D187" s="22">
        <f>F187</f>
        <v>3.20923</v>
      </c>
      <c r="E187" s="22">
        <f>F187</f>
        <v>3.20923</v>
      </c>
      <c r="F187" s="22">
        <f>ROUND(3.20923,5)</f>
        <v>3.20923</v>
      </c>
      <c r="G187" s="20"/>
      <c r="H187" s="28"/>
    </row>
    <row r="188" spans="1:8" ht="12.75" customHeight="1">
      <c r="A188" s="44">
        <v>44322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ROUND(10.105,5)</f>
        <v>10.105</v>
      </c>
      <c r="D193" s="22">
        <f>F193</f>
        <v>10.20116</v>
      </c>
      <c r="E193" s="22">
        <f>F193</f>
        <v>10.20116</v>
      </c>
      <c r="F193" s="22">
        <f>ROUND(10.20116,5)</f>
        <v>10.20116</v>
      </c>
      <c r="G193" s="20"/>
      <c r="H193" s="28"/>
    </row>
    <row r="194" spans="1:8" ht="12.75" customHeight="1">
      <c r="A194" s="44">
        <v>44322</v>
      </c>
      <c r="B194" s="45"/>
      <c r="C194" s="22">
        <f>ROUND(10.105,5)</f>
        <v>10.105</v>
      </c>
      <c r="D194" s="22">
        <f>F194</f>
        <v>10.38182</v>
      </c>
      <c r="E194" s="22">
        <f>F194</f>
        <v>10.38182</v>
      </c>
      <c r="F194" s="22">
        <f>ROUND(10.38182,5)</f>
        <v>10.38182</v>
      </c>
      <c r="G194" s="20"/>
      <c r="H194" s="28"/>
    </row>
    <row r="195" spans="1:8" ht="12.75" customHeight="1">
      <c r="A195" s="44">
        <v>44413</v>
      </c>
      <c r="B195" s="45"/>
      <c r="C195" s="22">
        <f>ROUND(10.105,5)</f>
        <v>10.105</v>
      </c>
      <c r="D195" s="22">
        <f>F195</f>
        <v>10.56558</v>
      </c>
      <c r="E195" s="22">
        <f>F195</f>
        <v>10.56558</v>
      </c>
      <c r="F195" s="22">
        <f>ROUND(10.56558,5)</f>
        <v>10.56558</v>
      </c>
      <c r="G195" s="20"/>
      <c r="H195" s="28"/>
    </row>
    <row r="196" spans="1:8" ht="12.75" customHeight="1">
      <c r="A196" s="44">
        <v>44504</v>
      </c>
      <c r="B196" s="45"/>
      <c r="C196" s="22">
        <f>ROUND(10.105,5)</f>
        <v>10.105</v>
      </c>
      <c r="D196" s="22">
        <f>F196</f>
        <v>10.75371</v>
      </c>
      <c r="E196" s="22">
        <f>F196</f>
        <v>10.75371</v>
      </c>
      <c r="F196" s="22">
        <f>ROUND(10.75371,5)</f>
        <v>10.75371</v>
      </c>
      <c r="G196" s="20"/>
      <c r="H196" s="28"/>
    </row>
    <row r="197" spans="1:8" ht="12.75" customHeight="1">
      <c r="A197" s="44">
        <v>44595</v>
      </c>
      <c r="B197" s="45"/>
      <c r="C197" s="22">
        <f>ROUND(10.105,5)</f>
        <v>10.105</v>
      </c>
      <c r="D197" s="22">
        <f>F197</f>
        <v>10.9604</v>
      </c>
      <c r="E197" s="22">
        <f>F197</f>
        <v>10.9604</v>
      </c>
      <c r="F197" s="22">
        <f>ROUND(10.9604,5)</f>
        <v>10.9604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ROUND(3.65,5)</f>
        <v>3.65</v>
      </c>
      <c r="D199" s="22">
        <f>F199</f>
        <v>195.11451</v>
      </c>
      <c r="E199" s="22">
        <f>F199</f>
        <v>195.11451</v>
      </c>
      <c r="F199" s="22">
        <f>ROUND(195.11451,5)</f>
        <v>195.11451</v>
      </c>
      <c r="G199" s="20"/>
      <c r="H199" s="28"/>
    </row>
    <row r="200" spans="1:8" ht="12.75" customHeight="1">
      <c r="A200" s="44">
        <v>44322</v>
      </c>
      <c r="B200" s="45"/>
      <c r="C200" s="22">
        <f>ROUND(3.65,5)</f>
        <v>3.65</v>
      </c>
      <c r="D200" s="22">
        <f>F200</f>
        <v>194.44421</v>
      </c>
      <c r="E200" s="22">
        <f>F200</f>
        <v>194.44421</v>
      </c>
      <c r="F200" s="22">
        <f>ROUND(194.44421,5)</f>
        <v>194.44421</v>
      </c>
      <c r="G200" s="20"/>
      <c r="H200" s="28"/>
    </row>
    <row r="201" spans="1:8" ht="12.75" customHeight="1">
      <c r="A201" s="44">
        <v>44413</v>
      </c>
      <c r="B201" s="45"/>
      <c r="C201" s="22">
        <f>ROUND(3.65,5)</f>
        <v>3.65</v>
      </c>
      <c r="D201" s="22">
        <f>F201</f>
        <v>196.58975</v>
      </c>
      <c r="E201" s="22">
        <f>F201</f>
        <v>196.58975</v>
      </c>
      <c r="F201" s="22">
        <f>ROUND(196.58975,5)</f>
        <v>196.58975</v>
      </c>
      <c r="G201" s="20"/>
      <c r="H201" s="28"/>
    </row>
    <row r="202" spans="1:8" ht="12.75" customHeight="1">
      <c r="A202" s="44">
        <v>44504</v>
      </c>
      <c r="B202" s="45"/>
      <c r="C202" s="22">
        <f>ROUND(3.65,5)</f>
        <v>3.65</v>
      </c>
      <c r="D202" s="22">
        <f>F202</f>
        <v>195.98182</v>
      </c>
      <c r="E202" s="22">
        <f>F202</f>
        <v>195.98182</v>
      </c>
      <c r="F202" s="22">
        <f>ROUND(195.98182,5)</f>
        <v>195.98182</v>
      </c>
      <c r="G202" s="20"/>
      <c r="H202" s="28"/>
    </row>
    <row r="203" spans="1:8" ht="12.75" customHeight="1">
      <c r="A203" s="44">
        <v>44595</v>
      </c>
      <c r="B203" s="45"/>
      <c r="C203" s="22">
        <f>ROUND(3.65,5)</f>
        <v>3.65</v>
      </c>
      <c r="D203" s="22">
        <f>F203</f>
        <v>198.02161</v>
      </c>
      <c r="E203" s="22">
        <f>F203</f>
        <v>198.02161</v>
      </c>
      <c r="F203" s="22">
        <f>ROUND(198.02161,5)</f>
        <v>198.02161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ROUND(0.95,5)</f>
        <v>0.95</v>
      </c>
      <c r="D205" s="22">
        <f>F205</f>
        <v>170.34573</v>
      </c>
      <c r="E205" s="22">
        <f>F205</f>
        <v>170.34573</v>
      </c>
      <c r="F205" s="22">
        <f>ROUND(170.34573,5)</f>
        <v>170.34573</v>
      </c>
      <c r="G205" s="20"/>
      <c r="H205" s="28"/>
    </row>
    <row r="206" spans="1:8" ht="12.75" customHeight="1">
      <c r="A206" s="44">
        <v>44322</v>
      </c>
      <c r="B206" s="45"/>
      <c r="C206" s="22">
        <f>ROUND(0.95,5)</f>
        <v>0.95</v>
      </c>
      <c r="D206" s="22">
        <f>F206</f>
        <v>172.13203</v>
      </c>
      <c r="E206" s="22">
        <f>F206</f>
        <v>172.13203</v>
      </c>
      <c r="F206" s="22">
        <f>ROUND(172.13203,5)</f>
        <v>172.13203</v>
      </c>
      <c r="G206" s="20"/>
      <c r="H206" s="28"/>
    </row>
    <row r="207" spans="1:8" ht="12.75" customHeight="1">
      <c r="A207" s="44">
        <v>44413</v>
      </c>
      <c r="B207" s="45"/>
      <c r="C207" s="22">
        <f>ROUND(0.95,5)</f>
        <v>0.95</v>
      </c>
      <c r="D207" s="22">
        <f>F207</f>
        <v>171.6968</v>
      </c>
      <c r="E207" s="22">
        <f>F207</f>
        <v>171.6968</v>
      </c>
      <c r="F207" s="22">
        <f>ROUND(171.6968,5)</f>
        <v>171.6968</v>
      </c>
      <c r="G207" s="20"/>
      <c r="H207" s="28"/>
    </row>
    <row r="208" spans="1:8" ht="12.75" customHeight="1">
      <c r="A208" s="44">
        <v>44504</v>
      </c>
      <c r="B208" s="45"/>
      <c r="C208" s="22">
        <f>ROUND(0.95,5)</f>
        <v>0.95</v>
      </c>
      <c r="D208" s="22">
        <f>F208</f>
        <v>173.5611</v>
      </c>
      <c r="E208" s="22">
        <f>F208</f>
        <v>173.5611</v>
      </c>
      <c r="F208" s="22">
        <f>ROUND(173.5611,5)</f>
        <v>173.5611</v>
      </c>
      <c r="G208" s="20"/>
      <c r="H208" s="28"/>
    </row>
    <row r="209" spans="1:8" ht="12.75" customHeight="1">
      <c r="A209" s="44">
        <v>44595</v>
      </c>
      <c r="B209" s="45"/>
      <c r="C209" s="22">
        <f>ROUND(0.95,5)</f>
        <v>0.95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ROUND(9.13,5)</f>
        <v>9.13</v>
      </c>
      <c r="D211" s="22">
        <f>F211</f>
        <v>9.23229</v>
      </c>
      <c r="E211" s="22">
        <f>F211</f>
        <v>9.23229</v>
      </c>
      <c r="F211" s="22">
        <f>ROUND(9.23229,5)</f>
        <v>9.23229</v>
      </c>
      <c r="G211" s="20"/>
      <c r="H211" s="28"/>
    </row>
    <row r="212" spans="1:8" ht="12.75" customHeight="1">
      <c r="A212" s="44">
        <v>44322</v>
      </c>
      <c r="B212" s="45"/>
      <c r="C212" s="22">
        <f>ROUND(9.13,5)</f>
        <v>9.13</v>
      </c>
      <c r="D212" s="22">
        <f>F212</f>
        <v>9.41894</v>
      </c>
      <c r="E212" s="22">
        <f>F212</f>
        <v>9.41894</v>
      </c>
      <c r="F212" s="22">
        <f>ROUND(9.41894,5)</f>
        <v>9.41894</v>
      </c>
      <c r="G212" s="20"/>
      <c r="H212" s="28"/>
    </row>
    <row r="213" spans="1:8" ht="12.75" customHeight="1">
      <c r="A213" s="44">
        <v>44413</v>
      </c>
      <c r="B213" s="45"/>
      <c r="C213" s="22">
        <f>ROUND(9.13,5)</f>
        <v>9.13</v>
      </c>
      <c r="D213" s="22">
        <f>F213</f>
        <v>9.61281</v>
      </c>
      <c r="E213" s="22">
        <f>F213</f>
        <v>9.61281</v>
      </c>
      <c r="F213" s="22">
        <f>ROUND(9.61281,5)</f>
        <v>9.61281</v>
      </c>
      <c r="G213" s="20"/>
      <c r="H213" s="28"/>
    </row>
    <row r="214" spans="1:8" ht="12.75" customHeight="1">
      <c r="A214" s="44">
        <v>44504</v>
      </c>
      <c r="B214" s="45"/>
      <c r="C214" s="22">
        <f>ROUND(9.13,5)</f>
        <v>9.13</v>
      </c>
      <c r="D214" s="22">
        <f>F214</f>
        <v>9.81501</v>
      </c>
      <c r="E214" s="22">
        <f>F214</f>
        <v>9.81501</v>
      </c>
      <c r="F214" s="22">
        <f>ROUND(9.81501,5)</f>
        <v>9.81501</v>
      </c>
      <c r="G214" s="20"/>
      <c r="H214" s="28"/>
    </row>
    <row r="215" spans="1:8" ht="12.75" customHeight="1">
      <c r="A215" s="44">
        <v>44595</v>
      </c>
      <c r="B215" s="45"/>
      <c r="C215" s="22">
        <f>ROUND(9.13,5)</f>
        <v>9.13</v>
      </c>
      <c r="D215" s="22">
        <f>F215</f>
        <v>10.04542</v>
      </c>
      <c r="E215" s="22">
        <f>F215</f>
        <v>10.04542</v>
      </c>
      <c r="F215" s="22">
        <f>ROUND(10.04542,5)</f>
        <v>10.04542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ROUND(10.505,5)</f>
        <v>10.505</v>
      </c>
      <c r="D217" s="22">
        <f>F217</f>
        <v>10.6026</v>
      </c>
      <c r="E217" s="22">
        <f>F217</f>
        <v>10.6026</v>
      </c>
      <c r="F217" s="22">
        <f>ROUND(10.6026,5)</f>
        <v>10.6026</v>
      </c>
      <c r="G217" s="20"/>
      <c r="H217" s="28"/>
    </row>
    <row r="218" spans="1:8" ht="12.75" customHeight="1">
      <c r="A218" s="44">
        <v>44322</v>
      </c>
      <c r="B218" s="45"/>
      <c r="C218" s="22">
        <f>ROUND(10.505,5)</f>
        <v>10.505</v>
      </c>
      <c r="D218" s="22">
        <f>F218</f>
        <v>10.77983</v>
      </c>
      <c r="E218" s="22">
        <f>F218</f>
        <v>10.77983</v>
      </c>
      <c r="F218" s="22">
        <f>ROUND(10.77983,5)</f>
        <v>10.77983</v>
      </c>
      <c r="G218" s="20"/>
      <c r="H218" s="28"/>
    </row>
    <row r="219" spans="1:8" ht="12.75" customHeight="1">
      <c r="A219" s="44">
        <v>44413</v>
      </c>
      <c r="B219" s="45"/>
      <c r="C219" s="22">
        <f>ROUND(10.505,5)</f>
        <v>10.505</v>
      </c>
      <c r="D219" s="22">
        <f>F219</f>
        <v>10.96269</v>
      </c>
      <c r="E219" s="22">
        <f>F219</f>
        <v>10.96269</v>
      </c>
      <c r="F219" s="22">
        <f>ROUND(10.96269,5)</f>
        <v>10.96269</v>
      </c>
      <c r="G219" s="20"/>
      <c r="H219" s="28"/>
    </row>
    <row r="220" spans="1:8" ht="12.75" customHeight="1">
      <c r="A220" s="44">
        <v>44504</v>
      </c>
      <c r="B220" s="45"/>
      <c r="C220" s="22">
        <f>ROUND(10.505,5)</f>
        <v>10.505</v>
      </c>
      <c r="D220" s="22">
        <f>F220</f>
        <v>11.14946</v>
      </c>
      <c r="E220" s="22">
        <f>F220</f>
        <v>11.14946</v>
      </c>
      <c r="F220" s="22">
        <f>ROUND(11.14946,5)</f>
        <v>11.14946</v>
      </c>
      <c r="G220" s="20"/>
      <c r="H220" s="28"/>
    </row>
    <row r="221" spans="1:8" ht="12.75" customHeight="1">
      <c r="A221" s="44">
        <v>44595</v>
      </c>
      <c r="B221" s="45"/>
      <c r="C221" s="22">
        <f>ROUND(10.505,5)</f>
        <v>10.505</v>
      </c>
      <c r="D221" s="22">
        <f>F221</f>
        <v>11.35722</v>
      </c>
      <c r="E221" s="22">
        <f>F221</f>
        <v>11.35722</v>
      </c>
      <c r="F221" s="22">
        <f>ROUND(11.35722,5)</f>
        <v>11.35722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ROUND(10.615,5)</f>
        <v>10.615</v>
      </c>
      <c r="D223" s="22">
        <f>F223</f>
        <v>10.71485</v>
      </c>
      <c r="E223" s="22">
        <f>F223</f>
        <v>10.71485</v>
      </c>
      <c r="F223" s="22">
        <f>ROUND(10.71485,5)</f>
        <v>10.71485</v>
      </c>
      <c r="G223" s="20"/>
      <c r="H223" s="28"/>
    </row>
    <row r="224" spans="1:8" ht="12.75" customHeight="1">
      <c r="A224" s="44">
        <v>44322</v>
      </c>
      <c r="B224" s="45"/>
      <c r="C224" s="22">
        <f>ROUND(10.615,5)</f>
        <v>10.615</v>
      </c>
      <c r="D224" s="22">
        <f>F224</f>
        <v>10.89624</v>
      </c>
      <c r="E224" s="22">
        <f>F224</f>
        <v>10.89624</v>
      </c>
      <c r="F224" s="22">
        <f>ROUND(10.89624,5)</f>
        <v>10.89624</v>
      </c>
      <c r="G224" s="20"/>
      <c r="H224" s="28"/>
    </row>
    <row r="225" spans="1:8" ht="12.75" customHeight="1">
      <c r="A225" s="44">
        <v>44413</v>
      </c>
      <c r="B225" s="45"/>
      <c r="C225" s="22">
        <f>ROUND(10.615,5)</f>
        <v>10.615</v>
      </c>
      <c r="D225" s="22">
        <f>F225</f>
        <v>11.08398</v>
      </c>
      <c r="E225" s="22">
        <f>F225</f>
        <v>11.08398</v>
      </c>
      <c r="F225" s="22">
        <f>ROUND(11.08398,5)</f>
        <v>11.08398</v>
      </c>
      <c r="G225" s="20"/>
      <c r="H225" s="28"/>
    </row>
    <row r="226" spans="1:8" ht="12.75" customHeight="1">
      <c r="A226" s="44">
        <v>44504</v>
      </c>
      <c r="B226" s="45"/>
      <c r="C226" s="22">
        <f>ROUND(10.615,5)</f>
        <v>10.615</v>
      </c>
      <c r="D226" s="22">
        <f>F226</f>
        <v>11.27586</v>
      </c>
      <c r="E226" s="22">
        <f>F226</f>
        <v>11.27586</v>
      </c>
      <c r="F226" s="22">
        <f>ROUND(11.27586,5)</f>
        <v>11.27586</v>
      </c>
      <c r="G226" s="20"/>
      <c r="H226" s="28"/>
    </row>
    <row r="227" spans="1:8" ht="12.75" customHeight="1">
      <c r="A227" s="44">
        <v>44595</v>
      </c>
      <c r="B227" s="45"/>
      <c r="C227" s="22">
        <f>ROUND(10.615,5)</f>
        <v>10.615</v>
      </c>
      <c r="D227" s="22">
        <f>F227</f>
        <v>11.48985</v>
      </c>
      <c r="E227" s="22">
        <f>F227</f>
        <v>11.48985</v>
      </c>
      <c r="F227" s="22">
        <f>ROUND(11.48985,5)</f>
        <v>11.48985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ROUND(796.727,3)</f>
        <v>796.727</v>
      </c>
      <c r="D229" s="23">
        <f>F229</f>
        <v>800.801</v>
      </c>
      <c r="E229" s="23">
        <f>F229</f>
        <v>800.801</v>
      </c>
      <c r="F229" s="23">
        <f>ROUND(800.801,3)</f>
        <v>800.801</v>
      </c>
      <c r="G229" s="20"/>
      <c r="H229" s="28"/>
    </row>
    <row r="230" spans="1:8" ht="12.75" customHeight="1">
      <c r="A230" s="44">
        <v>44322</v>
      </c>
      <c r="B230" s="45"/>
      <c r="C230" s="23">
        <f>ROUND(796.727,3)</f>
        <v>796.727</v>
      </c>
      <c r="D230" s="23">
        <f>F230</f>
        <v>808.999</v>
      </c>
      <c r="E230" s="23">
        <f>F230</f>
        <v>808.999</v>
      </c>
      <c r="F230" s="23">
        <f>ROUND(808.999,3)</f>
        <v>808.999</v>
      </c>
      <c r="G230" s="20"/>
      <c r="H230" s="28"/>
    </row>
    <row r="231" spans="1:8" ht="12.75" customHeight="1">
      <c r="A231" s="44">
        <v>44413</v>
      </c>
      <c r="B231" s="45"/>
      <c r="C231" s="23">
        <f>ROUND(796.727,3)</f>
        <v>796.727</v>
      </c>
      <c r="D231" s="23">
        <f>F231</f>
        <v>817.635</v>
      </c>
      <c r="E231" s="23">
        <f>F231</f>
        <v>817.635</v>
      </c>
      <c r="F231" s="23">
        <f>ROUND(817.635,3)</f>
        <v>817.635</v>
      </c>
      <c r="G231" s="20"/>
      <c r="H231" s="28"/>
    </row>
    <row r="232" spans="1:8" ht="12.75" customHeight="1">
      <c r="A232" s="44">
        <v>44504</v>
      </c>
      <c r="B232" s="45"/>
      <c r="C232" s="23">
        <f>ROUND(796.727,3)</f>
        <v>796.727</v>
      </c>
      <c r="D232" s="23">
        <f>F232</f>
        <v>826.412</v>
      </c>
      <c r="E232" s="23">
        <f>F232</f>
        <v>826.412</v>
      </c>
      <c r="F232" s="23">
        <f>ROUND(826.412,3)</f>
        <v>826.412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ROUND(783.422,3)</f>
        <v>783.422</v>
      </c>
      <c r="D234" s="23">
        <f>F234</f>
        <v>787.428</v>
      </c>
      <c r="E234" s="23">
        <f>F234</f>
        <v>787.428</v>
      </c>
      <c r="F234" s="23">
        <f>ROUND(787.428,3)</f>
        <v>787.428</v>
      </c>
      <c r="G234" s="20"/>
      <c r="H234" s="28"/>
    </row>
    <row r="235" spans="1:8" ht="12.75" customHeight="1">
      <c r="A235" s="44">
        <v>44322</v>
      </c>
      <c r="B235" s="45"/>
      <c r="C235" s="23">
        <f>ROUND(783.422,3)</f>
        <v>783.422</v>
      </c>
      <c r="D235" s="23">
        <f>F235</f>
        <v>795.489</v>
      </c>
      <c r="E235" s="23">
        <f>F235</f>
        <v>795.489</v>
      </c>
      <c r="F235" s="23">
        <f>ROUND(795.489,3)</f>
        <v>795.489</v>
      </c>
      <c r="G235" s="20"/>
      <c r="H235" s="28"/>
    </row>
    <row r="236" spans="1:8" ht="12.75" customHeight="1">
      <c r="A236" s="44">
        <v>44413</v>
      </c>
      <c r="B236" s="45"/>
      <c r="C236" s="23">
        <f>ROUND(783.422,3)</f>
        <v>783.422</v>
      </c>
      <c r="D236" s="23">
        <f>F236</f>
        <v>803.981</v>
      </c>
      <c r="E236" s="23">
        <f>F236</f>
        <v>803.981</v>
      </c>
      <c r="F236" s="23">
        <f>ROUND(803.981,3)</f>
        <v>803.981</v>
      </c>
      <c r="G236" s="20"/>
      <c r="H236" s="28"/>
    </row>
    <row r="237" spans="1:8" ht="12.75" customHeight="1">
      <c r="A237" s="44">
        <v>44504</v>
      </c>
      <c r="B237" s="45"/>
      <c r="C237" s="23">
        <f>ROUND(783.422,3)</f>
        <v>783.422</v>
      </c>
      <c r="D237" s="23">
        <f>F237</f>
        <v>812.611</v>
      </c>
      <c r="E237" s="23">
        <f>F237</f>
        <v>812.611</v>
      </c>
      <c r="F237" s="23">
        <f>ROUND(812.611,3)</f>
        <v>812.611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ROUND(867.967,3)</f>
        <v>867.967</v>
      </c>
      <c r="D239" s="23">
        <f>F239</f>
        <v>872.405</v>
      </c>
      <c r="E239" s="23">
        <f>F239</f>
        <v>872.405</v>
      </c>
      <c r="F239" s="23">
        <f>ROUND(872.405,3)</f>
        <v>872.405</v>
      </c>
      <c r="G239" s="20"/>
      <c r="H239" s="28"/>
    </row>
    <row r="240" spans="1:8" ht="12.75" customHeight="1">
      <c r="A240" s="44">
        <v>44322</v>
      </c>
      <c r="B240" s="45"/>
      <c r="C240" s="23">
        <f>ROUND(867.967,3)</f>
        <v>867.967</v>
      </c>
      <c r="D240" s="23">
        <f>F240</f>
        <v>881.337</v>
      </c>
      <c r="E240" s="23">
        <f>F240</f>
        <v>881.337</v>
      </c>
      <c r="F240" s="23">
        <f>ROUND(881.337,3)</f>
        <v>881.337</v>
      </c>
      <c r="G240" s="20"/>
      <c r="H240" s="28"/>
    </row>
    <row r="241" spans="1:8" ht="12.75" customHeight="1">
      <c r="A241" s="44">
        <v>44413</v>
      </c>
      <c r="B241" s="45"/>
      <c r="C241" s="23">
        <f>ROUND(867.967,3)</f>
        <v>867.967</v>
      </c>
      <c r="D241" s="23">
        <f>F241</f>
        <v>890.745</v>
      </c>
      <c r="E241" s="23">
        <f>F241</f>
        <v>890.745</v>
      </c>
      <c r="F241" s="23">
        <f>ROUND(890.745,3)</f>
        <v>890.745</v>
      </c>
      <c r="G241" s="20"/>
      <c r="H241" s="28"/>
    </row>
    <row r="242" spans="1:8" ht="12.75" customHeight="1">
      <c r="A242" s="44">
        <v>44504</v>
      </c>
      <c r="B242" s="45"/>
      <c r="C242" s="23">
        <f>ROUND(867.967,3)</f>
        <v>867.967</v>
      </c>
      <c r="D242" s="23">
        <f>F242</f>
        <v>900.306</v>
      </c>
      <c r="E242" s="23">
        <f>F242</f>
        <v>900.306</v>
      </c>
      <c r="F242" s="23">
        <f>ROUND(900.306,3)</f>
        <v>900.306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ROUND(762.486,3)</f>
        <v>762.486</v>
      </c>
      <c r="D244" s="23">
        <f>F244</f>
        <v>766.385</v>
      </c>
      <c r="E244" s="23">
        <f>F244</f>
        <v>766.385</v>
      </c>
      <c r="F244" s="23">
        <f>ROUND(766.385,3)</f>
        <v>766.385</v>
      </c>
      <c r="G244" s="20"/>
      <c r="H244" s="28"/>
    </row>
    <row r="245" spans="1:8" ht="12.75" customHeight="1">
      <c r="A245" s="44">
        <v>44322</v>
      </c>
      <c r="B245" s="45"/>
      <c r="C245" s="23">
        <f>ROUND(762.486,3)</f>
        <v>762.486</v>
      </c>
      <c r="D245" s="23">
        <f>F245</f>
        <v>774.231</v>
      </c>
      <c r="E245" s="23">
        <f>F245</f>
        <v>774.231</v>
      </c>
      <c r="F245" s="23">
        <f>ROUND(774.231,3)</f>
        <v>774.231</v>
      </c>
      <c r="G245" s="20"/>
      <c r="H245" s="28"/>
    </row>
    <row r="246" spans="1:8" ht="12.75" customHeight="1">
      <c r="A246" s="44">
        <v>44413</v>
      </c>
      <c r="B246" s="45"/>
      <c r="C246" s="23">
        <f>ROUND(762.486,3)</f>
        <v>762.486</v>
      </c>
      <c r="D246" s="23">
        <f>F246</f>
        <v>782.496</v>
      </c>
      <c r="E246" s="23">
        <f>F246</f>
        <v>782.496</v>
      </c>
      <c r="F246" s="23">
        <f>ROUND(782.496,3)</f>
        <v>782.496</v>
      </c>
      <c r="G246" s="20"/>
      <c r="H246" s="28"/>
    </row>
    <row r="247" spans="1:8" ht="12.75" customHeight="1">
      <c r="A247" s="44">
        <v>44504</v>
      </c>
      <c r="B247" s="45"/>
      <c r="C247" s="23">
        <f>ROUND(762.486,3)</f>
        <v>762.486</v>
      </c>
      <c r="D247" s="23">
        <f>F247</f>
        <v>790.895</v>
      </c>
      <c r="E247" s="23">
        <f>F247</f>
        <v>790.895</v>
      </c>
      <c r="F247" s="23">
        <f>ROUND(790.895,3)</f>
        <v>790.895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ROUND(270.956442507589,3)</f>
        <v>270.956</v>
      </c>
      <c r="D249" s="23">
        <f>F249</f>
        <v>272.377</v>
      </c>
      <c r="E249" s="23">
        <f>F249</f>
        <v>272.377</v>
      </c>
      <c r="F249" s="23">
        <f>ROUND(272.377,3)</f>
        <v>272.377</v>
      </c>
      <c r="G249" s="20"/>
      <c r="H249" s="28"/>
    </row>
    <row r="250" spans="1:8" ht="12.75" customHeight="1">
      <c r="A250" s="44">
        <v>44322</v>
      </c>
      <c r="B250" s="45"/>
      <c r="C250" s="23">
        <f>ROUND(270.956442507589,3)</f>
        <v>270.956</v>
      </c>
      <c r="D250" s="23">
        <f>F250</f>
        <v>275.233</v>
      </c>
      <c r="E250" s="23">
        <f>F250</f>
        <v>275.233</v>
      </c>
      <c r="F250" s="23">
        <f>ROUND(275.233,3)</f>
        <v>275.233</v>
      </c>
      <c r="G250" s="20"/>
      <c r="H250" s="28"/>
    </row>
    <row r="251" spans="1:8" ht="12.75" customHeight="1">
      <c r="A251" s="44">
        <v>44413</v>
      </c>
      <c r="B251" s="45"/>
      <c r="C251" s="23">
        <f>ROUND(270.956442507589,3)</f>
        <v>270.956</v>
      </c>
      <c r="D251" s="23">
        <f>F251</f>
        <v>278.238</v>
      </c>
      <c r="E251" s="23">
        <f>F251</f>
        <v>278.238</v>
      </c>
      <c r="F251" s="23">
        <f>ROUND(278.238,3)</f>
        <v>278.238</v>
      </c>
      <c r="G251" s="20"/>
      <c r="H251" s="28"/>
    </row>
    <row r="252" spans="1:8" ht="12.75" customHeight="1">
      <c r="A252" s="44">
        <v>44504</v>
      </c>
      <c r="B252" s="45"/>
      <c r="C252" s="23">
        <f>ROUND(270.956442507589,3)</f>
        <v>270.956</v>
      </c>
      <c r="D252" s="23">
        <f>F252</f>
        <v>281.29</v>
      </c>
      <c r="E252" s="23">
        <f>F252</f>
        <v>281.29</v>
      </c>
      <c r="F252" s="23">
        <f>ROUND(281.29,3)</f>
        <v>281.29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ROUND(753.243,3)</f>
        <v>753.243</v>
      </c>
      <c r="D254" s="23">
        <f>F254</f>
        <v>757.094</v>
      </c>
      <c r="E254" s="23">
        <f>F254</f>
        <v>757.094</v>
      </c>
      <c r="F254" s="23">
        <f>ROUND(757.094,3)</f>
        <v>757.094</v>
      </c>
      <c r="G254" s="20"/>
      <c r="H254" s="28"/>
    </row>
    <row r="255" spans="1:8" ht="12.75" customHeight="1">
      <c r="A255" s="44">
        <v>44322</v>
      </c>
      <c r="B255" s="45"/>
      <c r="C255" s="23">
        <f>ROUND(753.243,3)</f>
        <v>753.243</v>
      </c>
      <c r="D255" s="23">
        <f>F255</f>
        <v>764.845</v>
      </c>
      <c r="E255" s="23">
        <f>F255</f>
        <v>764.845</v>
      </c>
      <c r="F255" s="23">
        <f>ROUND(764.845,3)</f>
        <v>764.845</v>
      </c>
      <c r="G255" s="20"/>
      <c r="H255" s="28"/>
    </row>
    <row r="256" spans="1:8" ht="12.75" customHeight="1">
      <c r="A256" s="44">
        <v>44413</v>
      </c>
      <c r="B256" s="45"/>
      <c r="C256" s="23">
        <f>ROUND(753.243,3)</f>
        <v>753.243</v>
      </c>
      <c r="D256" s="23">
        <f>F256</f>
        <v>773.01</v>
      </c>
      <c r="E256" s="23">
        <f>F256</f>
        <v>773.01</v>
      </c>
      <c r="F256" s="23">
        <f>ROUND(773.01,3)</f>
        <v>773.01</v>
      </c>
      <c r="G256" s="20"/>
      <c r="H256" s="28"/>
    </row>
    <row r="257" spans="1:8" ht="12.75" customHeight="1">
      <c r="A257" s="44">
        <v>44504</v>
      </c>
      <c r="B257" s="45"/>
      <c r="C257" s="23">
        <f>ROUND(753.243,3)</f>
        <v>753.243</v>
      </c>
      <c r="D257" s="23">
        <f>F257</f>
        <v>781.308</v>
      </c>
      <c r="E257" s="23">
        <f>F257</f>
        <v>781.308</v>
      </c>
      <c r="F257" s="23">
        <f>ROUND(781.308,3)</f>
        <v>781.308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3.625</v>
      </c>
      <c r="D259" s="33">
        <v>3.642</v>
      </c>
      <c r="E259" s="33">
        <v>3.588</v>
      </c>
      <c r="F259" s="33">
        <v>3.615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3.625</v>
      </c>
      <c r="D260" s="33">
        <v>3.552</v>
      </c>
      <c r="E260" s="33">
        <v>3.488</v>
      </c>
      <c r="F260" s="33">
        <v>3.52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3.625</v>
      </c>
      <c r="D261" s="33">
        <v>3.522</v>
      </c>
      <c r="E261" s="33">
        <v>3.488</v>
      </c>
      <c r="F261" s="33">
        <v>3.505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3.625</v>
      </c>
      <c r="D262" s="33">
        <v>3.492</v>
      </c>
      <c r="E262" s="33">
        <v>3.428</v>
      </c>
      <c r="F262" s="33">
        <v>3.46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3.625</v>
      </c>
      <c r="D263" s="33">
        <v>3.482</v>
      </c>
      <c r="E263" s="33">
        <v>3.418</v>
      </c>
      <c r="F263" s="33">
        <v>3.45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3.625</v>
      </c>
      <c r="D264" s="33">
        <v>3.452</v>
      </c>
      <c r="E264" s="33">
        <v>3.418</v>
      </c>
      <c r="F264" s="33">
        <v>3.435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3.625</v>
      </c>
      <c r="D265" s="33">
        <v>3.542</v>
      </c>
      <c r="E265" s="33">
        <v>3.498</v>
      </c>
      <c r="F265" s="33">
        <v>3.52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3.625</v>
      </c>
      <c r="D266" s="33">
        <v>3.742</v>
      </c>
      <c r="E266" s="33">
        <v>3.688</v>
      </c>
      <c r="F266" s="33">
        <v>3.715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3.625</v>
      </c>
      <c r="D267" s="33">
        <v>3.932</v>
      </c>
      <c r="E267" s="33">
        <v>3.548</v>
      </c>
      <c r="F267" s="33">
        <v>3.74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3.625</v>
      </c>
      <c r="D268" s="33">
        <v>4.132</v>
      </c>
      <c r="E268" s="33">
        <v>4.048</v>
      </c>
      <c r="F268" s="33">
        <v>4.09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3.625</v>
      </c>
      <c r="D269" s="33">
        <v>4.372</v>
      </c>
      <c r="E269" s="33">
        <v>4.278</v>
      </c>
      <c r="F269" s="33">
        <v>4.324999999999999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3.625</v>
      </c>
      <c r="D270" s="33">
        <v>4.612</v>
      </c>
      <c r="E270" s="33">
        <v>4.478</v>
      </c>
      <c r="F270" s="33">
        <v>4.545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ROUND(91.2454438473582,2)</f>
        <v>91.25</v>
      </c>
      <c r="D272" s="20">
        <f>F272</f>
        <v>85.78</v>
      </c>
      <c r="E272" s="20">
        <f>F272</f>
        <v>85.78</v>
      </c>
      <c r="F272" s="20">
        <f>ROUND(85.7826760269106,2)</f>
        <v>85.78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ROUND(86.0800581834986,2)</f>
        <v>86.08</v>
      </c>
      <c r="D274" s="20">
        <f>F274</f>
        <v>78.18</v>
      </c>
      <c r="E274" s="20">
        <f>F274</f>
        <v>78.18</v>
      </c>
      <c r="F274" s="20">
        <f>ROUND(78.1757132315322,2)</f>
        <v>78.18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ROUND(91.2454438473582,5)</f>
        <v>91.24544</v>
      </c>
      <c r="D276" s="22">
        <f>F276</f>
        <v>92.23648</v>
      </c>
      <c r="E276" s="22">
        <f>F276</f>
        <v>92.23648</v>
      </c>
      <c r="F276" s="22">
        <f>ROUND(92.2364808610685,5)</f>
        <v>92.23648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ROUND(91.2454438473582,5)</f>
        <v>91.24544</v>
      </c>
      <c r="D278" s="22">
        <f>F278</f>
        <v>90.39378</v>
      </c>
      <c r="E278" s="22">
        <f>F278</f>
        <v>90.39378</v>
      </c>
      <c r="F278" s="22">
        <f>ROUND(90.3937779598554,5)</f>
        <v>90.39378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ROUND(91.2454438473582,5)</f>
        <v>91.24544</v>
      </c>
      <c r="D280" s="22">
        <f>F280</f>
        <v>89.30464</v>
      </c>
      <c r="E280" s="22">
        <f>F280</f>
        <v>89.30464</v>
      </c>
      <c r="F280" s="22">
        <f>ROUND(89.3046447143491,5)</f>
        <v>89.30464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ROUND(91.2454438473582,5)</f>
        <v>91.24544</v>
      </c>
      <c r="D282" s="22">
        <f>F282</f>
        <v>90.51729</v>
      </c>
      <c r="E282" s="22">
        <f>F282</f>
        <v>90.51729</v>
      </c>
      <c r="F282" s="22">
        <f>ROUND(90.51728821066,5)</f>
        <v>90.51729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ROUND(91.2454438473582,5)</f>
        <v>91.24544</v>
      </c>
      <c r="D284" s="22">
        <f>F284</f>
        <v>89.89091</v>
      </c>
      <c r="E284" s="22">
        <f>F284</f>
        <v>89.89091</v>
      </c>
      <c r="F284" s="22">
        <f>ROUND(89.8909145705158,5)</f>
        <v>89.89091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ROUND(91.2454438473582,5)</f>
        <v>91.24544</v>
      </c>
      <c r="D286" s="22">
        <f>F286</f>
        <v>89.94782</v>
      </c>
      <c r="E286" s="22">
        <f>F286</f>
        <v>89.94782</v>
      </c>
      <c r="F286" s="22">
        <f>ROUND(89.9478215320647,5)</f>
        <v>89.94782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ROUND(91.2454438473582,5)</f>
        <v>91.24544</v>
      </c>
      <c r="D288" s="22">
        <f>F288</f>
        <v>93.03336</v>
      </c>
      <c r="E288" s="22">
        <f>F288</f>
        <v>93.03336</v>
      </c>
      <c r="F288" s="22">
        <f>ROUND(93.033362127908,5)</f>
        <v>93.03336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ROUND(91.2454438473582,2)</f>
        <v>91.25</v>
      </c>
      <c r="D290" s="20">
        <f>F290</f>
        <v>91.25</v>
      </c>
      <c r="E290" s="20">
        <f>F290</f>
        <v>91.25</v>
      </c>
      <c r="F290" s="20">
        <f>ROUND(91.2454438473582,2)</f>
        <v>91.25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ROUND(91.2454438473582,2)</f>
        <v>91.25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ROUND(86.0800581834986,5)</f>
        <v>86.08006</v>
      </c>
      <c r="D294" s="22">
        <f>F294</f>
        <v>77.96645</v>
      </c>
      <c r="E294" s="22">
        <f>F294</f>
        <v>77.96645</v>
      </c>
      <c r="F294" s="22">
        <f>ROUND(77.966450839644,5)</f>
        <v>77.96645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ROUND(86.0800581834986,5)</f>
        <v>86.08006</v>
      </c>
      <c r="D296" s="22">
        <f>F296</f>
        <v>74.38193</v>
      </c>
      <c r="E296" s="22">
        <f>F296</f>
        <v>74.38193</v>
      </c>
      <c r="F296" s="22">
        <f>ROUND(74.3819295182999,5)</f>
        <v>74.38193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ROUND(86.0800581834986,5)</f>
        <v>86.08006</v>
      </c>
      <c r="D298" s="22">
        <f>F298</f>
        <v>72.68706</v>
      </c>
      <c r="E298" s="22">
        <f>F298</f>
        <v>72.68706</v>
      </c>
      <c r="F298" s="22">
        <f>ROUND(72.6870638516514,5)</f>
        <v>72.68706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ROUND(86.0800581834986,5)</f>
        <v>86.08006</v>
      </c>
      <c r="D300" s="22">
        <f>F300</f>
        <v>74.6216</v>
      </c>
      <c r="E300" s="22">
        <f>F300</f>
        <v>74.6216</v>
      </c>
      <c r="F300" s="22">
        <f>ROUND(74.6216009682262,5)</f>
        <v>74.6216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ROUND(86.0800581834986,5)</f>
        <v>86.08006</v>
      </c>
      <c r="D302" s="22">
        <f>F302</f>
        <v>78.5846</v>
      </c>
      <c r="E302" s="22">
        <f>F302</f>
        <v>78.5846</v>
      </c>
      <c r="F302" s="22">
        <f>ROUND(78.5845990960021,5)</f>
        <v>78.5846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ROUND(86.0800581834986,5)</f>
        <v>86.08006</v>
      </c>
      <c r="D304" s="22">
        <f>F304</f>
        <v>77.01367</v>
      </c>
      <c r="E304" s="22">
        <f>F304</f>
        <v>77.01367</v>
      </c>
      <c r="F304" s="22">
        <f>ROUND(77.0136686831305,5)</f>
        <v>77.01367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ROUND(86.0800581834986,5)</f>
        <v>86.08006</v>
      </c>
      <c r="D306" s="22">
        <f>F306</f>
        <v>79.04663</v>
      </c>
      <c r="E306" s="22">
        <f>F306</f>
        <v>79.04663</v>
      </c>
      <c r="F306" s="22">
        <f>ROUND(79.0466326882067,5)</f>
        <v>79.04663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ROUND(86.0800581834986,5)</f>
        <v>86.08006</v>
      </c>
      <c r="D308" s="22">
        <f>F308</f>
        <v>84.85042</v>
      </c>
      <c r="E308" s="22">
        <f>F308</f>
        <v>84.85042</v>
      </c>
      <c r="F308" s="22">
        <f>ROUND(84.8504188718077,5)</f>
        <v>84.85042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ROUND(86.0800581834986,2)</f>
        <v>86.08</v>
      </c>
      <c r="D310" s="20">
        <f>F310</f>
        <v>86.08</v>
      </c>
      <c r="E310" s="20">
        <f>F310</f>
        <v>86.08</v>
      </c>
      <c r="F310" s="20">
        <f>ROUND(86.0800581834986,2)</f>
        <v>86.08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ROUND(86.0800581834986,2)</f>
        <v>86.08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2020-12-18T15:57:47Z</dcterms:modified>
  <cp:category/>
  <cp:version/>
  <cp:contentType/>
  <cp:contentStatus/>
</cp:coreProperties>
</file>