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<sst xmlns="http://schemas.openxmlformats.org/spreadsheetml/2006/main" count="85" uniqueCount="83">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</sst>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44230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ROUND(91.4063737148142,2)</f>
        <v>91.41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ROUND(92.2359379764607,2)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91.41</v>
      </c>
      <c r="D7" s="20">
        <f t="shared" si="1"/>
        <v>90.43</v>
      </c>
      <c r="E7" s="20">
        <f t="shared" si="2"/>
        <v>90.43</v>
      </c>
      <c r="F7" s="20">
        <f>ROUND(90.4276922576487,2)</f>
        <v>90.43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91.41</v>
      </c>
      <c r="D8" s="20">
        <f t="shared" si="1"/>
        <v>89.39</v>
      </c>
      <c r="E8" s="20">
        <f t="shared" si="2"/>
        <v>89.39</v>
      </c>
      <c r="F8" s="20">
        <f>ROUND(89.3863227341025,2)</f>
        <v>89.39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91.41</v>
      </c>
      <c r="D9" s="20">
        <f t="shared" si="1"/>
        <v>90.64</v>
      </c>
      <c r="E9" s="20">
        <f t="shared" si="2"/>
        <v>90.64</v>
      </c>
      <c r="F9" s="20">
        <f>ROUND(90.636970731436,2)</f>
        <v>90.64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91.41</v>
      </c>
      <c r="D10" s="20">
        <f t="shared" si="1"/>
        <v>90.05</v>
      </c>
      <c r="E10" s="20">
        <f t="shared" si="2"/>
        <v>90.05</v>
      </c>
      <c r="F10" s="20">
        <f>ROUND(90.0451214358102,2)</f>
        <v>90.05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91.41</v>
      </c>
      <c r="D11" s="20">
        <f t="shared" si="1"/>
        <v>90.12</v>
      </c>
      <c r="E11" s="20">
        <f t="shared" si="2"/>
        <v>90.12</v>
      </c>
      <c r="F11" s="20">
        <f>ROUND(90.115914354841,2)</f>
        <v>90.12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91.41</v>
      </c>
      <c r="D12" s="20">
        <f t="shared" si="1"/>
        <v>93.2</v>
      </c>
      <c r="E12" s="20">
        <f t="shared" si="2"/>
        <v>93.2</v>
      </c>
      <c r="F12" s="20">
        <f>ROUND(93.2037183690517,2)</f>
        <v>93.2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91.41</v>
      </c>
      <c r="D13" s="20">
        <f t="shared" si="1"/>
        <v>93.64</v>
      </c>
      <c r="E13" s="20">
        <f t="shared" si="2"/>
        <v>93.64</v>
      </c>
      <c r="F13" s="20">
        <f>ROUND(93.6445668548989,2)</f>
        <v>93.64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91.41</v>
      </c>
      <c r="D14" s="20">
        <f t="shared" si="1"/>
        <v>85.96</v>
      </c>
      <c r="E14" s="20">
        <f t="shared" si="2"/>
        <v>85.96</v>
      </c>
      <c r="F14" s="20">
        <f>ROUND(85.9618490815074,2)</f>
        <v>85.96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91.41</v>
      </c>
      <c r="D15" s="20">
        <f t="shared" si="1"/>
        <v>91.41</v>
      </c>
      <c r="E15" s="20">
        <f t="shared" si="2"/>
        <v>91.41</v>
      </c>
      <c r="F15" s="20">
        <f>ROUND(91.4063737148142,2)</f>
        <v>91.41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91.41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ROUND(85.5113763424246,2)</f>
        <v>85.51</v>
      </c>
      <c r="D18" s="20">
        <f aca="true" t="shared" si="4" ref="D18:D29">F18</f>
        <v>77.75</v>
      </c>
      <c r="E18" s="20">
        <f aca="true" t="shared" si="5" ref="E18:E29">F18</f>
        <v>77.75</v>
      </c>
      <c r="F18" s="20">
        <f>ROUND(77.7502514044284,2)</f>
        <v>77.75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85.51</v>
      </c>
      <c r="D19" s="20">
        <f t="shared" si="4"/>
        <v>74.13</v>
      </c>
      <c r="E19" s="20">
        <f t="shared" si="5"/>
        <v>74.13</v>
      </c>
      <c r="F19" s="20">
        <f>ROUND(74.1286885580631,2)</f>
        <v>74.13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85.51</v>
      </c>
      <c r="D20" s="20">
        <f t="shared" si="4"/>
        <v>72.4</v>
      </c>
      <c r="E20" s="20">
        <f t="shared" si="5"/>
        <v>72.4</v>
      </c>
      <c r="F20" s="20">
        <f>ROUND(72.3972550483991,2)</f>
        <v>72.4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85.51</v>
      </c>
      <c r="D21" s="20">
        <f t="shared" si="4"/>
        <v>74.29</v>
      </c>
      <c r="E21" s="20">
        <f t="shared" si="5"/>
        <v>74.29</v>
      </c>
      <c r="F21" s="20">
        <f>ROUND(74.2892379518541,2)</f>
        <v>74.29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85.51</v>
      </c>
      <c r="D22" s="20">
        <f t="shared" si="4"/>
        <v>78.22</v>
      </c>
      <c r="E22" s="20">
        <f t="shared" si="5"/>
        <v>78.22</v>
      </c>
      <c r="F22" s="20">
        <f>ROUND(78.2162649109362,2)</f>
        <v>78.22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85.51</v>
      </c>
      <c r="D23" s="20">
        <f t="shared" si="4"/>
        <v>76.61</v>
      </c>
      <c r="E23" s="20">
        <f t="shared" si="5"/>
        <v>76.61</v>
      </c>
      <c r="F23" s="20">
        <f>ROUND(76.6126748344093,2)</f>
        <v>76.61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85.51</v>
      </c>
      <c r="D24" s="20">
        <f t="shared" si="4"/>
        <v>78.61</v>
      </c>
      <c r="E24" s="20">
        <f t="shared" si="5"/>
        <v>78.61</v>
      </c>
      <c r="F24" s="20">
        <f>ROUND(78.6067607148748,2)</f>
        <v>78.61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85.51</v>
      </c>
      <c r="D25" s="20">
        <f t="shared" si="4"/>
        <v>84.38</v>
      </c>
      <c r="E25" s="20">
        <f t="shared" si="5"/>
        <v>84.38</v>
      </c>
      <c r="F25" s="20">
        <f>ROUND(84.3813026481919,2)</f>
        <v>84.38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85.51</v>
      </c>
      <c r="D26" s="20">
        <f t="shared" si="4"/>
        <v>84.73</v>
      </c>
      <c r="E26" s="20">
        <f t="shared" si="5"/>
        <v>84.73</v>
      </c>
      <c r="F26" s="20">
        <f>ROUND(84.726079931286,2)</f>
        <v>84.73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85.51</v>
      </c>
      <c r="D27" s="20">
        <f t="shared" si="4"/>
        <v>77.63</v>
      </c>
      <c r="E27" s="20">
        <f t="shared" si="5"/>
        <v>77.63</v>
      </c>
      <c r="F27" s="20">
        <f>ROUND(77.6302242387631,2)</f>
        <v>77.63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85.51</v>
      </c>
      <c r="D28" s="20">
        <f t="shared" si="4"/>
        <v>85.51</v>
      </c>
      <c r="E28" s="20">
        <f t="shared" si="5"/>
        <v>85.51</v>
      </c>
      <c r="F28" s="20">
        <f>ROUND(85.5113763424246,2)</f>
        <v>85.51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85.51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ROUND(2.27,5)</f>
        <v>2.27</v>
      </c>
      <c r="D31" s="22">
        <f>F31</f>
        <v>2.27</v>
      </c>
      <c r="E31" s="22">
        <f>F31</f>
        <v>2.27</v>
      </c>
      <c r="F31" s="22">
        <f>ROUND(2.27,5)</f>
        <v>2.27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ROUND(4.3,5)</f>
        <v>4.3</v>
      </c>
      <c r="D33" s="22">
        <f>F33</f>
        <v>4.3</v>
      </c>
      <c r="E33" s="22">
        <f>F33</f>
        <v>4.3</v>
      </c>
      <c r="F33" s="22">
        <f>ROUND(4.3,5)</f>
        <v>4.3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ROUND(4.33,5)</f>
        <v>4.33</v>
      </c>
      <c r="D35" s="22">
        <f>F35</f>
        <v>4.33</v>
      </c>
      <c r="E35" s="22">
        <f>F35</f>
        <v>4.33</v>
      </c>
      <c r="F35" s="22">
        <f>ROUND(4.33,5)</f>
        <v>4.33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ROUND(4.36,5)</f>
        <v>4.36</v>
      </c>
      <c r="D37" s="22">
        <f>F37</f>
        <v>4.36</v>
      </c>
      <c r="E37" s="22">
        <f>F37</f>
        <v>4.36</v>
      </c>
      <c r="F37" s="22">
        <f>ROUND(4.36,5)</f>
        <v>4.36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ROUND(10.995,5)</f>
        <v>10.995</v>
      </c>
      <c r="D39" s="22">
        <f>F39</f>
        <v>10.995</v>
      </c>
      <c r="E39" s="22">
        <f>F39</f>
        <v>10.995</v>
      </c>
      <c r="F39" s="22">
        <f>ROUND(10.995,5)</f>
        <v>10.995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ROUND(4.62,5)</f>
        <v>4.62</v>
      </c>
      <c r="D41" s="22">
        <f>F41</f>
        <v>4.62</v>
      </c>
      <c r="E41" s="22">
        <f>F41</f>
        <v>4.62</v>
      </c>
      <c r="F41" s="22">
        <f>ROUND(4.62,5)</f>
        <v>4.62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ROUND(6.625,3)</f>
        <v>6.625</v>
      </c>
      <c r="D43" s="23">
        <f>F43</f>
        <v>6.625</v>
      </c>
      <c r="E43" s="23">
        <f>F43</f>
        <v>6.625</v>
      </c>
      <c r="F43" s="23">
        <f>ROUND(6.625,3)</f>
        <v>6.625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ROUND(1.425,3)</f>
        <v>1.425</v>
      </c>
      <c r="D45" s="23">
        <f>F45</f>
        <v>1.425</v>
      </c>
      <c r="E45" s="23">
        <f>F45</f>
        <v>1.425</v>
      </c>
      <c r="F45" s="23">
        <f>ROUND(1.425,3)</f>
        <v>1.425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ROUND(4.26,3)</f>
        <v>4.26</v>
      </c>
      <c r="D47" s="23">
        <f>F47</f>
        <v>4.26</v>
      </c>
      <c r="E47" s="23">
        <f>F47</f>
        <v>4.26</v>
      </c>
      <c r="F47" s="23">
        <f>ROUND(4.26,3)</f>
        <v>4.26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ROUND(3.75,3)</f>
        <v>3.75</v>
      </c>
      <c r="D49" s="23">
        <f>F49</f>
        <v>3.75</v>
      </c>
      <c r="E49" s="23">
        <f>F49</f>
        <v>3.75</v>
      </c>
      <c r="F49" s="23">
        <f>ROUND(3.75,3)</f>
        <v>3.75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ROUND(10.005,3)</f>
        <v>10.005</v>
      </c>
      <c r="D51" s="23">
        <f>F51</f>
        <v>10.005</v>
      </c>
      <c r="E51" s="23">
        <f>F51</f>
        <v>10.005</v>
      </c>
      <c r="F51" s="23">
        <f>ROUND(10.005,3)</f>
        <v>10.005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ROUND(3.46,3)</f>
        <v>3.46</v>
      </c>
      <c r="D53" s="23">
        <f>F53</f>
        <v>3.46</v>
      </c>
      <c r="E53" s="23">
        <f>F53</f>
        <v>3.46</v>
      </c>
      <c r="F53" s="23">
        <f>ROUND(3.46,3)</f>
        <v>3.46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ROUND(0.905,3)</f>
        <v>0.905</v>
      </c>
      <c r="D55" s="23">
        <f>F55</f>
        <v>0.905</v>
      </c>
      <c r="E55" s="23">
        <f>F55</f>
        <v>0.905</v>
      </c>
      <c r="F55" s="23">
        <f>ROUND(0.905,3)</f>
        <v>0.905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ROUND(8.905,3)</f>
        <v>8.905</v>
      </c>
      <c r="D57" s="23">
        <f>F57</f>
        <v>8.905</v>
      </c>
      <c r="E57" s="23">
        <f>F57</f>
        <v>8.905</v>
      </c>
      <c r="F57" s="23">
        <f>ROUND(8.905,3)</f>
        <v>8.905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ROUND(2.27,5)</f>
        <v>2.27</v>
      </c>
      <c r="D59" s="22">
        <f>F59</f>
        <v>149.38883</v>
      </c>
      <c r="E59" s="22">
        <f>F59</f>
        <v>149.38883</v>
      </c>
      <c r="F59" s="22">
        <f>ROUND(149.38883,5)</f>
        <v>149.38883</v>
      </c>
      <c r="G59" s="20"/>
      <c r="H59" s="28"/>
    </row>
    <row r="60" spans="1:8" ht="12.75" customHeight="1">
      <c r="A60" s="44">
        <v>44322</v>
      </c>
      <c r="B60" s="45"/>
      <c r="C60" s="22">
        <f>ROUND(2.27,5)</f>
        <v>2.27</v>
      </c>
      <c r="D60" s="22">
        <f>F60</f>
        <v>150.90802</v>
      </c>
      <c r="E60" s="22">
        <f>F60</f>
        <v>150.90802</v>
      </c>
      <c r="F60" s="22">
        <f>ROUND(150.90802,5)</f>
        <v>150.90802</v>
      </c>
      <c r="G60" s="20"/>
      <c r="H60" s="28"/>
    </row>
    <row r="61" spans="1:8" ht="12.75" customHeight="1">
      <c r="A61" s="44">
        <v>44413</v>
      </c>
      <c r="B61" s="45"/>
      <c r="C61" s="22">
        <f>ROUND(2.27,5)</f>
        <v>2.27</v>
      </c>
      <c r="D61" s="22">
        <f>F61</f>
        <v>151.05345</v>
      </c>
      <c r="E61" s="22">
        <f>F61</f>
        <v>151.05345</v>
      </c>
      <c r="F61" s="22">
        <f>ROUND(151.05345,5)</f>
        <v>151.05345</v>
      </c>
      <c r="G61" s="20"/>
      <c r="H61" s="28"/>
    </row>
    <row r="62" spans="1:8" ht="12.75" customHeight="1">
      <c r="A62" s="44">
        <v>44504</v>
      </c>
      <c r="B62" s="45"/>
      <c r="C62" s="22">
        <f>ROUND(2.27,5)</f>
        <v>2.27</v>
      </c>
      <c r="D62" s="22">
        <f>F62</f>
        <v>152.69948</v>
      </c>
      <c r="E62" s="22">
        <f>F62</f>
        <v>152.69948</v>
      </c>
      <c r="F62" s="22">
        <f>ROUND(152.69948,5)</f>
        <v>152.69948</v>
      </c>
      <c r="G62" s="20"/>
      <c r="H62" s="28"/>
    </row>
    <row r="63" spans="1:8" ht="12.75" customHeight="1">
      <c r="A63" s="44">
        <v>44595</v>
      </c>
      <c r="B63" s="45"/>
      <c r="C63" s="22">
        <f>ROUND(2.27,5)</f>
        <v>2.27</v>
      </c>
      <c r="D63" s="22">
        <f>F63</f>
        <v>152.74482</v>
      </c>
      <c r="E63" s="22">
        <f>F63</f>
        <v>152.74482</v>
      </c>
      <c r="F63" s="22">
        <f>ROUND(152.74482,5)</f>
        <v>152.74482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ROUND(106.72595,5)</f>
        <v>106.72595</v>
      </c>
      <c r="D65" s="22">
        <f>F65</f>
        <v>106.73724</v>
      </c>
      <c r="E65" s="22">
        <f>F65</f>
        <v>106.73724</v>
      </c>
      <c r="F65" s="22">
        <f>ROUND(106.73724,5)</f>
        <v>106.73724</v>
      </c>
      <c r="G65" s="20"/>
      <c r="H65" s="28"/>
    </row>
    <row r="66" spans="1:8" ht="12.75" customHeight="1">
      <c r="A66" s="44">
        <v>44322</v>
      </c>
      <c r="B66" s="45"/>
      <c r="C66" s="22">
        <f>ROUND(106.72595,5)</f>
        <v>106.72595</v>
      </c>
      <c r="D66" s="22">
        <f>F66</f>
        <v>106.68465</v>
      </c>
      <c r="E66" s="22">
        <f>F66</f>
        <v>106.68465</v>
      </c>
      <c r="F66" s="22">
        <f>ROUND(106.68465,5)</f>
        <v>106.68465</v>
      </c>
      <c r="G66" s="20"/>
      <c r="H66" s="28"/>
    </row>
    <row r="67" spans="1:8" ht="12.75" customHeight="1">
      <c r="A67" s="44">
        <v>44413</v>
      </c>
      <c r="B67" s="45"/>
      <c r="C67" s="22">
        <f>ROUND(106.72595,5)</f>
        <v>106.72595</v>
      </c>
      <c r="D67" s="22">
        <f>F67</f>
        <v>107.86877</v>
      </c>
      <c r="E67" s="22">
        <f>F67</f>
        <v>107.86877</v>
      </c>
      <c r="F67" s="22">
        <f>ROUND(107.86877,5)</f>
        <v>107.86877</v>
      </c>
      <c r="G67" s="20"/>
      <c r="H67" s="28"/>
    </row>
    <row r="68" spans="1:8" ht="12.75" customHeight="1">
      <c r="A68" s="44">
        <v>44504</v>
      </c>
      <c r="B68" s="45"/>
      <c r="C68" s="22">
        <f>ROUND(106.72595,5)</f>
        <v>106.72595</v>
      </c>
      <c r="D68" s="22">
        <f>F68</f>
        <v>107.89491</v>
      </c>
      <c r="E68" s="22">
        <f>F68</f>
        <v>107.89491</v>
      </c>
      <c r="F68" s="22">
        <f>ROUND(107.89491,5)</f>
        <v>107.89491</v>
      </c>
      <c r="G68" s="20"/>
      <c r="H68" s="28"/>
    </row>
    <row r="69" spans="1:8" ht="12.75" customHeight="1">
      <c r="A69" s="44">
        <v>44595</v>
      </c>
      <c r="B69" s="45"/>
      <c r="C69" s="22">
        <f>ROUND(106.72595,5)</f>
        <v>106.72595</v>
      </c>
      <c r="D69" s="22">
        <f>F69</f>
        <v>109.02636</v>
      </c>
      <c r="E69" s="22">
        <f>F69</f>
        <v>109.02636</v>
      </c>
      <c r="F69" s="22">
        <f>ROUND(109.02636,5)</f>
        <v>109.02636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ROUND(8.425,5)</f>
        <v>8.425</v>
      </c>
      <c r="D71" s="22">
        <f>F71</f>
        <v>8.42699</v>
      </c>
      <c r="E71" s="22">
        <f>F71</f>
        <v>8.42699</v>
      </c>
      <c r="F71" s="22">
        <f>ROUND(8.42699,5)</f>
        <v>8.42699</v>
      </c>
      <c r="G71" s="20"/>
      <c r="H71" s="28"/>
    </row>
    <row r="72" spans="1:8" ht="12.75" customHeight="1">
      <c r="A72" s="44">
        <v>44322</v>
      </c>
      <c r="B72" s="45"/>
      <c r="C72" s="22">
        <f>ROUND(8.425,5)</f>
        <v>8.425</v>
      </c>
      <c r="D72" s="22">
        <f>F72</f>
        <v>8.60813</v>
      </c>
      <c r="E72" s="22">
        <f>F72</f>
        <v>8.60813</v>
      </c>
      <c r="F72" s="22">
        <f>ROUND(8.60813,5)</f>
        <v>8.60813</v>
      </c>
      <c r="G72" s="20"/>
      <c r="H72" s="28"/>
    </row>
    <row r="73" spans="1:8" ht="12.75" customHeight="1">
      <c r="A73" s="44">
        <v>44413</v>
      </c>
      <c r="B73" s="45"/>
      <c r="C73" s="22">
        <f>ROUND(8.425,5)</f>
        <v>8.425</v>
      </c>
      <c r="D73" s="22">
        <f>F73</f>
        <v>8.79156</v>
      </c>
      <c r="E73" s="22">
        <f>F73</f>
        <v>8.79156</v>
      </c>
      <c r="F73" s="22">
        <f>ROUND(8.79156,5)</f>
        <v>8.79156</v>
      </c>
      <c r="G73" s="20"/>
      <c r="H73" s="28"/>
    </row>
    <row r="74" spans="1:8" ht="12.75" customHeight="1">
      <c r="A74" s="44">
        <v>44504</v>
      </c>
      <c r="B74" s="45"/>
      <c r="C74" s="22">
        <f>ROUND(8.425,5)</f>
        <v>8.425</v>
      </c>
      <c r="D74" s="22">
        <f>F74</f>
        <v>8.97361</v>
      </c>
      <c r="E74" s="22">
        <f>F74</f>
        <v>8.97361</v>
      </c>
      <c r="F74" s="22">
        <f>ROUND(8.97361,5)</f>
        <v>8.97361</v>
      </c>
      <c r="G74" s="20"/>
      <c r="H74" s="28"/>
    </row>
    <row r="75" spans="1:8" ht="12.75" customHeight="1">
      <c r="A75" s="44">
        <v>44595</v>
      </c>
      <c r="B75" s="45"/>
      <c r="C75" s="22">
        <f>ROUND(8.425,5)</f>
        <v>8.425</v>
      </c>
      <c r="D75" s="22">
        <f>F75</f>
        <v>9.1837</v>
      </c>
      <c r="E75" s="22">
        <f>F75</f>
        <v>9.1837</v>
      </c>
      <c r="F75" s="22">
        <f>ROUND(9.1837,5)</f>
        <v>9.1837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ROUND(9.31,5)</f>
        <v>9.31</v>
      </c>
      <c r="D77" s="22">
        <f>F77</f>
        <v>9.31216</v>
      </c>
      <c r="E77" s="22">
        <f>F77</f>
        <v>9.31216</v>
      </c>
      <c r="F77" s="22">
        <f>ROUND(9.31216,5)</f>
        <v>9.31216</v>
      </c>
      <c r="G77" s="20"/>
      <c r="H77" s="28"/>
    </row>
    <row r="78" spans="1:8" ht="12.75" customHeight="1">
      <c r="A78" s="44">
        <v>44322</v>
      </c>
      <c r="B78" s="45"/>
      <c r="C78" s="22">
        <f>ROUND(9.31,5)</f>
        <v>9.31</v>
      </c>
      <c r="D78" s="22">
        <f>F78</f>
        <v>9.50439</v>
      </c>
      <c r="E78" s="22">
        <f>F78</f>
        <v>9.50439</v>
      </c>
      <c r="F78" s="22">
        <f>ROUND(9.50439,5)</f>
        <v>9.50439</v>
      </c>
      <c r="G78" s="20"/>
      <c r="H78" s="28"/>
    </row>
    <row r="79" spans="1:8" ht="12.75" customHeight="1">
      <c r="A79" s="44">
        <v>44413</v>
      </c>
      <c r="B79" s="45"/>
      <c r="C79" s="22">
        <f>ROUND(9.31,5)</f>
        <v>9.31</v>
      </c>
      <c r="D79" s="22">
        <f>F79</f>
        <v>9.69538</v>
      </c>
      <c r="E79" s="22">
        <f>F79</f>
        <v>9.69538</v>
      </c>
      <c r="F79" s="22">
        <f>ROUND(9.69538,5)</f>
        <v>9.69538</v>
      </c>
      <c r="G79" s="20"/>
      <c r="H79" s="28"/>
    </row>
    <row r="80" spans="1:8" ht="12.75" customHeight="1">
      <c r="A80" s="44">
        <v>44504</v>
      </c>
      <c r="B80" s="45"/>
      <c r="C80" s="22">
        <f>ROUND(9.31,5)</f>
        <v>9.31</v>
      </c>
      <c r="D80" s="22">
        <f>F80</f>
        <v>9.89338</v>
      </c>
      <c r="E80" s="22">
        <f>F80</f>
        <v>9.89338</v>
      </c>
      <c r="F80" s="22">
        <f>ROUND(9.89338,5)</f>
        <v>9.89338</v>
      </c>
      <c r="G80" s="20"/>
      <c r="H80" s="28"/>
    </row>
    <row r="81" spans="1:8" ht="12.75" customHeight="1">
      <c r="A81" s="44">
        <v>44595</v>
      </c>
      <c r="B81" s="45"/>
      <c r="C81" s="22">
        <f>ROUND(9.31,5)</f>
        <v>9.31</v>
      </c>
      <c r="D81" s="22">
        <f>F81</f>
        <v>10.11411</v>
      </c>
      <c r="E81" s="22">
        <f>F81</f>
        <v>10.11411</v>
      </c>
      <c r="F81" s="22">
        <f>ROUND(10.11411,5)</f>
        <v>10.11411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ROUND(101.29748,5)</f>
        <v>101.29748</v>
      </c>
      <c r="D83" s="22">
        <f>F83</f>
        <v>101.30825</v>
      </c>
      <c r="E83" s="22">
        <f>F83</f>
        <v>101.30825</v>
      </c>
      <c r="F83" s="22">
        <f>ROUND(101.30825,5)</f>
        <v>101.30825</v>
      </c>
      <c r="G83" s="20"/>
      <c r="H83" s="28"/>
    </row>
    <row r="84" spans="1:8" ht="12.75" customHeight="1">
      <c r="A84" s="44">
        <v>44322</v>
      </c>
      <c r="B84" s="45"/>
      <c r="C84" s="22">
        <f>ROUND(101.29748,5)</f>
        <v>101.29748</v>
      </c>
      <c r="D84" s="22">
        <f>F84</f>
        <v>101.12318</v>
      </c>
      <c r="E84" s="22">
        <f>F84</f>
        <v>101.12318</v>
      </c>
      <c r="F84" s="22">
        <f>ROUND(101.12318,5)</f>
        <v>101.12318</v>
      </c>
      <c r="G84" s="20"/>
      <c r="H84" s="28"/>
    </row>
    <row r="85" spans="1:8" ht="12.75" customHeight="1">
      <c r="A85" s="44">
        <v>44413</v>
      </c>
      <c r="B85" s="45"/>
      <c r="C85" s="22">
        <f>ROUND(101.29748,5)</f>
        <v>101.29748</v>
      </c>
      <c r="D85" s="22">
        <f>F85</f>
        <v>102.24543</v>
      </c>
      <c r="E85" s="22">
        <f>F85</f>
        <v>102.24543</v>
      </c>
      <c r="F85" s="22">
        <f>ROUND(102.24543,5)</f>
        <v>102.24543</v>
      </c>
      <c r="G85" s="20"/>
      <c r="H85" s="28"/>
    </row>
    <row r="86" spans="1:8" ht="12.75" customHeight="1">
      <c r="A86" s="44">
        <v>44504</v>
      </c>
      <c r="B86" s="45"/>
      <c r="C86" s="22">
        <f>ROUND(101.29748,5)</f>
        <v>101.29748</v>
      </c>
      <c r="D86" s="22">
        <f>F86</f>
        <v>102.13619</v>
      </c>
      <c r="E86" s="22">
        <f>F86</f>
        <v>102.13619</v>
      </c>
      <c r="F86" s="22">
        <f>ROUND(102.13619,5)</f>
        <v>102.13619</v>
      </c>
      <c r="G86" s="20"/>
      <c r="H86" s="28"/>
    </row>
    <row r="87" spans="1:8" ht="12.75" customHeight="1">
      <c r="A87" s="44">
        <v>44595</v>
      </c>
      <c r="B87" s="45"/>
      <c r="C87" s="22">
        <f>ROUND(101.29748,5)</f>
        <v>101.29748</v>
      </c>
      <c r="D87" s="22">
        <f>F87</f>
        <v>103.20732</v>
      </c>
      <c r="E87" s="22">
        <f>F87</f>
        <v>103.20732</v>
      </c>
      <c r="F87" s="22">
        <f>ROUND(103.20732,5)</f>
        <v>103.20732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ROUND(10.33,5)</f>
        <v>10.33</v>
      </c>
      <c r="D89" s="22">
        <f>F89</f>
        <v>10.33218</v>
      </c>
      <c r="E89" s="22">
        <f>F89</f>
        <v>10.33218</v>
      </c>
      <c r="F89" s="22">
        <f>ROUND(10.33218,5)</f>
        <v>10.33218</v>
      </c>
      <c r="G89" s="20"/>
      <c r="H89" s="28"/>
    </row>
    <row r="90" spans="1:8" ht="12.75" customHeight="1">
      <c r="A90" s="44">
        <v>44322</v>
      </c>
      <c r="B90" s="45"/>
      <c r="C90" s="22">
        <f>ROUND(10.33,5)</f>
        <v>10.33</v>
      </c>
      <c r="D90" s="22">
        <f>F90</f>
        <v>10.5313</v>
      </c>
      <c r="E90" s="22">
        <f>F90</f>
        <v>10.5313</v>
      </c>
      <c r="F90" s="22">
        <f>ROUND(10.5313,5)</f>
        <v>10.5313</v>
      </c>
      <c r="G90" s="20"/>
      <c r="H90" s="28"/>
    </row>
    <row r="91" spans="1:8" ht="12.75" customHeight="1">
      <c r="A91" s="44">
        <v>44413</v>
      </c>
      <c r="B91" s="45"/>
      <c r="C91" s="22">
        <f>ROUND(10.33,5)</f>
        <v>10.33</v>
      </c>
      <c r="D91" s="22">
        <f>F91</f>
        <v>10.73452</v>
      </c>
      <c r="E91" s="22">
        <f>F91</f>
        <v>10.73452</v>
      </c>
      <c r="F91" s="22">
        <f>ROUND(10.73452,5)</f>
        <v>10.73452</v>
      </c>
      <c r="G91" s="20"/>
      <c r="H91" s="28"/>
    </row>
    <row r="92" spans="1:8" ht="12.75" customHeight="1">
      <c r="A92" s="44">
        <v>44504</v>
      </c>
      <c r="B92" s="45"/>
      <c r="C92" s="22">
        <f>ROUND(10.33,5)</f>
        <v>10.33</v>
      </c>
      <c r="D92" s="22">
        <f>F92</f>
        <v>10.93293</v>
      </c>
      <c r="E92" s="22">
        <f>F92</f>
        <v>10.93293</v>
      </c>
      <c r="F92" s="22">
        <f>ROUND(10.93293,5)</f>
        <v>10.93293</v>
      </c>
      <c r="G92" s="20"/>
      <c r="H92" s="28"/>
    </row>
    <row r="93" spans="1:8" ht="12.75" customHeight="1">
      <c r="A93" s="44">
        <v>44595</v>
      </c>
      <c r="B93" s="45"/>
      <c r="C93" s="22">
        <f>ROUND(10.33,5)</f>
        <v>10.33</v>
      </c>
      <c r="D93" s="22">
        <f>F93</f>
        <v>11.15514</v>
      </c>
      <c r="E93" s="22">
        <f>F93</f>
        <v>11.15514</v>
      </c>
      <c r="F93" s="22">
        <f>ROUND(11.15514,5)</f>
        <v>11.15514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ROUND(4.3,5)</f>
        <v>4.3</v>
      </c>
      <c r="D95" s="22">
        <f>F95</f>
        <v>113.94251</v>
      </c>
      <c r="E95" s="22">
        <f>F95</f>
        <v>113.94251</v>
      </c>
      <c r="F95" s="22">
        <f>ROUND(113.94251,5)</f>
        <v>113.94251</v>
      </c>
      <c r="G95" s="20"/>
      <c r="H95" s="28"/>
    </row>
    <row r="96" spans="1:8" ht="12.75" customHeight="1">
      <c r="A96" s="44">
        <v>44322</v>
      </c>
      <c r="B96" s="45"/>
      <c r="C96" s="22">
        <f>ROUND(4.3,5)</f>
        <v>4.3</v>
      </c>
      <c r="D96" s="22">
        <f>F96</f>
        <v>115.10111</v>
      </c>
      <c r="E96" s="22">
        <f>F96</f>
        <v>115.10111</v>
      </c>
      <c r="F96" s="22">
        <f>ROUND(115.10111,5)</f>
        <v>115.10111</v>
      </c>
      <c r="G96" s="20"/>
      <c r="H96" s="28"/>
    </row>
    <row r="97" spans="1:8" ht="12.75" customHeight="1">
      <c r="A97" s="44">
        <v>44413</v>
      </c>
      <c r="B97" s="45"/>
      <c r="C97" s="22">
        <f>ROUND(4.3,5)</f>
        <v>4.3</v>
      </c>
      <c r="D97" s="22">
        <f>F97</f>
        <v>114.65815</v>
      </c>
      <c r="E97" s="22">
        <f>F97</f>
        <v>114.65815</v>
      </c>
      <c r="F97" s="22">
        <f>ROUND(114.65815,5)</f>
        <v>114.65815</v>
      </c>
      <c r="G97" s="20"/>
      <c r="H97" s="28"/>
    </row>
    <row r="98" spans="1:8" ht="12.75" customHeight="1">
      <c r="A98" s="44">
        <v>44504</v>
      </c>
      <c r="B98" s="45"/>
      <c r="C98" s="22">
        <f>ROUND(4.3,5)</f>
        <v>4.3</v>
      </c>
      <c r="D98" s="22">
        <f>F98</f>
        <v>115.90766</v>
      </c>
      <c r="E98" s="22">
        <f>F98</f>
        <v>115.90766</v>
      </c>
      <c r="F98" s="22">
        <f>ROUND(115.90766,5)</f>
        <v>115.90766</v>
      </c>
      <c r="G98" s="20"/>
      <c r="H98" s="28"/>
    </row>
    <row r="99" spans="1:8" ht="12.75" customHeight="1">
      <c r="A99" s="44">
        <v>44595</v>
      </c>
      <c r="B99" s="45"/>
      <c r="C99" s="22">
        <f>ROUND(4.3,5)</f>
        <v>4.3</v>
      </c>
      <c r="D99" s="22">
        <f>F99</f>
        <v>115.37244</v>
      </c>
      <c r="E99" s="22">
        <f>F99</f>
        <v>115.37244</v>
      </c>
      <c r="F99" s="22">
        <f>ROUND(115.37244,5)</f>
        <v>115.37244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ROUND(10.47,5)</f>
        <v>10.47</v>
      </c>
      <c r="D101" s="22">
        <f>F101</f>
        <v>10.47213</v>
      </c>
      <c r="E101" s="22">
        <f>F101</f>
        <v>10.47213</v>
      </c>
      <c r="F101" s="22">
        <f>ROUND(10.47213,5)</f>
        <v>10.47213</v>
      </c>
      <c r="G101" s="20"/>
      <c r="H101" s="28"/>
    </row>
    <row r="102" spans="1:8" ht="12.75" customHeight="1">
      <c r="A102" s="44">
        <v>44322</v>
      </c>
      <c r="B102" s="45"/>
      <c r="C102" s="22">
        <f>ROUND(10.47,5)</f>
        <v>10.47</v>
      </c>
      <c r="D102" s="22">
        <f>F102</f>
        <v>10.66703</v>
      </c>
      <c r="E102" s="22">
        <f>F102</f>
        <v>10.66703</v>
      </c>
      <c r="F102" s="22">
        <f>ROUND(10.66703,5)</f>
        <v>10.66703</v>
      </c>
      <c r="G102" s="20"/>
      <c r="H102" s="28"/>
    </row>
    <row r="103" spans="1:8" ht="12.75" customHeight="1">
      <c r="A103" s="44">
        <v>44413</v>
      </c>
      <c r="B103" s="45"/>
      <c r="C103" s="22">
        <f>ROUND(10.47,5)</f>
        <v>10.47</v>
      </c>
      <c r="D103" s="22">
        <f>F103</f>
        <v>10.86591</v>
      </c>
      <c r="E103" s="22">
        <f>F103</f>
        <v>10.86591</v>
      </c>
      <c r="F103" s="22">
        <f>ROUND(10.86591,5)</f>
        <v>10.86591</v>
      </c>
      <c r="G103" s="20"/>
      <c r="H103" s="28"/>
    </row>
    <row r="104" spans="1:8" ht="12.75" customHeight="1">
      <c r="A104" s="44">
        <v>44504</v>
      </c>
      <c r="B104" s="45"/>
      <c r="C104" s="22">
        <f>ROUND(10.47,5)</f>
        <v>10.47</v>
      </c>
      <c r="D104" s="22">
        <f>F104</f>
        <v>11.05964</v>
      </c>
      <c r="E104" s="22">
        <f>F104</f>
        <v>11.05964</v>
      </c>
      <c r="F104" s="22">
        <f>ROUND(11.05964,5)</f>
        <v>11.05964</v>
      </c>
      <c r="G104" s="20"/>
      <c r="H104" s="28"/>
    </row>
    <row r="105" spans="1:8" ht="12.75" customHeight="1">
      <c r="A105" s="44">
        <v>44595</v>
      </c>
      <c r="B105" s="45"/>
      <c r="C105" s="22">
        <f>ROUND(10.47,5)</f>
        <v>10.47</v>
      </c>
      <c r="D105" s="22">
        <f>F105</f>
        <v>11.27623</v>
      </c>
      <c r="E105" s="22">
        <f>F105</f>
        <v>11.27623</v>
      </c>
      <c r="F105" s="22">
        <f>ROUND(11.27623,5)</f>
        <v>11.27623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ROUND(10.545,5)</f>
        <v>10.545</v>
      </c>
      <c r="D107" s="22">
        <f>F107</f>
        <v>10.54705</v>
      </c>
      <c r="E107" s="22">
        <f>F107</f>
        <v>10.54705</v>
      </c>
      <c r="F107" s="22">
        <f>ROUND(10.54705,5)</f>
        <v>10.54705</v>
      </c>
      <c r="G107" s="20"/>
      <c r="H107" s="28"/>
    </row>
    <row r="108" spans="1:8" ht="12.75" customHeight="1">
      <c r="A108" s="44">
        <v>44322</v>
      </c>
      <c r="B108" s="45"/>
      <c r="C108" s="22">
        <f>ROUND(10.545,5)</f>
        <v>10.545</v>
      </c>
      <c r="D108" s="22">
        <f>F108</f>
        <v>10.73424</v>
      </c>
      <c r="E108" s="22">
        <f>F108</f>
        <v>10.73424</v>
      </c>
      <c r="F108" s="22">
        <f>ROUND(10.73424,5)</f>
        <v>10.73424</v>
      </c>
      <c r="G108" s="20"/>
      <c r="H108" s="28"/>
    </row>
    <row r="109" spans="1:8" ht="12.75" customHeight="1">
      <c r="A109" s="44">
        <v>44413</v>
      </c>
      <c r="B109" s="45"/>
      <c r="C109" s="22">
        <f>ROUND(10.545,5)</f>
        <v>10.545</v>
      </c>
      <c r="D109" s="22">
        <f>F109</f>
        <v>10.92509</v>
      </c>
      <c r="E109" s="22">
        <f>F109</f>
        <v>10.92509</v>
      </c>
      <c r="F109" s="22">
        <f>ROUND(10.92509,5)</f>
        <v>10.92509</v>
      </c>
      <c r="G109" s="20"/>
      <c r="H109" s="28"/>
    </row>
    <row r="110" spans="1:8" ht="12.75" customHeight="1">
      <c r="A110" s="44">
        <v>44504</v>
      </c>
      <c r="B110" s="45"/>
      <c r="C110" s="22">
        <f>ROUND(10.545,5)</f>
        <v>10.545</v>
      </c>
      <c r="D110" s="22">
        <f>F110</f>
        <v>11.11067</v>
      </c>
      <c r="E110" s="22">
        <f>F110</f>
        <v>11.11067</v>
      </c>
      <c r="F110" s="22">
        <f>ROUND(11.11067,5)</f>
        <v>11.11067</v>
      </c>
      <c r="G110" s="20"/>
      <c r="H110" s="28"/>
    </row>
    <row r="111" spans="1:8" ht="12.75" customHeight="1">
      <c r="A111" s="44">
        <v>44595</v>
      </c>
      <c r="B111" s="45"/>
      <c r="C111" s="22">
        <f>ROUND(10.545,5)</f>
        <v>10.545</v>
      </c>
      <c r="D111" s="22">
        <f>F111</f>
        <v>11.31783</v>
      </c>
      <c r="E111" s="22">
        <f>F111</f>
        <v>11.31783</v>
      </c>
      <c r="F111" s="22">
        <f>ROUND(11.31783,5)</f>
        <v>11.31783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ROUND(103.48099,5)</f>
        <v>103.48099</v>
      </c>
      <c r="D113" s="22">
        <f>F113</f>
        <v>103.49199</v>
      </c>
      <c r="E113" s="22">
        <f>F113</f>
        <v>103.49199</v>
      </c>
      <c r="F113" s="22">
        <f>ROUND(103.49199,5)</f>
        <v>103.49199</v>
      </c>
      <c r="G113" s="20"/>
      <c r="H113" s="28"/>
    </row>
    <row r="114" spans="1:8" ht="12.75" customHeight="1">
      <c r="A114" s="44">
        <v>44322</v>
      </c>
      <c r="B114" s="45"/>
      <c r="C114" s="22">
        <f>ROUND(103.48099,5)</f>
        <v>103.48099</v>
      </c>
      <c r="D114" s="22">
        <f>F114</f>
        <v>102.75611</v>
      </c>
      <c r="E114" s="22">
        <f>F114</f>
        <v>102.75611</v>
      </c>
      <c r="F114" s="22">
        <f>ROUND(102.75611,5)</f>
        <v>102.75611</v>
      </c>
      <c r="G114" s="20"/>
      <c r="H114" s="28"/>
    </row>
    <row r="115" spans="1:8" ht="12.75" customHeight="1">
      <c r="A115" s="44">
        <v>44413</v>
      </c>
      <c r="B115" s="45"/>
      <c r="C115" s="22">
        <f>ROUND(103.48099,5)</f>
        <v>103.48099</v>
      </c>
      <c r="D115" s="22">
        <f>F115</f>
        <v>103.89683</v>
      </c>
      <c r="E115" s="22">
        <f>F115</f>
        <v>103.89683</v>
      </c>
      <c r="F115" s="22">
        <f>ROUND(103.89683,5)</f>
        <v>103.89683</v>
      </c>
      <c r="G115" s="20"/>
      <c r="H115" s="28"/>
    </row>
    <row r="116" spans="1:8" ht="12.75" customHeight="1">
      <c r="A116" s="44">
        <v>44504</v>
      </c>
      <c r="B116" s="45"/>
      <c r="C116" s="22">
        <f>ROUND(103.48099,5)</f>
        <v>103.48099</v>
      </c>
      <c r="D116" s="22">
        <f>F116</f>
        <v>103.22319</v>
      </c>
      <c r="E116" s="22">
        <f>F116</f>
        <v>103.22319</v>
      </c>
      <c r="F116" s="22">
        <f>ROUND(103.22319,5)</f>
        <v>103.22319</v>
      </c>
      <c r="G116" s="20"/>
      <c r="H116" s="28"/>
    </row>
    <row r="117" spans="1:8" ht="12.75" customHeight="1">
      <c r="A117" s="44">
        <v>44595</v>
      </c>
      <c r="B117" s="45"/>
      <c r="C117" s="22">
        <f>ROUND(103.48099,5)</f>
        <v>103.48099</v>
      </c>
      <c r="D117" s="22">
        <f>F117</f>
        <v>104.30545</v>
      </c>
      <c r="E117" s="22">
        <f>F117</f>
        <v>104.30545</v>
      </c>
      <c r="F117" s="22">
        <f>ROUND(104.30545,5)</f>
        <v>104.30545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ROUND(4.33,5)</f>
        <v>4.33</v>
      </c>
      <c r="D119" s="22">
        <f>F119</f>
        <v>105.12805</v>
      </c>
      <c r="E119" s="22">
        <f>F119</f>
        <v>105.12805</v>
      </c>
      <c r="F119" s="22">
        <f>ROUND(105.12805,5)</f>
        <v>105.12805</v>
      </c>
      <c r="G119" s="20"/>
      <c r="H119" s="28"/>
    </row>
    <row r="120" spans="1:8" ht="12.75" customHeight="1">
      <c r="A120" s="44">
        <v>44322</v>
      </c>
      <c r="B120" s="45"/>
      <c r="C120" s="22">
        <f>ROUND(4.33,5)</f>
        <v>4.33</v>
      </c>
      <c r="D120" s="22">
        <f>F120</f>
        <v>106.19713</v>
      </c>
      <c r="E120" s="22">
        <f>F120</f>
        <v>106.19713</v>
      </c>
      <c r="F120" s="22">
        <f>ROUND(106.19713,5)</f>
        <v>106.19713</v>
      </c>
      <c r="G120" s="20"/>
      <c r="H120" s="28"/>
    </row>
    <row r="121" spans="1:8" ht="12.75" customHeight="1">
      <c r="A121" s="44">
        <v>44413</v>
      </c>
      <c r="B121" s="45"/>
      <c r="C121" s="22">
        <f>ROUND(4.33,5)</f>
        <v>4.33</v>
      </c>
      <c r="D121" s="22">
        <f>F121</f>
        <v>105.44952</v>
      </c>
      <c r="E121" s="22">
        <f>F121</f>
        <v>105.44952</v>
      </c>
      <c r="F121" s="22">
        <f>ROUND(105.44952,5)</f>
        <v>105.44952</v>
      </c>
      <c r="G121" s="20"/>
      <c r="H121" s="28"/>
    </row>
    <row r="122" spans="1:8" ht="12.75" customHeight="1">
      <c r="A122" s="44">
        <v>44504</v>
      </c>
      <c r="B122" s="45"/>
      <c r="C122" s="22">
        <f>ROUND(4.33,5)</f>
        <v>4.33</v>
      </c>
      <c r="D122" s="22">
        <f>F122</f>
        <v>106.59886</v>
      </c>
      <c r="E122" s="22">
        <f>F122</f>
        <v>106.59886</v>
      </c>
      <c r="F122" s="22">
        <f>ROUND(106.59886,5)</f>
        <v>106.59886</v>
      </c>
      <c r="G122" s="20"/>
      <c r="H122" s="28"/>
    </row>
    <row r="123" spans="1:8" ht="12.75" customHeight="1">
      <c r="A123" s="44">
        <v>44595</v>
      </c>
      <c r="B123" s="45"/>
      <c r="C123" s="22">
        <f>ROUND(4.33,5)</f>
        <v>4.33</v>
      </c>
      <c r="D123" s="22">
        <f>F123</f>
        <v>105.77105</v>
      </c>
      <c r="E123" s="22">
        <f>F123</f>
        <v>105.77105</v>
      </c>
      <c r="F123" s="22">
        <f>ROUND(105.77105,5)</f>
        <v>105.77105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ROUND(4.36,5)</f>
        <v>4.36</v>
      </c>
      <c r="D125" s="22">
        <f>F125</f>
        <v>137.39212</v>
      </c>
      <c r="E125" s="22">
        <f>F125</f>
        <v>137.39212</v>
      </c>
      <c r="F125" s="22">
        <f>ROUND(137.39212,5)</f>
        <v>137.39212</v>
      </c>
      <c r="G125" s="20"/>
      <c r="H125" s="28"/>
    </row>
    <row r="126" spans="1:8" ht="12.75" customHeight="1">
      <c r="A126" s="44">
        <v>44322</v>
      </c>
      <c r="B126" s="45"/>
      <c r="C126" s="22">
        <f>ROUND(4.36,5)</f>
        <v>4.36</v>
      </c>
      <c r="D126" s="22">
        <f>F126</f>
        <v>136.82251</v>
      </c>
      <c r="E126" s="22">
        <f>F126</f>
        <v>136.82251</v>
      </c>
      <c r="F126" s="22">
        <f>ROUND(136.82251,5)</f>
        <v>136.82251</v>
      </c>
      <c r="G126" s="20"/>
      <c r="H126" s="28"/>
    </row>
    <row r="127" spans="1:8" ht="12.75" customHeight="1">
      <c r="A127" s="44">
        <v>44413</v>
      </c>
      <c r="B127" s="45"/>
      <c r="C127" s="22">
        <f>ROUND(4.36,5)</f>
        <v>4.36</v>
      </c>
      <c r="D127" s="22">
        <f>F127</f>
        <v>138.34156</v>
      </c>
      <c r="E127" s="22">
        <f>F127</f>
        <v>138.34156</v>
      </c>
      <c r="F127" s="22">
        <f>ROUND(138.34156,5)</f>
        <v>138.34156</v>
      </c>
      <c r="G127" s="20"/>
      <c r="H127" s="28"/>
    </row>
    <row r="128" spans="1:8" ht="12.75" customHeight="1">
      <c r="A128" s="44">
        <v>44504</v>
      </c>
      <c r="B128" s="45"/>
      <c r="C128" s="22">
        <f>ROUND(4.36,5)</f>
        <v>4.36</v>
      </c>
      <c r="D128" s="22">
        <f>F128</f>
        <v>137.84348</v>
      </c>
      <c r="E128" s="22">
        <f>F128</f>
        <v>137.84348</v>
      </c>
      <c r="F128" s="22">
        <f>ROUND(137.84348,5)</f>
        <v>137.84348</v>
      </c>
      <c r="G128" s="20"/>
      <c r="H128" s="28"/>
    </row>
    <row r="129" spans="1:8" ht="12.75" customHeight="1">
      <c r="A129" s="44">
        <v>44595</v>
      </c>
      <c r="B129" s="45"/>
      <c r="C129" s="22">
        <f>ROUND(4.36,5)</f>
        <v>4.36</v>
      </c>
      <c r="D129" s="22">
        <f>F129</f>
        <v>139.28866</v>
      </c>
      <c r="E129" s="22">
        <f>F129</f>
        <v>139.28866</v>
      </c>
      <c r="F129" s="22">
        <f>ROUND(139.28866,5)</f>
        <v>139.28866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ROUND(10.995,5)</f>
        <v>10.995</v>
      </c>
      <c r="D131" s="22">
        <f>F131</f>
        <v>10.99774</v>
      </c>
      <c r="E131" s="22">
        <f>F131</f>
        <v>10.99774</v>
      </c>
      <c r="F131" s="22">
        <f>ROUND(10.99774,5)</f>
        <v>10.99774</v>
      </c>
      <c r="G131" s="20"/>
      <c r="H131" s="28"/>
    </row>
    <row r="132" spans="1:8" ht="12.75" customHeight="1">
      <c r="A132" s="44">
        <v>44322</v>
      </c>
      <c r="B132" s="45"/>
      <c r="C132" s="22">
        <f>ROUND(10.995,5)</f>
        <v>10.995</v>
      </c>
      <c r="D132" s="22">
        <f>F132</f>
        <v>11.23846</v>
      </c>
      <c r="E132" s="22">
        <f>F132</f>
        <v>11.23846</v>
      </c>
      <c r="F132" s="22">
        <f>ROUND(11.23846,5)</f>
        <v>11.23846</v>
      </c>
      <c r="G132" s="20"/>
      <c r="H132" s="28"/>
    </row>
    <row r="133" spans="1:8" ht="12.75" customHeight="1">
      <c r="A133" s="44">
        <v>44413</v>
      </c>
      <c r="B133" s="45"/>
      <c r="C133" s="22">
        <f>ROUND(10.995,5)</f>
        <v>10.995</v>
      </c>
      <c r="D133" s="22">
        <f>F133</f>
        <v>11.48138</v>
      </c>
      <c r="E133" s="22">
        <f>F133</f>
        <v>11.48138</v>
      </c>
      <c r="F133" s="22">
        <f>ROUND(11.48138,5)</f>
        <v>11.48138</v>
      </c>
      <c r="G133" s="20"/>
      <c r="H133" s="28"/>
    </row>
    <row r="134" spans="1:8" ht="12.75" customHeight="1">
      <c r="A134" s="44">
        <v>44504</v>
      </c>
      <c r="B134" s="45"/>
      <c r="C134" s="22">
        <f>ROUND(10.995,5)</f>
        <v>10.995</v>
      </c>
      <c r="D134" s="22">
        <f>F134</f>
        <v>11.73352</v>
      </c>
      <c r="E134" s="22">
        <f>F134</f>
        <v>11.73352</v>
      </c>
      <c r="F134" s="22">
        <f>ROUND(11.73352,5)</f>
        <v>11.73352</v>
      </c>
      <c r="G134" s="20"/>
      <c r="H134" s="28"/>
    </row>
    <row r="135" spans="1:8" ht="12.75" customHeight="1">
      <c r="A135" s="44">
        <v>44595</v>
      </c>
      <c r="B135" s="45"/>
      <c r="C135" s="22">
        <f>ROUND(10.995,5)</f>
        <v>10.995</v>
      </c>
      <c r="D135" s="22">
        <f>F135</f>
        <v>12.01469</v>
      </c>
      <c r="E135" s="22">
        <f>F135</f>
        <v>12.01469</v>
      </c>
      <c r="F135" s="22">
        <f>ROUND(12.01469,5)</f>
        <v>12.01469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ROUND(11.52,5)</f>
        <v>11.52</v>
      </c>
      <c r="D137" s="22">
        <f>F137</f>
        <v>11.52255</v>
      </c>
      <c r="E137" s="22">
        <f>F137</f>
        <v>11.52255</v>
      </c>
      <c r="F137" s="22">
        <f>ROUND(11.52255,5)</f>
        <v>11.52255</v>
      </c>
      <c r="G137" s="20"/>
      <c r="H137" s="28"/>
    </row>
    <row r="138" spans="1:8" ht="12.75" customHeight="1">
      <c r="A138" s="44">
        <v>44322</v>
      </c>
      <c r="B138" s="45"/>
      <c r="C138" s="22">
        <f>ROUND(11.52,5)</f>
        <v>11.52</v>
      </c>
      <c r="D138" s="22">
        <f>F138</f>
        <v>11.755</v>
      </c>
      <c r="E138" s="22">
        <f>F138</f>
        <v>11.755</v>
      </c>
      <c r="F138" s="22">
        <f>ROUND(11.755,5)</f>
        <v>11.755</v>
      </c>
      <c r="G138" s="20"/>
      <c r="H138" s="28"/>
    </row>
    <row r="139" spans="1:8" ht="12.75" customHeight="1">
      <c r="A139" s="44">
        <v>44413</v>
      </c>
      <c r="B139" s="45"/>
      <c r="C139" s="22">
        <f>ROUND(11.52,5)</f>
        <v>11.52</v>
      </c>
      <c r="D139" s="22">
        <f>F139</f>
        <v>11.9842</v>
      </c>
      <c r="E139" s="22">
        <f>F139</f>
        <v>11.9842</v>
      </c>
      <c r="F139" s="22">
        <f>ROUND(11.9842,5)</f>
        <v>11.9842</v>
      </c>
      <c r="G139" s="20"/>
      <c r="H139" s="28"/>
    </row>
    <row r="140" spans="1:8" ht="12.75" customHeight="1">
      <c r="A140" s="44">
        <v>44504</v>
      </c>
      <c r="B140" s="45"/>
      <c r="C140" s="22">
        <f>ROUND(11.52,5)</f>
        <v>11.52</v>
      </c>
      <c r="D140" s="22">
        <f>F140</f>
        <v>12.22316</v>
      </c>
      <c r="E140" s="22">
        <f>F140</f>
        <v>12.22316</v>
      </c>
      <c r="F140" s="22">
        <f>ROUND(12.22316,5)</f>
        <v>12.22316</v>
      </c>
      <c r="G140" s="20"/>
      <c r="H140" s="28"/>
    </row>
    <row r="141" spans="1:8" ht="12.75" customHeight="1">
      <c r="A141" s="44">
        <v>44595</v>
      </c>
      <c r="B141" s="45"/>
      <c r="C141" s="22">
        <f>ROUND(11.52,5)</f>
        <v>11.52</v>
      </c>
      <c r="D141" s="22">
        <f>F141</f>
        <v>12.48039</v>
      </c>
      <c r="E141" s="22">
        <f>F141</f>
        <v>12.48039</v>
      </c>
      <c r="F141" s="22">
        <f>ROUND(12.48039,5)</f>
        <v>12.48039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ROUND(4.62,5)</f>
        <v>4.62</v>
      </c>
      <c r="D143" s="22">
        <f>F143</f>
        <v>4.62124</v>
      </c>
      <c r="E143" s="22">
        <f>F143</f>
        <v>4.62124</v>
      </c>
      <c r="F143" s="22">
        <f>ROUND(4.62124,5)</f>
        <v>4.62124</v>
      </c>
      <c r="G143" s="20"/>
      <c r="H143" s="28"/>
    </row>
    <row r="144" spans="1:8" ht="12.75" customHeight="1">
      <c r="A144" s="44">
        <v>44322</v>
      </c>
      <c r="B144" s="45"/>
      <c r="C144" s="22">
        <f>ROUND(4.62,5)</f>
        <v>4.62</v>
      </c>
      <c r="D144" s="22">
        <f>F144</f>
        <v>4.71029</v>
      </c>
      <c r="E144" s="22">
        <f>F144</f>
        <v>4.71029</v>
      </c>
      <c r="F144" s="22">
        <f>ROUND(4.71029,5)</f>
        <v>4.71029</v>
      </c>
      <c r="G144" s="20"/>
      <c r="H144" s="28"/>
    </row>
    <row r="145" spans="1:8" ht="12.75" customHeight="1">
      <c r="A145" s="44">
        <v>44413</v>
      </c>
      <c r="B145" s="45"/>
      <c r="C145" s="22">
        <f>ROUND(4.62,5)</f>
        <v>4.62</v>
      </c>
      <c r="D145" s="22">
        <f>F145</f>
        <v>4.76997</v>
      </c>
      <c r="E145" s="22">
        <f>F145</f>
        <v>4.76997</v>
      </c>
      <c r="F145" s="22">
        <f>ROUND(4.76997,5)</f>
        <v>4.76997</v>
      </c>
      <c r="G145" s="20"/>
      <c r="H145" s="28"/>
    </row>
    <row r="146" spans="1:8" ht="12.75" customHeight="1">
      <c r="A146" s="44">
        <v>44504</v>
      </c>
      <c r="B146" s="45"/>
      <c r="C146" s="22">
        <f>ROUND(4.62,5)</f>
        <v>4.62</v>
      </c>
      <c r="D146" s="22">
        <f>F146</f>
        <v>4.85796</v>
      </c>
      <c r="E146" s="22">
        <f>F146</f>
        <v>4.85796</v>
      </c>
      <c r="F146" s="22">
        <f>ROUND(4.85796,5)</f>
        <v>4.85796</v>
      </c>
      <c r="G146" s="20"/>
      <c r="H146" s="28"/>
    </row>
    <row r="147" spans="1:8" ht="12.75" customHeight="1">
      <c r="A147" s="44">
        <v>44595</v>
      </c>
      <c r="B147" s="45"/>
      <c r="C147" s="22">
        <f>ROUND(4.62,5)</f>
        <v>4.62</v>
      </c>
      <c r="D147" s="22">
        <f>F147</f>
        <v>5.04953</v>
      </c>
      <c r="E147" s="22">
        <f>F147</f>
        <v>5.04953</v>
      </c>
      <c r="F147" s="22">
        <f>ROUND(5.04953,5)</f>
        <v>5.04953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ROUND(10.07,5)</f>
        <v>10.07</v>
      </c>
      <c r="D149" s="22">
        <f>F149</f>
        <v>10.0723</v>
      </c>
      <c r="E149" s="22">
        <f>F149</f>
        <v>10.0723</v>
      </c>
      <c r="F149" s="22">
        <f>ROUND(10.0723,5)</f>
        <v>10.0723</v>
      </c>
      <c r="G149" s="20"/>
      <c r="H149" s="28"/>
    </row>
    <row r="150" spans="1:8" ht="12.75" customHeight="1">
      <c r="A150" s="44">
        <v>44322</v>
      </c>
      <c r="B150" s="45"/>
      <c r="C150" s="22">
        <f>ROUND(10.07,5)</f>
        <v>10.07</v>
      </c>
      <c r="D150" s="22">
        <f>F150</f>
        <v>10.27039</v>
      </c>
      <c r="E150" s="22">
        <f>F150</f>
        <v>10.27039</v>
      </c>
      <c r="F150" s="22">
        <f>ROUND(10.27039,5)</f>
        <v>10.27039</v>
      </c>
      <c r="G150" s="20"/>
      <c r="H150" s="28"/>
    </row>
    <row r="151" spans="1:8" ht="12.75" customHeight="1">
      <c r="A151" s="44">
        <v>44413</v>
      </c>
      <c r="B151" s="45"/>
      <c r="C151" s="22">
        <f>ROUND(10.07,5)</f>
        <v>10.07</v>
      </c>
      <c r="D151" s="22">
        <f>F151</f>
        <v>10.4706</v>
      </c>
      <c r="E151" s="22">
        <f>F151</f>
        <v>10.4706</v>
      </c>
      <c r="F151" s="22">
        <f>ROUND(10.4706,5)</f>
        <v>10.4706</v>
      </c>
      <c r="G151" s="20"/>
      <c r="H151" s="28"/>
    </row>
    <row r="152" spans="1:8" ht="12.75" customHeight="1">
      <c r="A152" s="44">
        <v>44504</v>
      </c>
      <c r="B152" s="45"/>
      <c r="C152" s="22">
        <f>ROUND(10.07,5)</f>
        <v>10.07</v>
      </c>
      <c r="D152" s="22">
        <f>F152</f>
        <v>10.67714</v>
      </c>
      <c r="E152" s="22">
        <f>F152</f>
        <v>10.67714</v>
      </c>
      <c r="F152" s="22">
        <f>ROUND(10.67714,5)</f>
        <v>10.67714</v>
      </c>
      <c r="G152" s="20"/>
      <c r="H152" s="28"/>
    </row>
    <row r="153" spans="1:8" ht="12.75" customHeight="1">
      <c r="A153" s="44">
        <v>44595</v>
      </c>
      <c r="B153" s="45"/>
      <c r="C153" s="22">
        <f>ROUND(10.07,5)</f>
        <v>10.07</v>
      </c>
      <c r="D153" s="22">
        <f>F153</f>
        <v>10.90877</v>
      </c>
      <c r="E153" s="22">
        <f>F153</f>
        <v>10.90877</v>
      </c>
      <c r="F153" s="22">
        <f>ROUND(10.90877,5)</f>
        <v>10.90877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ROUND(6.625,5)</f>
        <v>6.625</v>
      </c>
      <c r="D155" s="22">
        <f>F155</f>
        <v>6.6267</v>
      </c>
      <c r="E155" s="22">
        <f>F155</f>
        <v>6.6267</v>
      </c>
      <c r="F155" s="22">
        <f>ROUND(6.6267,5)</f>
        <v>6.6267</v>
      </c>
      <c r="G155" s="20"/>
      <c r="H155" s="28"/>
    </row>
    <row r="156" spans="1:8" ht="12.75" customHeight="1">
      <c r="A156" s="44">
        <v>44322</v>
      </c>
      <c r="B156" s="45"/>
      <c r="C156" s="22">
        <f>ROUND(6.625,5)</f>
        <v>6.625</v>
      </c>
      <c r="D156" s="22">
        <f>F156</f>
        <v>6.77974</v>
      </c>
      <c r="E156" s="22">
        <f>F156</f>
        <v>6.77974</v>
      </c>
      <c r="F156" s="22">
        <f>ROUND(6.77974,5)</f>
        <v>6.77974</v>
      </c>
      <c r="G156" s="20"/>
      <c r="H156" s="28"/>
    </row>
    <row r="157" spans="1:8" ht="12.75" customHeight="1">
      <c r="A157" s="44">
        <v>44413</v>
      </c>
      <c r="B157" s="45"/>
      <c r="C157" s="22">
        <f>ROUND(6.625,5)</f>
        <v>6.625</v>
      </c>
      <c r="D157" s="22">
        <f>F157</f>
        <v>6.92789</v>
      </c>
      <c r="E157" s="22">
        <f>F157</f>
        <v>6.92789</v>
      </c>
      <c r="F157" s="22">
        <f>ROUND(6.92789,5)</f>
        <v>6.92789</v>
      </c>
      <c r="G157" s="20"/>
      <c r="H157" s="28"/>
    </row>
    <row r="158" spans="1:8" ht="12.75" customHeight="1">
      <c r="A158" s="44">
        <v>44504</v>
      </c>
      <c r="B158" s="45"/>
      <c r="C158" s="22">
        <f>ROUND(6.625,5)</f>
        <v>6.625</v>
      </c>
      <c r="D158" s="22">
        <f>F158</f>
        <v>7.08579</v>
      </c>
      <c r="E158" s="22">
        <f>F158</f>
        <v>7.08579</v>
      </c>
      <c r="F158" s="22">
        <f>ROUND(7.08579,5)</f>
        <v>7.08579</v>
      </c>
      <c r="G158" s="20"/>
      <c r="H158" s="28"/>
    </row>
    <row r="159" spans="1:8" ht="12.75" customHeight="1">
      <c r="A159" s="44">
        <v>44595</v>
      </c>
      <c r="B159" s="45"/>
      <c r="C159" s="22">
        <f>ROUND(6.625,5)</f>
        <v>6.625</v>
      </c>
      <c r="D159" s="22">
        <f>F159</f>
        <v>7.27793</v>
      </c>
      <c r="E159" s="22">
        <f>F159</f>
        <v>7.27793</v>
      </c>
      <c r="F159" s="22">
        <f>ROUND(7.27793,5)</f>
        <v>7.27793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ROUND(1.425,5)</f>
        <v>1.425</v>
      </c>
      <c r="D161" s="22">
        <f>F161</f>
        <v>319.14921</v>
      </c>
      <c r="E161" s="22">
        <f>F161</f>
        <v>319.14921</v>
      </c>
      <c r="F161" s="22">
        <f>ROUND(319.14921,5)</f>
        <v>319.14921</v>
      </c>
      <c r="G161" s="20"/>
      <c r="H161" s="28"/>
    </row>
    <row r="162" spans="1:8" ht="12.75" customHeight="1">
      <c r="A162" s="44">
        <v>44322</v>
      </c>
      <c r="B162" s="45"/>
      <c r="C162" s="22">
        <f>ROUND(1.425,5)</f>
        <v>1.425</v>
      </c>
      <c r="D162" s="22">
        <f>F162</f>
        <v>322.39469</v>
      </c>
      <c r="E162" s="22">
        <f>F162</f>
        <v>322.39469</v>
      </c>
      <c r="F162" s="22">
        <f>ROUND(322.39469,5)</f>
        <v>322.39469</v>
      </c>
      <c r="G162" s="20"/>
      <c r="H162" s="28"/>
    </row>
    <row r="163" spans="1:8" ht="12.75" customHeight="1">
      <c r="A163" s="44">
        <v>44413</v>
      </c>
      <c r="B163" s="45"/>
      <c r="C163" s="22">
        <f>ROUND(1.425,5)</f>
        <v>1.425</v>
      </c>
      <c r="D163" s="22">
        <f>F163</f>
        <v>317.97554</v>
      </c>
      <c r="E163" s="22">
        <f>F163</f>
        <v>317.97554</v>
      </c>
      <c r="F163" s="22">
        <f>ROUND(317.97554,5)</f>
        <v>317.97554</v>
      </c>
      <c r="G163" s="20"/>
      <c r="H163" s="28"/>
    </row>
    <row r="164" spans="1:8" ht="12.75" customHeight="1">
      <c r="A164" s="44">
        <v>44504</v>
      </c>
      <c r="B164" s="45"/>
      <c r="C164" s="22">
        <f>ROUND(1.425,5)</f>
        <v>1.425</v>
      </c>
      <c r="D164" s="22">
        <f>F164</f>
        <v>321.44087</v>
      </c>
      <c r="E164" s="22">
        <f>F164</f>
        <v>321.44087</v>
      </c>
      <c r="F164" s="22">
        <f>ROUND(321.44087,5)</f>
        <v>321.44087</v>
      </c>
      <c r="G164" s="20"/>
      <c r="H164" s="28"/>
    </row>
    <row r="165" spans="1:8" ht="12.75" customHeight="1">
      <c r="A165" s="44">
        <v>44595</v>
      </c>
      <c r="B165" s="45"/>
      <c r="C165" s="22">
        <f>ROUND(1.425,5)</f>
        <v>1.425</v>
      </c>
      <c r="D165" s="22">
        <f>F165</f>
        <v>316.72136</v>
      </c>
      <c r="E165" s="22">
        <f>F165</f>
        <v>316.72136</v>
      </c>
      <c r="F165" s="22">
        <f>ROUND(316.72136,5)</f>
        <v>316.72136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ROUND(4.26,5)</f>
        <v>4.26</v>
      </c>
      <c r="D167" s="22">
        <f>F167</f>
        <v>223.15697</v>
      </c>
      <c r="E167" s="22">
        <f>F167</f>
        <v>223.15697</v>
      </c>
      <c r="F167" s="22">
        <f>ROUND(223.15697,5)</f>
        <v>223.15697</v>
      </c>
      <c r="G167" s="20"/>
      <c r="H167" s="28"/>
    </row>
    <row r="168" spans="1:8" ht="12.75" customHeight="1">
      <c r="A168" s="44">
        <v>44322</v>
      </c>
      <c r="B168" s="45"/>
      <c r="C168" s="22">
        <f>ROUND(4.26,5)</f>
        <v>4.26</v>
      </c>
      <c r="D168" s="22">
        <f>F168</f>
        <v>225.42635</v>
      </c>
      <c r="E168" s="22">
        <f>F168</f>
        <v>225.42635</v>
      </c>
      <c r="F168" s="22">
        <f>ROUND(225.42635,5)</f>
        <v>225.42635</v>
      </c>
      <c r="G168" s="20"/>
      <c r="H168" s="28"/>
    </row>
    <row r="169" spans="1:8" ht="12.75" customHeight="1">
      <c r="A169" s="44">
        <v>44413</v>
      </c>
      <c r="B169" s="45"/>
      <c r="C169" s="22">
        <f>ROUND(4.26,5)</f>
        <v>4.26</v>
      </c>
      <c r="D169" s="22">
        <f>F169</f>
        <v>223.68051</v>
      </c>
      <c r="E169" s="22">
        <f>F169</f>
        <v>223.68051</v>
      </c>
      <c r="F169" s="22">
        <f>ROUND(223.68051,5)</f>
        <v>223.68051</v>
      </c>
      <c r="G169" s="20"/>
      <c r="H169" s="28"/>
    </row>
    <row r="170" spans="1:8" ht="12.75" customHeight="1">
      <c r="A170" s="44">
        <v>44504</v>
      </c>
      <c r="B170" s="45"/>
      <c r="C170" s="22">
        <f>ROUND(4.26,5)</f>
        <v>4.26</v>
      </c>
      <c r="D170" s="22">
        <f>F170</f>
        <v>226.11808</v>
      </c>
      <c r="E170" s="22">
        <f>F170</f>
        <v>226.11808</v>
      </c>
      <c r="F170" s="22">
        <f>ROUND(226.11808,5)</f>
        <v>226.11808</v>
      </c>
      <c r="G170" s="20"/>
      <c r="H170" s="28"/>
    </row>
    <row r="171" spans="1:8" ht="12.75" customHeight="1">
      <c r="A171" s="44">
        <v>44595</v>
      </c>
      <c r="B171" s="45"/>
      <c r="C171" s="22">
        <f>ROUND(4.26,5)</f>
        <v>4.26</v>
      </c>
      <c r="D171" s="22">
        <f>F171</f>
        <v>224.19235</v>
      </c>
      <c r="E171" s="22">
        <f>F171</f>
        <v>224.19235</v>
      </c>
      <c r="F171" s="22">
        <f>ROUND(224.19235,5)</f>
        <v>224.19235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ROUND(3.75,5)</f>
        <v>3.75</v>
      </c>
      <c r="D187" s="22">
        <f>F187</f>
        <v>3.7492</v>
      </c>
      <c r="E187" s="22">
        <f>F187</f>
        <v>3.7492</v>
      </c>
      <c r="F187" s="22">
        <f>ROUND(3.7492,5)</f>
        <v>3.7492</v>
      </c>
      <c r="G187" s="20"/>
      <c r="H187" s="28"/>
    </row>
    <row r="188" spans="1:8" ht="12.75" customHeight="1">
      <c r="A188" s="44">
        <v>44322</v>
      </c>
      <c r="B188" s="45"/>
      <c r="C188" s="22">
        <f>ROUND(3.75,5)</f>
        <v>3.75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ROUND(3.75,5)</f>
        <v>3.75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ROUND(3.75,5)</f>
        <v>3.75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ROUND(3.75,5)</f>
        <v>3.75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ROUND(10.005,5)</f>
        <v>10.005</v>
      </c>
      <c r="D193" s="22">
        <f>F193</f>
        <v>10.00699</v>
      </c>
      <c r="E193" s="22">
        <f>F193</f>
        <v>10.00699</v>
      </c>
      <c r="F193" s="22">
        <f>ROUND(10.00699,5)</f>
        <v>10.00699</v>
      </c>
      <c r="G193" s="20"/>
      <c r="H193" s="28"/>
    </row>
    <row r="194" spans="1:8" ht="12.75" customHeight="1">
      <c r="A194" s="44">
        <v>44322</v>
      </c>
      <c r="B194" s="45"/>
      <c r="C194" s="22">
        <f>ROUND(10.005,5)</f>
        <v>10.005</v>
      </c>
      <c r="D194" s="22">
        <f>F194</f>
        <v>10.18454</v>
      </c>
      <c r="E194" s="22">
        <f>F194</f>
        <v>10.18454</v>
      </c>
      <c r="F194" s="22">
        <f>ROUND(10.18454,5)</f>
        <v>10.18454</v>
      </c>
      <c r="G194" s="20"/>
      <c r="H194" s="28"/>
    </row>
    <row r="195" spans="1:8" ht="12.75" customHeight="1">
      <c r="A195" s="44">
        <v>44413</v>
      </c>
      <c r="B195" s="45"/>
      <c r="C195" s="22">
        <f>ROUND(10.005,5)</f>
        <v>10.005</v>
      </c>
      <c r="D195" s="22">
        <f>F195</f>
        <v>10.36029</v>
      </c>
      <c r="E195" s="22">
        <f>F195</f>
        <v>10.36029</v>
      </c>
      <c r="F195" s="22">
        <f>ROUND(10.36029,5)</f>
        <v>10.36029</v>
      </c>
      <c r="G195" s="20"/>
      <c r="H195" s="28"/>
    </row>
    <row r="196" spans="1:8" ht="12.75" customHeight="1">
      <c r="A196" s="44">
        <v>44504</v>
      </c>
      <c r="B196" s="45"/>
      <c r="C196" s="22">
        <f>ROUND(10.005,5)</f>
        <v>10.005</v>
      </c>
      <c r="D196" s="22">
        <f>F196</f>
        <v>10.54045</v>
      </c>
      <c r="E196" s="22">
        <f>F196</f>
        <v>10.54045</v>
      </c>
      <c r="F196" s="22">
        <f>ROUND(10.54045,5)</f>
        <v>10.54045</v>
      </c>
      <c r="G196" s="20"/>
      <c r="H196" s="28"/>
    </row>
    <row r="197" spans="1:8" ht="12.75" customHeight="1">
      <c r="A197" s="44">
        <v>44595</v>
      </c>
      <c r="B197" s="45"/>
      <c r="C197" s="22">
        <f>ROUND(10.005,5)</f>
        <v>10.005</v>
      </c>
      <c r="D197" s="22">
        <f>F197</f>
        <v>10.73805</v>
      </c>
      <c r="E197" s="22">
        <f>F197</f>
        <v>10.73805</v>
      </c>
      <c r="F197" s="22">
        <f>ROUND(10.73805,5)</f>
        <v>10.73805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ROUND(3.46,5)</f>
        <v>3.46</v>
      </c>
      <c r="D199" s="22">
        <f>F199</f>
        <v>198.00359</v>
      </c>
      <c r="E199" s="22">
        <f>F199</f>
        <v>198.00359</v>
      </c>
      <c r="F199" s="22">
        <f>ROUND(198.00359,5)</f>
        <v>198.00359</v>
      </c>
      <c r="G199" s="20"/>
      <c r="H199" s="28"/>
    </row>
    <row r="200" spans="1:8" ht="12.75" customHeight="1">
      <c r="A200" s="44">
        <v>44322</v>
      </c>
      <c r="B200" s="45"/>
      <c r="C200" s="22">
        <f>ROUND(3.46,5)</f>
        <v>3.46</v>
      </c>
      <c r="D200" s="22">
        <f>F200</f>
        <v>197.30613</v>
      </c>
      <c r="E200" s="22">
        <f>F200</f>
        <v>197.30613</v>
      </c>
      <c r="F200" s="22">
        <f>ROUND(197.30613,5)</f>
        <v>197.30613</v>
      </c>
      <c r="G200" s="20"/>
      <c r="H200" s="28"/>
    </row>
    <row r="201" spans="1:8" ht="12.75" customHeight="1">
      <c r="A201" s="44">
        <v>44413</v>
      </c>
      <c r="B201" s="45"/>
      <c r="C201" s="22">
        <f>ROUND(3.46,5)</f>
        <v>3.46</v>
      </c>
      <c r="D201" s="22">
        <f>F201</f>
        <v>199.49627</v>
      </c>
      <c r="E201" s="22">
        <f>F201</f>
        <v>199.49627</v>
      </c>
      <c r="F201" s="22">
        <f>ROUND(199.49627,5)</f>
        <v>199.49627</v>
      </c>
      <c r="G201" s="20"/>
      <c r="H201" s="28"/>
    </row>
    <row r="202" spans="1:8" ht="12.75" customHeight="1">
      <c r="A202" s="44">
        <v>44504</v>
      </c>
      <c r="B202" s="45"/>
      <c r="C202" s="22">
        <f>ROUND(3.46,5)</f>
        <v>3.46</v>
      </c>
      <c r="D202" s="22">
        <f>F202</f>
        <v>198.93266</v>
      </c>
      <c r="E202" s="22">
        <f>F202</f>
        <v>198.93266</v>
      </c>
      <c r="F202" s="22">
        <f>ROUND(198.93266,5)</f>
        <v>198.93266</v>
      </c>
      <c r="G202" s="20"/>
      <c r="H202" s="28"/>
    </row>
    <row r="203" spans="1:8" ht="12.75" customHeight="1">
      <c r="A203" s="44">
        <v>44595</v>
      </c>
      <c r="B203" s="45"/>
      <c r="C203" s="22">
        <f>ROUND(3.46,5)</f>
        <v>3.46</v>
      </c>
      <c r="D203" s="22">
        <f>F203</f>
        <v>201.01862</v>
      </c>
      <c r="E203" s="22">
        <f>F203</f>
        <v>201.01862</v>
      </c>
      <c r="F203" s="22">
        <f>ROUND(201.01862,5)</f>
        <v>201.01862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ROUND(0.905,5)</f>
        <v>0.905</v>
      </c>
      <c r="D205" s="22">
        <f>F205</f>
        <v>170.27473</v>
      </c>
      <c r="E205" s="22">
        <f>F205</f>
        <v>170.27473</v>
      </c>
      <c r="F205" s="22">
        <f>ROUND(170.27473,5)</f>
        <v>170.27473</v>
      </c>
      <c r="G205" s="20"/>
      <c r="H205" s="28"/>
    </row>
    <row r="206" spans="1:8" ht="12.75" customHeight="1">
      <c r="A206" s="44">
        <v>44322</v>
      </c>
      <c r="B206" s="45"/>
      <c r="C206" s="22">
        <f>ROUND(0.905,5)</f>
        <v>0.905</v>
      </c>
      <c r="D206" s="22">
        <f>F206</f>
        <v>172.00627</v>
      </c>
      <c r="E206" s="22">
        <f>F206</f>
        <v>172.00627</v>
      </c>
      <c r="F206" s="22">
        <f>ROUND(172.00627,5)</f>
        <v>172.00627</v>
      </c>
      <c r="G206" s="20"/>
      <c r="H206" s="28"/>
    </row>
    <row r="207" spans="1:8" ht="12.75" customHeight="1">
      <c r="A207" s="44">
        <v>44413</v>
      </c>
      <c r="B207" s="45"/>
      <c r="C207" s="22">
        <f>ROUND(0.905,5)</f>
        <v>0.905</v>
      </c>
      <c r="D207" s="22">
        <f>F207</f>
        <v>171.58504</v>
      </c>
      <c r="E207" s="22">
        <f>F207</f>
        <v>171.58504</v>
      </c>
      <c r="F207" s="22">
        <f>ROUND(171.58504,5)</f>
        <v>171.58504</v>
      </c>
      <c r="G207" s="20"/>
      <c r="H207" s="28"/>
    </row>
    <row r="208" spans="1:8" ht="12.75" customHeight="1">
      <c r="A208" s="44">
        <v>44504</v>
      </c>
      <c r="B208" s="45"/>
      <c r="C208" s="22">
        <f>ROUND(0.905,5)</f>
        <v>0.905</v>
      </c>
      <c r="D208" s="22">
        <f>F208</f>
        <v>173.4549</v>
      </c>
      <c r="E208" s="22">
        <f>F208</f>
        <v>173.4549</v>
      </c>
      <c r="F208" s="22">
        <f>ROUND(173.4549,5)</f>
        <v>173.4549</v>
      </c>
      <c r="G208" s="20"/>
      <c r="H208" s="28"/>
    </row>
    <row r="209" spans="1:8" ht="12.75" customHeight="1">
      <c r="A209" s="44">
        <v>44595</v>
      </c>
      <c r="B209" s="45"/>
      <c r="C209" s="22">
        <f>ROUND(0.905,5)</f>
        <v>0.905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ROUND(8.905,5)</f>
        <v>8.905</v>
      </c>
      <c r="D211" s="22">
        <f>F211</f>
        <v>8.90707</v>
      </c>
      <c r="E211" s="22">
        <f>F211</f>
        <v>8.90707</v>
      </c>
      <c r="F211" s="22">
        <f>ROUND(8.90707,5)</f>
        <v>8.90707</v>
      </c>
      <c r="G211" s="20"/>
      <c r="H211" s="28"/>
    </row>
    <row r="212" spans="1:8" ht="12.75" customHeight="1">
      <c r="A212" s="44">
        <v>44322</v>
      </c>
      <c r="B212" s="45"/>
      <c r="C212" s="22">
        <f>ROUND(8.905,5)</f>
        <v>8.905</v>
      </c>
      <c r="D212" s="22">
        <f>F212</f>
        <v>9.08554</v>
      </c>
      <c r="E212" s="22">
        <f>F212</f>
        <v>9.08554</v>
      </c>
      <c r="F212" s="22">
        <f>ROUND(9.08554,5)</f>
        <v>9.08554</v>
      </c>
      <c r="G212" s="20"/>
      <c r="H212" s="28"/>
    </row>
    <row r="213" spans="1:8" ht="12.75" customHeight="1">
      <c r="A213" s="44">
        <v>44413</v>
      </c>
      <c r="B213" s="45"/>
      <c r="C213" s="22">
        <f>ROUND(8.905,5)</f>
        <v>8.905</v>
      </c>
      <c r="D213" s="22">
        <f>F213</f>
        <v>9.26455</v>
      </c>
      <c r="E213" s="22">
        <f>F213</f>
        <v>9.26455</v>
      </c>
      <c r="F213" s="22">
        <f>ROUND(9.26455,5)</f>
        <v>9.26455</v>
      </c>
      <c r="G213" s="20"/>
      <c r="H213" s="28"/>
    </row>
    <row r="214" spans="1:8" ht="12.75" customHeight="1">
      <c r="A214" s="44">
        <v>44504</v>
      </c>
      <c r="B214" s="45"/>
      <c r="C214" s="22">
        <f>ROUND(8.905,5)</f>
        <v>8.905</v>
      </c>
      <c r="D214" s="22">
        <f>F214</f>
        <v>9.4517</v>
      </c>
      <c r="E214" s="22">
        <f>F214</f>
        <v>9.4517</v>
      </c>
      <c r="F214" s="22">
        <f>ROUND(9.4517,5)</f>
        <v>9.4517</v>
      </c>
      <c r="G214" s="20"/>
      <c r="H214" s="28"/>
    </row>
    <row r="215" spans="1:8" ht="12.75" customHeight="1">
      <c r="A215" s="44">
        <v>44595</v>
      </c>
      <c r="B215" s="45"/>
      <c r="C215" s="22">
        <f>ROUND(8.905,5)</f>
        <v>8.905</v>
      </c>
      <c r="D215" s="22">
        <f>F215</f>
        <v>9.66483</v>
      </c>
      <c r="E215" s="22">
        <f>F215</f>
        <v>9.66483</v>
      </c>
      <c r="F215" s="22">
        <f>ROUND(9.66483,5)</f>
        <v>9.66483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ROUND(10.4,5)</f>
        <v>10.4</v>
      </c>
      <c r="D217" s="22">
        <f>F217</f>
        <v>10.40202</v>
      </c>
      <c r="E217" s="22">
        <f>F217</f>
        <v>10.40202</v>
      </c>
      <c r="F217" s="22">
        <f>ROUND(10.40202,5)</f>
        <v>10.40202</v>
      </c>
      <c r="G217" s="20"/>
      <c r="H217" s="28"/>
    </row>
    <row r="218" spans="1:8" ht="12.75" customHeight="1">
      <c r="A218" s="44">
        <v>44322</v>
      </c>
      <c r="B218" s="45"/>
      <c r="C218" s="22">
        <f>ROUND(10.4,5)</f>
        <v>10.4</v>
      </c>
      <c r="D218" s="22">
        <f>F218</f>
        <v>10.57557</v>
      </c>
      <c r="E218" s="22">
        <f>F218</f>
        <v>10.57557</v>
      </c>
      <c r="F218" s="22">
        <f>ROUND(10.57557,5)</f>
        <v>10.57557</v>
      </c>
      <c r="G218" s="20"/>
      <c r="H218" s="28"/>
    </row>
    <row r="219" spans="1:8" ht="12.75" customHeight="1">
      <c r="A219" s="44">
        <v>44413</v>
      </c>
      <c r="B219" s="45"/>
      <c r="C219" s="22">
        <f>ROUND(10.4,5)</f>
        <v>10.4</v>
      </c>
      <c r="D219" s="22">
        <f>F219</f>
        <v>10.74999</v>
      </c>
      <c r="E219" s="22">
        <f>F219</f>
        <v>10.74999</v>
      </c>
      <c r="F219" s="22">
        <f>ROUND(10.74999,5)</f>
        <v>10.74999</v>
      </c>
      <c r="G219" s="20"/>
      <c r="H219" s="28"/>
    </row>
    <row r="220" spans="1:8" ht="12.75" customHeight="1">
      <c r="A220" s="44">
        <v>44504</v>
      </c>
      <c r="B220" s="45"/>
      <c r="C220" s="22">
        <f>ROUND(10.4,5)</f>
        <v>10.4</v>
      </c>
      <c r="D220" s="22">
        <f>F220</f>
        <v>10.92838</v>
      </c>
      <c r="E220" s="22">
        <f>F220</f>
        <v>10.92838</v>
      </c>
      <c r="F220" s="22">
        <f>ROUND(10.92838,5)</f>
        <v>10.92838</v>
      </c>
      <c r="G220" s="20"/>
      <c r="H220" s="28"/>
    </row>
    <row r="221" spans="1:8" ht="12.75" customHeight="1">
      <c r="A221" s="44">
        <v>44595</v>
      </c>
      <c r="B221" s="45"/>
      <c r="C221" s="22">
        <f>ROUND(10.4,5)</f>
        <v>10.4</v>
      </c>
      <c r="D221" s="22">
        <f>F221</f>
        <v>11.12639</v>
      </c>
      <c r="E221" s="22">
        <f>F221</f>
        <v>11.12639</v>
      </c>
      <c r="F221" s="22">
        <f>ROUND(11.12639,5)</f>
        <v>11.12639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ROUND(10.47,5)</f>
        <v>10.47</v>
      </c>
      <c r="D223" s="22">
        <f>F223</f>
        <v>10.47204</v>
      </c>
      <c r="E223" s="22">
        <f>F223</f>
        <v>10.47204</v>
      </c>
      <c r="F223" s="22">
        <f>ROUND(10.47204,5)</f>
        <v>10.47204</v>
      </c>
      <c r="G223" s="20"/>
      <c r="H223" s="28"/>
    </row>
    <row r="224" spans="1:8" ht="12.75" customHeight="1">
      <c r="A224" s="44">
        <v>44322</v>
      </c>
      <c r="B224" s="45"/>
      <c r="C224" s="22">
        <f>ROUND(10.47,5)</f>
        <v>10.47</v>
      </c>
      <c r="D224" s="22">
        <f>F224</f>
        <v>10.64747</v>
      </c>
      <c r="E224" s="22">
        <f>F224</f>
        <v>10.64747</v>
      </c>
      <c r="F224" s="22">
        <f>ROUND(10.64747,5)</f>
        <v>10.64747</v>
      </c>
      <c r="G224" s="20"/>
      <c r="H224" s="28"/>
    </row>
    <row r="225" spans="1:8" ht="12.75" customHeight="1">
      <c r="A225" s="44">
        <v>44413</v>
      </c>
      <c r="B225" s="45"/>
      <c r="C225" s="22">
        <f>ROUND(10.47,5)</f>
        <v>10.47</v>
      </c>
      <c r="D225" s="22">
        <f>F225</f>
        <v>10.82426</v>
      </c>
      <c r="E225" s="22">
        <f>F225</f>
        <v>10.82426</v>
      </c>
      <c r="F225" s="22">
        <f>ROUND(10.82426,5)</f>
        <v>10.82426</v>
      </c>
      <c r="G225" s="20"/>
      <c r="H225" s="28"/>
    </row>
    <row r="226" spans="1:8" ht="12.75" customHeight="1">
      <c r="A226" s="44">
        <v>44504</v>
      </c>
      <c r="B226" s="45"/>
      <c r="C226" s="22">
        <f>ROUND(10.47,5)</f>
        <v>10.47</v>
      </c>
      <c r="D226" s="22">
        <f>F226</f>
        <v>11.00511</v>
      </c>
      <c r="E226" s="22">
        <f>F226</f>
        <v>11.00511</v>
      </c>
      <c r="F226" s="22">
        <f>ROUND(11.00511,5)</f>
        <v>11.00511</v>
      </c>
      <c r="G226" s="20"/>
      <c r="H226" s="28"/>
    </row>
    <row r="227" spans="1:8" ht="12.75" customHeight="1">
      <c r="A227" s="44">
        <v>44595</v>
      </c>
      <c r="B227" s="45"/>
      <c r="C227" s="22">
        <f>ROUND(10.47,5)</f>
        <v>10.47</v>
      </c>
      <c r="D227" s="22">
        <f>F227</f>
        <v>11.20629</v>
      </c>
      <c r="E227" s="22">
        <f>F227</f>
        <v>11.20629</v>
      </c>
      <c r="F227" s="22">
        <f>ROUND(11.20629,5)</f>
        <v>11.20629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ROUND(817.617,3)</f>
        <v>817.617</v>
      </c>
      <c r="D229" s="23">
        <f>F229</f>
        <v>817.702</v>
      </c>
      <c r="E229" s="23">
        <f>F229</f>
        <v>817.702</v>
      </c>
      <c r="F229" s="23">
        <f>ROUND(817.702,3)</f>
        <v>817.702</v>
      </c>
      <c r="G229" s="20"/>
      <c r="H229" s="28"/>
    </row>
    <row r="230" spans="1:8" ht="12.75" customHeight="1">
      <c r="A230" s="44">
        <v>44322</v>
      </c>
      <c r="B230" s="45"/>
      <c r="C230" s="23">
        <f>ROUND(817.617,3)</f>
        <v>817.617</v>
      </c>
      <c r="D230" s="23">
        <f>F230</f>
        <v>825.813</v>
      </c>
      <c r="E230" s="23">
        <f>F230</f>
        <v>825.813</v>
      </c>
      <c r="F230" s="23">
        <f>ROUND(825.813,3)</f>
        <v>825.813</v>
      </c>
      <c r="G230" s="20"/>
      <c r="H230" s="28"/>
    </row>
    <row r="231" spans="1:8" ht="12.75" customHeight="1">
      <c r="A231" s="44">
        <v>44413</v>
      </c>
      <c r="B231" s="45"/>
      <c r="C231" s="23">
        <f>ROUND(817.617,3)</f>
        <v>817.617</v>
      </c>
      <c r="D231" s="23">
        <f>F231</f>
        <v>834.68</v>
      </c>
      <c r="E231" s="23">
        <f>F231</f>
        <v>834.68</v>
      </c>
      <c r="F231" s="23">
        <f>ROUND(834.68,3)</f>
        <v>834.68</v>
      </c>
      <c r="G231" s="20"/>
      <c r="H231" s="28"/>
    </row>
    <row r="232" spans="1:8" ht="12.75" customHeight="1">
      <c r="A232" s="44">
        <v>44504</v>
      </c>
      <c r="B232" s="45"/>
      <c r="C232" s="23">
        <f>ROUND(817.617,3)</f>
        <v>817.617</v>
      </c>
      <c r="D232" s="23">
        <f>F232</f>
        <v>843.672</v>
      </c>
      <c r="E232" s="23">
        <f>F232</f>
        <v>843.672</v>
      </c>
      <c r="F232" s="23">
        <f>ROUND(843.672,3)</f>
        <v>843.672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ROUND(793.618,3)</f>
        <v>793.618</v>
      </c>
      <c r="D234" s="23">
        <f>F234</f>
        <v>793.7</v>
      </c>
      <c r="E234" s="23">
        <f>F234</f>
        <v>793.7</v>
      </c>
      <c r="F234" s="23">
        <f>ROUND(793.7,3)</f>
        <v>793.7</v>
      </c>
      <c r="G234" s="20"/>
      <c r="H234" s="28"/>
    </row>
    <row r="235" spans="1:8" ht="12.75" customHeight="1">
      <c r="A235" s="44">
        <v>44322</v>
      </c>
      <c r="B235" s="45"/>
      <c r="C235" s="23">
        <f>ROUND(793.618,3)</f>
        <v>793.618</v>
      </c>
      <c r="D235" s="23">
        <f>F235</f>
        <v>801.573</v>
      </c>
      <c r="E235" s="23">
        <f>F235</f>
        <v>801.573</v>
      </c>
      <c r="F235" s="23">
        <f>ROUND(801.573,3)</f>
        <v>801.573</v>
      </c>
      <c r="G235" s="20"/>
      <c r="H235" s="28"/>
    </row>
    <row r="236" spans="1:8" ht="12.75" customHeight="1">
      <c r="A236" s="44">
        <v>44413</v>
      </c>
      <c r="B236" s="45"/>
      <c r="C236" s="23">
        <f>ROUND(793.618,3)</f>
        <v>793.618</v>
      </c>
      <c r="D236" s="23">
        <f>F236</f>
        <v>810.18</v>
      </c>
      <c r="E236" s="23">
        <f>F236</f>
        <v>810.18</v>
      </c>
      <c r="F236" s="23">
        <f>ROUND(810.18,3)</f>
        <v>810.18</v>
      </c>
      <c r="G236" s="20"/>
      <c r="H236" s="28"/>
    </row>
    <row r="237" spans="1:8" ht="12.75" customHeight="1">
      <c r="A237" s="44">
        <v>44504</v>
      </c>
      <c r="B237" s="45"/>
      <c r="C237" s="23">
        <f>ROUND(793.618,3)</f>
        <v>793.618</v>
      </c>
      <c r="D237" s="23">
        <f>F237</f>
        <v>818.908</v>
      </c>
      <c r="E237" s="23">
        <f>F237</f>
        <v>818.908</v>
      </c>
      <c r="F237" s="23">
        <f>ROUND(818.908,3)</f>
        <v>818.908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ROUND(892.925,3)</f>
        <v>892.925</v>
      </c>
      <c r="D239" s="23">
        <f>F239</f>
        <v>893.017</v>
      </c>
      <c r="E239" s="23">
        <f>F239</f>
        <v>893.017</v>
      </c>
      <c r="F239" s="23">
        <f>ROUND(893.017,3)</f>
        <v>893.017</v>
      </c>
      <c r="G239" s="20"/>
      <c r="H239" s="28"/>
    </row>
    <row r="240" spans="1:8" ht="12.75" customHeight="1">
      <c r="A240" s="44">
        <v>44322</v>
      </c>
      <c r="B240" s="45"/>
      <c r="C240" s="23">
        <f>ROUND(892.925,3)</f>
        <v>892.925</v>
      </c>
      <c r="D240" s="23">
        <f>F240</f>
        <v>901.876</v>
      </c>
      <c r="E240" s="23">
        <f>F240</f>
        <v>901.876</v>
      </c>
      <c r="F240" s="23">
        <f>ROUND(901.876,3)</f>
        <v>901.876</v>
      </c>
      <c r="G240" s="20"/>
      <c r="H240" s="28"/>
    </row>
    <row r="241" spans="1:8" ht="12.75" customHeight="1">
      <c r="A241" s="44">
        <v>44413</v>
      </c>
      <c r="B241" s="45"/>
      <c r="C241" s="23">
        <f>ROUND(892.925,3)</f>
        <v>892.925</v>
      </c>
      <c r="D241" s="23">
        <f>F241</f>
        <v>911.56</v>
      </c>
      <c r="E241" s="23">
        <f>F241</f>
        <v>911.56</v>
      </c>
      <c r="F241" s="23">
        <f>ROUND(911.56,3)</f>
        <v>911.56</v>
      </c>
      <c r="G241" s="20"/>
      <c r="H241" s="28"/>
    </row>
    <row r="242" spans="1:8" ht="12.75" customHeight="1">
      <c r="A242" s="44">
        <v>44504</v>
      </c>
      <c r="B242" s="45"/>
      <c r="C242" s="23">
        <f>ROUND(892.925,3)</f>
        <v>892.925</v>
      </c>
      <c r="D242" s="23">
        <f>F242</f>
        <v>921.379</v>
      </c>
      <c r="E242" s="23">
        <f>F242</f>
        <v>921.379</v>
      </c>
      <c r="F242" s="23">
        <f>ROUND(921.379,3)</f>
        <v>921.379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ROUND(779.543,3)</f>
        <v>779.543</v>
      </c>
      <c r="D244" s="23">
        <f>F244</f>
        <v>779.624</v>
      </c>
      <c r="E244" s="23">
        <f>F244</f>
        <v>779.624</v>
      </c>
      <c r="F244" s="23">
        <f>ROUND(779.624,3)</f>
        <v>779.624</v>
      </c>
      <c r="G244" s="20"/>
      <c r="H244" s="28"/>
    </row>
    <row r="245" spans="1:8" ht="12.75" customHeight="1">
      <c r="A245" s="44">
        <v>44322</v>
      </c>
      <c r="B245" s="45"/>
      <c r="C245" s="23">
        <f>ROUND(779.543,3)</f>
        <v>779.543</v>
      </c>
      <c r="D245" s="23">
        <f>F245</f>
        <v>787.357</v>
      </c>
      <c r="E245" s="23">
        <f>F245</f>
        <v>787.357</v>
      </c>
      <c r="F245" s="23">
        <f>ROUND(787.357,3)</f>
        <v>787.357</v>
      </c>
      <c r="G245" s="20"/>
      <c r="H245" s="28"/>
    </row>
    <row r="246" spans="1:8" ht="12.75" customHeight="1">
      <c r="A246" s="44">
        <v>44413</v>
      </c>
      <c r="B246" s="45"/>
      <c r="C246" s="23">
        <f>ROUND(779.543,3)</f>
        <v>779.543</v>
      </c>
      <c r="D246" s="23">
        <f>F246</f>
        <v>795.812</v>
      </c>
      <c r="E246" s="23">
        <f>F246</f>
        <v>795.812</v>
      </c>
      <c r="F246" s="23">
        <f>ROUND(795.812,3)</f>
        <v>795.812</v>
      </c>
      <c r="G246" s="20"/>
      <c r="H246" s="28"/>
    </row>
    <row r="247" spans="1:8" ht="12.75" customHeight="1">
      <c r="A247" s="44">
        <v>44504</v>
      </c>
      <c r="B247" s="45"/>
      <c r="C247" s="23">
        <f>ROUND(779.543,3)</f>
        <v>779.543</v>
      </c>
      <c r="D247" s="23">
        <f>F247</f>
        <v>804.384</v>
      </c>
      <c r="E247" s="23">
        <f>F247</f>
        <v>804.384</v>
      </c>
      <c r="F247" s="23">
        <f>ROUND(804.384,3)</f>
        <v>804.384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ROUND(275.834433176305,3)</f>
        <v>275.834</v>
      </c>
      <c r="D249" s="23">
        <f>F249</f>
        <v>275.864</v>
      </c>
      <c r="E249" s="23">
        <f>F249</f>
        <v>275.864</v>
      </c>
      <c r="F249" s="23">
        <f>ROUND(275.864,3)</f>
        <v>275.864</v>
      </c>
      <c r="G249" s="20"/>
      <c r="H249" s="28"/>
    </row>
    <row r="250" spans="1:8" ht="12.75" customHeight="1">
      <c r="A250" s="44">
        <v>44322</v>
      </c>
      <c r="B250" s="45"/>
      <c r="C250" s="23">
        <f>ROUND(275.834433176305,3)</f>
        <v>275.834</v>
      </c>
      <c r="D250" s="23">
        <f>F250</f>
        <v>278.669</v>
      </c>
      <c r="E250" s="23">
        <f>F250</f>
        <v>278.669</v>
      </c>
      <c r="F250" s="23">
        <f>ROUND(278.669,3)</f>
        <v>278.669</v>
      </c>
      <c r="G250" s="20"/>
      <c r="H250" s="28"/>
    </row>
    <row r="251" spans="1:8" ht="12.75" customHeight="1">
      <c r="A251" s="44">
        <v>44413</v>
      </c>
      <c r="B251" s="45"/>
      <c r="C251" s="23">
        <f>ROUND(275.834433176305,3)</f>
        <v>275.834</v>
      </c>
      <c r="D251" s="23">
        <f>F251</f>
        <v>281.729</v>
      </c>
      <c r="E251" s="23">
        <f>F251</f>
        <v>281.729</v>
      </c>
      <c r="F251" s="23">
        <f>ROUND(281.729,3)</f>
        <v>281.729</v>
      </c>
      <c r="G251" s="20"/>
      <c r="H251" s="28"/>
    </row>
    <row r="252" spans="1:8" ht="12.75" customHeight="1">
      <c r="A252" s="44">
        <v>44504</v>
      </c>
      <c r="B252" s="45"/>
      <c r="C252" s="23">
        <f>ROUND(275.834433176305,3)</f>
        <v>275.834</v>
      </c>
      <c r="D252" s="23">
        <f>F252</f>
        <v>284.831</v>
      </c>
      <c r="E252" s="23">
        <f>F252</f>
        <v>284.831</v>
      </c>
      <c r="F252" s="23">
        <f>ROUND(284.831,3)</f>
        <v>284.831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ROUND(770.524,3)</f>
        <v>770.524</v>
      </c>
      <c r="D254" s="23">
        <f>F254</f>
        <v>770.604</v>
      </c>
      <c r="E254" s="23">
        <f>F254</f>
        <v>770.604</v>
      </c>
      <c r="F254" s="23">
        <f>ROUND(770.604,3)</f>
        <v>770.604</v>
      </c>
      <c r="G254" s="20"/>
      <c r="H254" s="28"/>
    </row>
    <row r="255" spans="1:8" ht="12.75" customHeight="1">
      <c r="A255" s="44">
        <v>44322</v>
      </c>
      <c r="B255" s="45"/>
      <c r="C255" s="23">
        <f>ROUND(770.524,3)</f>
        <v>770.524</v>
      </c>
      <c r="D255" s="23">
        <f>F255</f>
        <v>778.248</v>
      </c>
      <c r="E255" s="23">
        <f>F255</f>
        <v>778.248</v>
      </c>
      <c r="F255" s="23">
        <f>ROUND(778.248,3)</f>
        <v>778.248</v>
      </c>
      <c r="G255" s="20"/>
      <c r="H255" s="28"/>
    </row>
    <row r="256" spans="1:8" ht="12.75" customHeight="1">
      <c r="A256" s="44">
        <v>44413</v>
      </c>
      <c r="B256" s="45"/>
      <c r="C256" s="23">
        <f>ROUND(770.524,3)</f>
        <v>770.524</v>
      </c>
      <c r="D256" s="23">
        <f>F256</f>
        <v>786.604</v>
      </c>
      <c r="E256" s="23">
        <f>F256</f>
        <v>786.604</v>
      </c>
      <c r="F256" s="23">
        <f>ROUND(786.604,3)</f>
        <v>786.604</v>
      </c>
      <c r="G256" s="20"/>
      <c r="H256" s="28"/>
    </row>
    <row r="257" spans="1:8" ht="12.75" customHeight="1">
      <c r="A257" s="44">
        <v>44504</v>
      </c>
      <c r="B257" s="45"/>
      <c r="C257" s="23">
        <f>ROUND(770.524,3)</f>
        <v>770.524</v>
      </c>
      <c r="D257" s="23">
        <f>F257</f>
        <v>795.078</v>
      </c>
      <c r="E257" s="23">
        <f>F257</f>
        <v>795.078</v>
      </c>
      <c r="F257" s="23">
        <f>ROUND(795.078,3)</f>
        <v>795.078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44244</v>
      </c>
      <c r="B259" s="35"/>
      <c r="C259" s="33">
        <v>3.642</v>
      </c>
      <c r="D259" s="33">
        <v>3.672</v>
      </c>
      <c r="E259" s="33">
        <v>3.618</v>
      </c>
      <c r="F259" s="33">
        <v>3.645</v>
      </c>
      <c r="G259" s="31"/>
      <c r="H259" s="32"/>
    </row>
    <row r="260" spans="1:8" ht="12.75" customHeight="1">
      <c r="A260" s="34">
        <v>44272</v>
      </c>
      <c r="B260" s="35">
        <v>44180</v>
      </c>
      <c r="C260" s="33">
        <v>3.642</v>
      </c>
      <c r="D260" s="33">
        <v>3.662</v>
      </c>
      <c r="E260" s="33">
        <v>3.628</v>
      </c>
      <c r="F260" s="33">
        <v>3.645</v>
      </c>
      <c r="G260" s="31"/>
      <c r="H260" s="32"/>
    </row>
    <row r="261" spans="1:8" ht="12.75" customHeight="1">
      <c r="A261" s="34">
        <v>44307</v>
      </c>
      <c r="B261" s="35">
        <v>44216</v>
      </c>
      <c r="C261" s="33">
        <v>3.642</v>
      </c>
      <c r="D261" s="33">
        <v>3.652</v>
      </c>
      <c r="E261" s="33">
        <v>3.588</v>
      </c>
      <c r="F261" s="33">
        <v>3.62</v>
      </c>
      <c r="G261" s="31"/>
      <c r="H261" s="32"/>
    </row>
    <row r="262" spans="1:8" ht="12.75" customHeight="1">
      <c r="A262" s="34">
        <v>44335</v>
      </c>
      <c r="B262" s="35">
        <v>44244</v>
      </c>
      <c r="C262" s="33">
        <v>3.642</v>
      </c>
      <c r="D262" s="33">
        <v>3.652</v>
      </c>
      <c r="E262" s="33">
        <v>3.588</v>
      </c>
      <c r="F262" s="33">
        <v>3.62</v>
      </c>
      <c r="G262" s="31"/>
      <c r="H262" s="32"/>
    </row>
    <row r="263" spans="1:8" ht="12.75" customHeight="1">
      <c r="A263" s="34">
        <v>44362</v>
      </c>
      <c r="B263" s="35">
        <v>44272</v>
      </c>
      <c r="C263" s="33">
        <v>3.642</v>
      </c>
      <c r="D263" s="33">
        <v>3.642</v>
      </c>
      <c r="E263" s="33">
        <v>3.608</v>
      </c>
      <c r="F263" s="33">
        <v>3.625</v>
      </c>
      <c r="G263" s="31"/>
      <c r="H263" s="32"/>
    </row>
    <row r="264" spans="1:8" ht="12.75" customHeight="1">
      <c r="A264" s="34">
        <v>44398</v>
      </c>
      <c r="B264" s="35">
        <v>44307</v>
      </c>
      <c r="C264" s="33">
        <v>3.642</v>
      </c>
      <c r="D264" s="33">
        <v>3.672</v>
      </c>
      <c r="E264" s="33">
        <v>3.608</v>
      </c>
      <c r="F264" s="33">
        <v>3.64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3.682</v>
      </c>
      <c r="E265" s="33">
        <v>3.638</v>
      </c>
      <c r="F265" s="33">
        <v>3.66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3.992</v>
      </c>
      <c r="E266" s="33">
        <v>3.618</v>
      </c>
      <c r="F266" s="33">
        <v>3.8049999999999997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3.912</v>
      </c>
      <c r="E267" s="33">
        <v>3.848</v>
      </c>
      <c r="F267" s="33">
        <v>3.88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4.312</v>
      </c>
      <c r="E268" s="33">
        <v>3.888</v>
      </c>
      <c r="F268" s="33">
        <v>4.1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4.242</v>
      </c>
      <c r="E269" s="33">
        <v>4.148</v>
      </c>
      <c r="F269" s="33">
        <v>4.195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4.712</v>
      </c>
      <c r="E270" s="33">
        <v>4.148</v>
      </c>
      <c r="F270" s="33">
        <v>4.43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ROUND(91.4063737148142,2)</f>
        <v>91.41</v>
      </c>
      <c r="D272" s="20">
        <f>F272</f>
        <v>85.96</v>
      </c>
      <c r="E272" s="20">
        <f>F272</f>
        <v>85.96</v>
      </c>
      <c r="F272" s="20">
        <f>ROUND(85.9618490815074,2)</f>
        <v>85.96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ROUND(85.5113763424246,2)</f>
        <v>85.51</v>
      </c>
      <c r="D274" s="20">
        <f>F274</f>
        <v>77.63</v>
      </c>
      <c r="E274" s="20">
        <f>F274</f>
        <v>77.63</v>
      </c>
      <c r="F274" s="20">
        <f>ROUND(77.6302242387631,2)</f>
        <v>77.63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ROUND(91.4063737148142,5)</f>
        <v>91.40637</v>
      </c>
      <c r="D276" s="22">
        <f>F276</f>
        <v>92.23594</v>
      </c>
      <c r="E276" s="22">
        <f>F276</f>
        <v>92.23594</v>
      </c>
      <c r="F276" s="22">
        <f>ROUND(92.2359379764607,5)</f>
        <v>92.23594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ROUND(91.4063737148142,5)</f>
        <v>91.40637</v>
      </c>
      <c r="D278" s="22">
        <f>F278</f>
        <v>90.42769</v>
      </c>
      <c r="E278" s="22">
        <f>F278</f>
        <v>90.42769</v>
      </c>
      <c r="F278" s="22">
        <f>ROUND(90.4276922576487,5)</f>
        <v>90.42769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ROUND(91.4063737148142,5)</f>
        <v>91.40637</v>
      </c>
      <c r="D280" s="22">
        <f>F280</f>
        <v>89.38632</v>
      </c>
      <c r="E280" s="22">
        <f>F280</f>
        <v>89.38632</v>
      </c>
      <c r="F280" s="22">
        <f>ROUND(89.3863227341025,5)</f>
        <v>89.38632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ROUND(91.4063737148142,5)</f>
        <v>91.40637</v>
      </c>
      <c r="D282" s="22">
        <f>F282</f>
        <v>90.63697</v>
      </c>
      <c r="E282" s="22">
        <f>F282</f>
        <v>90.63697</v>
      </c>
      <c r="F282" s="22">
        <f>ROUND(90.636970731436,5)</f>
        <v>90.63697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ROUND(91.4063737148142,5)</f>
        <v>91.40637</v>
      </c>
      <c r="D284" s="22">
        <f>F284</f>
        <v>90.04512</v>
      </c>
      <c r="E284" s="22">
        <f>F284</f>
        <v>90.04512</v>
      </c>
      <c r="F284" s="22">
        <f>ROUND(90.0451214358102,5)</f>
        <v>90.04512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ROUND(91.4063737148142,5)</f>
        <v>91.40637</v>
      </c>
      <c r="D286" s="22">
        <f>F286</f>
        <v>90.11591</v>
      </c>
      <c r="E286" s="22">
        <f>F286</f>
        <v>90.11591</v>
      </c>
      <c r="F286" s="22">
        <f>ROUND(90.115914354841,5)</f>
        <v>90.11591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ROUND(91.4063737148142,5)</f>
        <v>91.40637</v>
      </c>
      <c r="D288" s="22">
        <f>F288</f>
        <v>93.20372</v>
      </c>
      <c r="E288" s="22">
        <f>F288</f>
        <v>93.20372</v>
      </c>
      <c r="F288" s="22">
        <f>ROUND(93.2037183690517,5)</f>
        <v>93.20372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ROUND(91.4063737148142,2)</f>
        <v>91.41</v>
      </c>
      <c r="D290" s="20">
        <f>F290</f>
        <v>91.41</v>
      </c>
      <c r="E290" s="20">
        <f>F290</f>
        <v>91.41</v>
      </c>
      <c r="F290" s="20">
        <f>ROUND(91.4063737148142,2)</f>
        <v>91.41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ROUND(91.4063737148142,2)</f>
        <v>91.41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ROUND(85.5113763424246,5)</f>
        <v>85.51138</v>
      </c>
      <c r="D294" s="22">
        <f>F294</f>
        <v>77.75025</v>
      </c>
      <c r="E294" s="22">
        <f>F294</f>
        <v>77.75025</v>
      </c>
      <c r="F294" s="22">
        <f>ROUND(77.7502514044284,5)</f>
        <v>77.75025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ROUND(85.5113763424246,5)</f>
        <v>85.51138</v>
      </c>
      <c r="D296" s="22">
        <f>F296</f>
        <v>74.12869</v>
      </c>
      <c r="E296" s="22">
        <f>F296</f>
        <v>74.12869</v>
      </c>
      <c r="F296" s="22">
        <f>ROUND(74.1286885580631,5)</f>
        <v>74.12869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ROUND(85.5113763424246,5)</f>
        <v>85.51138</v>
      </c>
      <c r="D298" s="22">
        <f>F298</f>
        <v>72.39726</v>
      </c>
      <c r="E298" s="22">
        <f>F298</f>
        <v>72.39726</v>
      </c>
      <c r="F298" s="22">
        <f>ROUND(72.3972550483991,5)</f>
        <v>72.39726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ROUND(85.5113763424246,5)</f>
        <v>85.51138</v>
      </c>
      <c r="D300" s="22">
        <f>F300</f>
        <v>74.28924</v>
      </c>
      <c r="E300" s="22">
        <f>F300</f>
        <v>74.28924</v>
      </c>
      <c r="F300" s="22">
        <f>ROUND(74.2892379518541,5)</f>
        <v>74.28924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ROUND(85.5113763424246,5)</f>
        <v>85.51138</v>
      </c>
      <c r="D302" s="22">
        <f>F302</f>
        <v>78.21626</v>
      </c>
      <c r="E302" s="22">
        <f>F302</f>
        <v>78.21626</v>
      </c>
      <c r="F302" s="22">
        <f>ROUND(78.2162649109362,5)</f>
        <v>78.21626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ROUND(85.5113763424246,5)</f>
        <v>85.51138</v>
      </c>
      <c r="D304" s="22">
        <f>F304</f>
        <v>76.61267</v>
      </c>
      <c r="E304" s="22">
        <f>F304</f>
        <v>76.61267</v>
      </c>
      <c r="F304" s="22">
        <f>ROUND(76.6126748344093,5)</f>
        <v>76.61267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ROUND(85.5113763424246,5)</f>
        <v>85.51138</v>
      </c>
      <c r="D306" s="22">
        <f>F306</f>
        <v>78.60676</v>
      </c>
      <c r="E306" s="22">
        <f>F306</f>
        <v>78.60676</v>
      </c>
      <c r="F306" s="22">
        <f>ROUND(78.6067607148748,5)</f>
        <v>78.60676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ROUND(85.5113763424246,5)</f>
        <v>85.51138</v>
      </c>
      <c r="D308" s="22">
        <f>F308</f>
        <v>84.3813</v>
      </c>
      <c r="E308" s="22">
        <f>F308</f>
        <v>84.3813</v>
      </c>
      <c r="F308" s="22">
        <f>ROUND(84.3813026481919,5)</f>
        <v>84.3813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ROUND(85.5113763424246,2)</f>
        <v>85.51</v>
      </c>
      <c r="D310" s="20">
        <f>F310</f>
        <v>85.51</v>
      </c>
      <c r="E310" s="20">
        <f>F310</f>
        <v>85.51</v>
      </c>
      <c r="F310" s="20">
        <f>ROUND(85.5113763424246,2)</f>
        <v>85.51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ROUND(85.5113763424246,2)</f>
        <v>85.51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2021-02-03T15:51:46Z</dcterms:modified>
  <cp:category/>
  <cp:version/>
  <cp:contentType/>
  <cp:contentStatus/>
</cp:coreProperties>
</file>