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<sst xmlns="http://schemas.openxmlformats.org/spreadsheetml/2006/main" count="84" uniqueCount="82">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</sst>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44274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ROUND(92.7854294462567,2)</f>
        <v>92.79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ROUND(90.4330432993338,2)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92.79</v>
      </c>
      <c r="D7" s="20">
        <f t="shared" si="1"/>
        <v>89.47</v>
      </c>
      <c r="E7" s="20">
        <f t="shared" si="2"/>
        <v>89.47</v>
      </c>
      <c r="F7" s="20">
        <f>ROUND(89.4705404556403,2)</f>
        <v>89.47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92.79</v>
      </c>
      <c r="D8" s="20">
        <f t="shared" si="1"/>
        <v>90.83</v>
      </c>
      <c r="E8" s="20">
        <f t="shared" si="2"/>
        <v>90.83</v>
      </c>
      <c r="F8" s="20">
        <f>ROUND(90.8294175763307,2)</f>
        <v>90.83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92.79</v>
      </c>
      <c r="D9" s="20">
        <f t="shared" si="1"/>
        <v>90.36</v>
      </c>
      <c r="E9" s="20">
        <f t="shared" si="2"/>
        <v>90.36</v>
      </c>
      <c r="F9" s="20">
        <f>ROUND(90.364296262634,2)</f>
        <v>90.36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92.79</v>
      </c>
      <c r="D10" s="20">
        <f t="shared" si="1"/>
        <v>90.64</v>
      </c>
      <c r="E10" s="20">
        <f t="shared" si="2"/>
        <v>90.64</v>
      </c>
      <c r="F10" s="20">
        <f>ROUND(90.63543006796,2)</f>
        <v>90.64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92.79</v>
      </c>
      <c r="D11" s="20">
        <f t="shared" si="1"/>
        <v>93.91</v>
      </c>
      <c r="E11" s="20">
        <f t="shared" si="2"/>
        <v>93.91</v>
      </c>
      <c r="F11" s="20">
        <f>ROUND(93.913499517669,2)</f>
        <v>93.91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92.79</v>
      </c>
      <c r="D12" s="20">
        <f t="shared" si="1"/>
        <v>94.55</v>
      </c>
      <c r="E12" s="20">
        <f t="shared" si="2"/>
        <v>94.55</v>
      </c>
      <c r="F12" s="20">
        <f>ROUND(94.5549885854964,2)</f>
        <v>94.55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92.79</v>
      </c>
      <c r="D13" s="20">
        <f t="shared" si="1"/>
        <v>87.12</v>
      </c>
      <c r="E13" s="20">
        <f t="shared" si="2"/>
        <v>87.12</v>
      </c>
      <c r="F13" s="20">
        <f>ROUND(87.116496157479,2)</f>
        <v>87.12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92.79</v>
      </c>
      <c r="D14" s="20">
        <f t="shared" si="1"/>
        <v>92.79</v>
      </c>
      <c r="E14" s="20">
        <f t="shared" si="2"/>
        <v>92.79</v>
      </c>
      <c r="F14" s="20">
        <f>ROUND(92.7854294462567,2)</f>
        <v>92.79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92.79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ROUND(91.4041097322706,2)</f>
        <v>91.4</v>
      </c>
      <c r="D17" s="20">
        <f aca="true" t="shared" si="4" ref="D17:D28">F17</f>
        <v>81.77</v>
      </c>
      <c r="E17" s="20">
        <f aca="true" t="shared" si="5" ref="E17:E28">F17</f>
        <v>81.77</v>
      </c>
      <c r="F17" s="20">
        <f>ROUND(81.7661915052638,2)</f>
        <v>81.77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91.4</v>
      </c>
      <c r="D18" s="20">
        <f t="shared" si="4"/>
        <v>78.43</v>
      </c>
      <c r="E18" s="20">
        <f t="shared" si="5"/>
        <v>78.43</v>
      </c>
      <c r="F18" s="20">
        <f>ROUND(78.4272034521305,2)</f>
        <v>78.43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91.4</v>
      </c>
      <c r="D19" s="20">
        <f t="shared" si="4"/>
        <v>76.97</v>
      </c>
      <c r="E19" s="20">
        <f t="shared" si="5"/>
        <v>76.97</v>
      </c>
      <c r="F19" s="20">
        <f>ROUND(76.9667400343736,2)</f>
        <v>76.97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91.4</v>
      </c>
      <c r="D20" s="20">
        <f t="shared" si="4"/>
        <v>79.1</v>
      </c>
      <c r="E20" s="20">
        <f t="shared" si="5"/>
        <v>79.1</v>
      </c>
      <c r="F20" s="20">
        <f>ROUND(79.1043546445157,2)</f>
        <v>79.1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91.4</v>
      </c>
      <c r="D21" s="20">
        <f t="shared" si="4"/>
        <v>83.2</v>
      </c>
      <c r="E21" s="20">
        <f t="shared" si="5"/>
        <v>83.2</v>
      </c>
      <c r="F21" s="20">
        <f>ROUND(83.2025373271172,2)</f>
        <v>83.2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91.4</v>
      </c>
      <c r="D22" s="20">
        <f t="shared" si="4"/>
        <v>81.81</v>
      </c>
      <c r="E22" s="20">
        <f t="shared" si="5"/>
        <v>81.81</v>
      </c>
      <c r="F22" s="20">
        <f>ROUND(81.8078766352264,2)</f>
        <v>81.81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91.4</v>
      </c>
      <c r="D23" s="20">
        <f t="shared" si="4"/>
        <v>83.98</v>
      </c>
      <c r="E23" s="20">
        <f t="shared" si="5"/>
        <v>83.98</v>
      </c>
      <c r="F23" s="20">
        <f>ROUND(83.9798169018879,2)</f>
        <v>83.98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91.4</v>
      </c>
      <c r="D24" s="20">
        <f t="shared" si="4"/>
        <v>89.85</v>
      </c>
      <c r="E24" s="20">
        <f t="shared" si="5"/>
        <v>89.85</v>
      </c>
      <c r="F24" s="20">
        <f>ROUND(89.8520782751388,2)</f>
        <v>89.85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91.4</v>
      </c>
      <c r="D25" s="20">
        <f t="shared" si="4"/>
        <v>90.35</v>
      </c>
      <c r="E25" s="20">
        <f t="shared" si="5"/>
        <v>90.35</v>
      </c>
      <c r="F25" s="20">
        <f>ROUND(90.3486287855346,2)</f>
        <v>90.35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91.4</v>
      </c>
      <c r="D26" s="20">
        <f t="shared" si="4"/>
        <v>83.52</v>
      </c>
      <c r="E26" s="20">
        <f t="shared" si="5"/>
        <v>83.52</v>
      </c>
      <c r="F26" s="20">
        <f>ROUND(83.5182526030122,2)</f>
        <v>83.52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91.4</v>
      </c>
      <c r="D27" s="20">
        <f t="shared" si="4"/>
        <v>91.4</v>
      </c>
      <c r="E27" s="20">
        <f t="shared" si="5"/>
        <v>91.4</v>
      </c>
      <c r="F27" s="20">
        <f>ROUND(91.4041097322706,2)</f>
        <v>91.4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91.4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ROUND(2.34,5)</f>
        <v>2.34</v>
      </c>
      <c r="D30" s="22">
        <f>F30</f>
        <v>2.34</v>
      </c>
      <c r="E30" s="22">
        <f>F30</f>
        <v>2.34</v>
      </c>
      <c r="F30" s="22">
        <f>ROUND(2.34,5)</f>
        <v>2.34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ROUND(4.29,5)</f>
        <v>4.29</v>
      </c>
      <c r="D32" s="22">
        <f>F32</f>
        <v>4.29</v>
      </c>
      <c r="E32" s="22">
        <f>F32</f>
        <v>4.29</v>
      </c>
      <c r="F32" s="22">
        <f>ROUND(4.29,5)</f>
        <v>4.29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ROUND(4.28,5)</f>
        <v>4.28</v>
      </c>
      <c r="D34" s="22">
        <f>F34</f>
        <v>4.28</v>
      </c>
      <c r="E34" s="22">
        <f>F34</f>
        <v>4.28</v>
      </c>
      <c r="F34" s="22">
        <f>ROUND(4.28,5)</f>
        <v>4.28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ROUND(4.235,5)</f>
        <v>4.235</v>
      </c>
      <c r="D36" s="22">
        <f>F36</f>
        <v>4.235</v>
      </c>
      <c r="E36" s="22">
        <f>F36</f>
        <v>4.235</v>
      </c>
      <c r="F36" s="22">
        <f>ROUND(4.235,5)</f>
        <v>4.235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ROUND(11.84,5)</f>
        <v>11.84</v>
      </c>
      <c r="D38" s="22">
        <f>F38</f>
        <v>11.84</v>
      </c>
      <c r="E38" s="22">
        <f>F38</f>
        <v>11.84</v>
      </c>
      <c r="F38" s="22">
        <f>ROUND(11.84,5)</f>
        <v>11.84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ROUND(5.4,5)</f>
        <v>5.4</v>
      </c>
      <c r="D40" s="22">
        <f>F40</f>
        <v>5.4</v>
      </c>
      <c r="E40" s="22">
        <f>F40</f>
        <v>5.4</v>
      </c>
      <c r="F40" s="22">
        <f>ROUND(5.4,5)</f>
        <v>5.4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ROUND(7.345,3)</f>
        <v>7.345</v>
      </c>
      <c r="D42" s="23">
        <f>F42</f>
        <v>7.345</v>
      </c>
      <c r="E42" s="23">
        <f>F42</f>
        <v>7.345</v>
      </c>
      <c r="F42" s="23">
        <f>ROUND(7.345,3)</f>
        <v>7.345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ROUND(1.63,3)</f>
        <v>1.63</v>
      </c>
      <c r="D44" s="23">
        <f>F44</f>
        <v>1.63</v>
      </c>
      <c r="E44" s="23">
        <f>F44</f>
        <v>1.63</v>
      </c>
      <c r="F44" s="23">
        <f>ROUND(1.63,3)</f>
        <v>1.63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ROUND(4.15,3)</f>
        <v>4.15</v>
      </c>
      <c r="D46" s="23">
        <f>F46</f>
        <v>4.15</v>
      </c>
      <c r="E46" s="23">
        <f>F46</f>
        <v>4.15</v>
      </c>
      <c r="F46" s="23">
        <f>ROUND(4.15,3)</f>
        <v>4.15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44286</v>
      </c>
      <c r="B48" s="45"/>
      <c r="C48" s="23">
        <f>ROUND(3.55,3)</f>
        <v>3.55</v>
      </c>
      <c r="D48" s="23">
        <f>F48</f>
        <v>3.55</v>
      </c>
      <c r="E48" s="23">
        <f>F48</f>
        <v>3.55</v>
      </c>
      <c r="F48" s="23">
        <f>ROUND(3.55,3)</f>
        <v>3.55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49765</v>
      </c>
      <c r="B50" s="45"/>
      <c r="C50" s="23">
        <f>ROUND(10.85,3)</f>
        <v>10.85</v>
      </c>
      <c r="D50" s="23">
        <f>F50</f>
        <v>10.85</v>
      </c>
      <c r="E50" s="23">
        <f>F50</f>
        <v>10.85</v>
      </c>
      <c r="F50" s="23">
        <f>ROUND(10.85,3)</f>
        <v>10.85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46843</v>
      </c>
      <c r="B52" s="45"/>
      <c r="C52" s="23">
        <f>ROUND(3.325,3)</f>
        <v>3.325</v>
      </c>
      <c r="D52" s="23">
        <f>F52</f>
        <v>3.325</v>
      </c>
      <c r="E52" s="23">
        <f>F52</f>
        <v>3.325</v>
      </c>
      <c r="F52" s="23">
        <f>ROUND(3.325,3)</f>
        <v>3.325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44592</v>
      </c>
      <c r="B54" s="45"/>
      <c r="C54" s="23">
        <f>ROUND(1.015,3)</f>
        <v>1.015</v>
      </c>
      <c r="D54" s="23">
        <f>F54</f>
        <v>1.015</v>
      </c>
      <c r="E54" s="23">
        <f>F54</f>
        <v>1.015</v>
      </c>
      <c r="F54" s="23">
        <f>ROUND(1.015,3)</f>
        <v>1.015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47907</v>
      </c>
      <c r="B56" s="45"/>
      <c r="C56" s="23">
        <f>ROUND(9.76,3)</f>
        <v>9.76</v>
      </c>
      <c r="D56" s="23">
        <f>F56</f>
        <v>9.76</v>
      </c>
      <c r="E56" s="23">
        <f>F56</f>
        <v>9.76</v>
      </c>
      <c r="F56" s="23">
        <f>ROUND(9.76,3)</f>
        <v>9.76</v>
      </c>
      <c r="G56" s="20"/>
      <c r="H56" s="28"/>
    </row>
    <row r="57" spans="1:8" ht="12.75" customHeight="1">
      <c r="A57" s="44" t="s">
        <v>28</v>
      </c>
      <c r="B57" s="45"/>
      <c r="C57" s="21"/>
      <c r="D57" s="21"/>
      <c r="E57" s="21"/>
      <c r="F57" s="21"/>
      <c r="G57" s="20"/>
      <c r="H57" s="28"/>
    </row>
    <row r="58" spans="1:8" ht="12.75" customHeight="1">
      <c r="A58" s="44">
        <v>44322</v>
      </c>
      <c r="B58" s="45"/>
      <c r="C58" s="22">
        <f>ROUND(2.34,5)</f>
        <v>2.34</v>
      </c>
      <c r="D58" s="22">
        <f>F58</f>
        <v>150.40839</v>
      </c>
      <c r="E58" s="22">
        <f>F58</f>
        <v>150.40839</v>
      </c>
      <c r="F58" s="22">
        <f>ROUND(150.40839,5)</f>
        <v>150.40839</v>
      </c>
      <c r="G58" s="20"/>
      <c r="H58" s="28"/>
    </row>
    <row r="59" spans="1:8" ht="12.75" customHeight="1">
      <c r="A59" s="44">
        <v>44413</v>
      </c>
      <c r="B59" s="45"/>
      <c r="C59" s="22">
        <f>ROUND(2.34,5)</f>
        <v>2.34</v>
      </c>
      <c r="D59" s="22">
        <f>F59</f>
        <v>150.54937</v>
      </c>
      <c r="E59" s="22">
        <f>F59</f>
        <v>150.54937</v>
      </c>
      <c r="F59" s="22">
        <f>ROUND(150.54937,5)</f>
        <v>150.54937</v>
      </c>
      <c r="G59" s="20"/>
      <c r="H59" s="28"/>
    </row>
    <row r="60" spans="1:8" ht="12.75" customHeight="1">
      <c r="A60" s="44">
        <v>44504</v>
      </c>
      <c r="B60" s="45"/>
      <c r="C60" s="22">
        <f>ROUND(2.34,5)</f>
        <v>2.34</v>
      </c>
      <c r="D60" s="22">
        <f>F60</f>
        <v>152.27168</v>
      </c>
      <c r="E60" s="22">
        <f>F60</f>
        <v>152.27168</v>
      </c>
      <c r="F60" s="22">
        <f>ROUND(152.27168,5)</f>
        <v>152.27168</v>
      </c>
      <c r="G60" s="20"/>
      <c r="H60" s="28"/>
    </row>
    <row r="61" spans="1:8" ht="12.75" customHeight="1">
      <c r="A61" s="44">
        <v>44595</v>
      </c>
      <c r="B61" s="45"/>
      <c r="C61" s="22">
        <f>ROUND(2.34,5)</f>
        <v>2.34</v>
      </c>
      <c r="D61" s="22">
        <f>F61</f>
        <v>152.49902</v>
      </c>
      <c r="E61" s="22">
        <f>F61</f>
        <v>152.49902</v>
      </c>
      <c r="F61" s="22">
        <f>ROUND(152.49902,5)</f>
        <v>152.49902</v>
      </c>
      <c r="G61" s="20"/>
      <c r="H61" s="28"/>
    </row>
    <row r="62" spans="1:8" ht="12.75" customHeight="1">
      <c r="A62" s="44">
        <v>44686</v>
      </c>
      <c r="B62" s="45"/>
      <c r="C62" s="22">
        <f>ROUND(2.34,5)</f>
        <v>2.34</v>
      </c>
      <c r="D62" s="22">
        <f>F62</f>
        <v>154.17462</v>
      </c>
      <c r="E62" s="22">
        <f>F62</f>
        <v>154.17462</v>
      </c>
      <c r="F62" s="22">
        <f>ROUND(154.17462,5)</f>
        <v>154.17462</v>
      </c>
      <c r="G62" s="20"/>
      <c r="H62" s="28"/>
    </row>
    <row r="63" spans="1:8" ht="12.75" customHeight="1">
      <c r="A63" s="44" t="s">
        <v>29</v>
      </c>
      <c r="B63" s="45"/>
      <c r="C63" s="21"/>
      <c r="D63" s="21"/>
      <c r="E63" s="21"/>
      <c r="F63" s="21"/>
      <c r="G63" s="20"/>
      <c r="H63" s="28"/>
    </row>
    <row r="64" spans="1:8" ht="12.75" customHeight="1">
      <c r="A64" s="44">
        <v>44322</v>
      </c>
      <c r="B64" s="45"/>
      <c r="C64" s="22">
        <f>ROUND(106.98934,5)</f>
        <v>106.98934</v>
      </c>
      <c r="D64" s="22">
        <f>F64</f>
        <v>107.56349</v>
      </c>
      <c r="E64" s="22">
        <f>F64</f>
        <v>107.56349</v>
      </c>
      <c r="F64" s="22">
        <f>ROUND(107.56349,5)</f>
        <v>107.56349</v>
      </c>
      <c r="G64" s="20"/>
      <c r="H64" s="28"/>
    </row>
    <row r="65" spans="1:8" ht="12.75" customHeight="1">
      <c r="A65" s="44">
        <v>44413</v>
      </c>
      <c r="B65" s="45"/>
      <c r="C65" s="22">
        <f>ROUND(106.98934,5)</f>
        <v>106.98934</v>
      </c>
      <c r="D65" s="22">
        <f>F65</f>
        <v>108.7588</v>
      </c>
      <c r="E65" s="22">
        <f>F65</f>
        <v>108.7588</v>
      </c>
      <c r="F65" s="22">
        <f>ROUND(108.7588,5)</f>
        <v>108.7588</v>
      </c>
      <c r="G65" s="20"/>
      <c r="H65" s="28"/>
    </row>
    <row r="66" spans="1:8" ht="12.75" customHeight="1">
      <c r="A66" s="44">
        <v>44504</v>
      </c>
      <c r="B66" s="45"/>
      <c r="C66" s="22">
        <f>ROUND(106.98934,5)</f>
        <v>106.98934</v>
      </c>
      <c r="D66" s="22">
        <f>F66</f>
        <v>108.85246</v>
      </c>
      <c r="E66" s="22">
        <f>F66</f>
        <v>108.85246</v>
      </c>
      <c r="F66" s="22">
        <f>ROUND(108.85246,5)</f>
        <v>108.85246</v>
      </c>
      <c r="G66" s="20"/>
      <c r="H66" s="28"/>
    </row>
    <row r="67" spans="1:8" ht="12.75" customHeight="1">
      <c r="A67" s="44">
        <v>44595</v>
      </c>
      <c r="B67" s="45"/>
      <c r="C67" s="22">
        <f>ROUND(106.98934,5)</f>
        <v>106.98934</v>
      </c>
      <c r="D67" s="22">
        <f>F67</f>
        <v>110.1284</v>
      </c>
      <c r="E67" s="22">
        <f>F67</f>
        <v>110.1284</v>
      </c>
      <c r="F67" s="22">
        <f>ROUND(110.1284,5)</f>
        <v>110.1284</v>
      </c>
      <c r="G67" s="20"/>
      <c r="H67" s="28"/>
    </row>
    <row r="68" spans="1:8" ht="12.75" customHeight="1">
      <c r="A68" s="44">
        <v>44686</v>
      </c>
      <c r="B68" s="45"/>
      <c r="C68" s="22">
        <f>ROUND(106.98934,5)</f>
        <v>106.98934</v>
      </c>
      <c r="D68" s="22">
        <f>F68</f>
        <v>110.16439</v>
      </c>
      <c r="E68" s="22">
        <f>F68</f>
        <v>110.16439</v>
      </c>
      <c r="F68" s="22">
        <f>ROUND(110.16439,5)</f>
        <v>110.16439</v>
      </c>
      <c r="G68" s="20"/>
      <c r="H68" s="28"/>
    </row>
    <row r="69" spans="1:8" ht="12.75" customHeight="1">
      <c r="A69" s="44" t="s">
        <v>30</v>
      </c>
      <c r="B69" s="45"/>
      <c r="C69" s="21"/>
      <c r="D69" s="21"/>
      <c r="E69" s="21"/>
      <c r="F69" s="21"/>
      <c r="G69" s="20"/>
      <c r="H69" s="28"/>
    </row>
    <row r="70" spans="1:8" ht="12.75" customHeight="1">
      <c r="A70" s="44">
        <v>44322</v>
      </c>
      <c r="B70" s="45"/>
      <c r="C70" s="22">
        <f>ROUND(9.32,5)</f>
        <v>9.32</v>
      </c>
      <c r="D70" s="22">
        <f>F70</f>
        <v>9.43175</v>
      </c>
      <c r="E70" s="22">
        <f>F70</f>
        <v>9.43175</v>
      </c>
      <c r="F70" s="22">
        <f>ROUND(9.43175,5)</f>
        <v>9.43175</v>
      </c>
      <c r="G70" s="20"/>
      <c r="H70" s="28"/>
    </row>
    <row r="71" spans="1:8" ht="12.75" customHeight="1">
      <c r="A71" s="44">
        <v>44413</v>
      </c>
      <c r="B71" s="45"/>
      <c r="C71" s="22">
        <f>ROUND(9.32,5)</f>
        <v>9.32</v>
      </c>
      <c r="D71" s="22">
        <f>F71</f>
        <v>9.65319</v>
      </c>
      <c r="E71" s="22">
        <f>F71</f>
        <v>9.65319</v>
      </c>
      <c r="F71" s="22">
        <f>ROUND(9.65319,5)</f>
        <v>9.65319</v>
      </c>
      <c r="G71" s="20"/>
      <c r="H71" s="28"/>
    </row>
    <row r="72" spans="1:8" ht="12.75" customHeight="1">
      <c r="A72" s="44">
        <v>44504</v>
      </c>
      <c r="B72" s="45"/>
      <c r="C72" s="22">
        <f>ROUND(9.32,5)</f>
        <v>9.32</v>
      </c>
      <c r="D72" s="22">
        <f>F72</f>
        <v>9.8642</v>
      </c>
      <c r="E72" s="22">
        <f>F72</f>
        <v>9.8642</v>
      </c>
      <c r="F72" s="22">
        <f>ROUND(9.8642,5)</f>
        <v>9.8642</v>
      </c>
      <c r="G72" s="20"/>
      <c r="H72" s="28"/>
    </row>
    <row r="73" spans="1:8" ht="12.75" customHeight="1">
      <c r="A73" s="44">
        <v>44595</v>
      </c>
      <c r="B73" s="45"/>
      <c r="C73" s="22">
        <f>ROUND(9.32,5)</f>
        <v>9.32</v>
      </c>
      <c r="D73" s="22">
        <f>F73</f>
        <v>10.09392</v>
      </c>
      <c r="E73" s="22">
        <f>F73</f>
        <v>10.09392</v>
      </c>
      <c r="F73" s="22">
        <f>ROUND(10.09392,5)</f>
        <v>10.09392</v>
      </c>
      <c r="G73" s="20"/>
      <c r="H73" s="28"/>
    </row>
    <row r="74" spans="1:8" ht="12.75" customHeight="1">
      <c r="A74" s="44">
        <v>44686</v>
      </c>
      <c r="B74" s="45"/>
      <c r="C74" s="22">
        <f>ROUND(9.32,5)</f>
        <v>9.32</v>
      </c>
      <c r="D74" s="22">
        <f>F74</f>
        <v>10.3563</v>
      </c>
      <c r="E74" s="22">
        <f>F74</f>
        <v>10.3563</v>
      </c>
      <c r="F74" s="22">
        <f>ROUND(10.3563,5)</f>
        <v>10.3563</v>
      </c>
      <c r="G74" s="20"/>
      <c r="H74" s="28"/>
    </row>
    <row r="75" spans="1:8" ht="12.75" customHeight="1">
      <c r="A75" s="44" t="s">
        <v>31</v>
      </c>
      <c r="B75" s="45"/>
      <c r="C75" s="21"/>
      <c r="D75" s="21"/>
      <c r="E75" s="21"/>
      <c r="F75" s="21"/>
      <c r="G75" s="20"/>
      <c r="H75" s="28"/>
    </row>
    <row r="76" spans="1:8" ht="12.75" customHeight="1">
      <c r="A76" s="44">
        <v>44322</v>
      </c>
      <c r="B76" s="45"/>
      <c r="C76" s="22">
        <f>ROUND(10.155,5)</f>
        <v>10.155</v>
      </c>
      <c r="D76" s="22">
        <f>F76</f>
        <v>10.26697</v>
      </c>
      <c r="E76" s="22">
        <f>F76</f>
        <v>10.26697</v>
      </c>
      <c r="F76" s="22">
        <f>ROUND(10.26697,5)</f>
        <v>10.26697</v>
      </c>
      <c r="G76" s="20"/>
      <c r="H76" s="28"/>
    </row>
    <row r="77" spans="1:8" ht="12.75" customHeight="1">
      <c r="A77" s="44">
        <v>44413</v>
      </c>
      <c r="B77" s="45"/>
      <c r="C77" s="22">
        <f>ROUND(10.155,5)</f>
        <v>10.155</v>
      </c>
      <c r="D77" s="22">
        <f>F77</f>
        <v>10.49014</v>
      </c>
      <c r="E77" s="22">
        <f>F77</f>
        <v>10.49014</v>
      </c>
      <c r="F77" s="22">
        <f>ROUND(10.49014,5)</f>
        <v>10.49014</v>
      </c>
      <c r="G77" s="20"/>
      <c r="H77" s="28"/>
    </row>
    <row r="78" spans="1:8" ht="12.75" customHeight="1">
      <c r="A78" s="44">
        <v>44504</v>
      </c>
      <c r="B78" s="45"/>
      <c r="C78" s="22">
        <f>ROUND(10.155,5)</f>
        <v>10.155</v>
      </c>
      <c r="D78" s="22">
        <f>F78</f>
        <v>10.71333</v>
      </c>
      <c r="E78" s="22">
        <f>F78</f>
        <v>10.71333</v>
      </c>
      <c r="F78" s="22">
        <f>ROUND(10.71333,5)</f>
        <v>10.71333</v>
      </c>
      <c r="G78" s="20"/>
      <c r="H78" s="28"/>
    </row>
    <row r="79" spans="1:8" ht="12.75" customHeight="1">
      <c r="A79" s="44">
        <v>44595</v>
      </c>
      <c r="B79" s="45"/>
      <c r="C79" s="22">
        <f>ROUND(10.155,5)</f>
        <v>10.155</v>
      </c>
      <c r="D79" s="22">
        <f>F79</f>
        <v>10.94998</v>
      </c>
      <c r="E79" s="22">
        <f>F79</f>
        <v>10.94998</v>
      </c>
      <c r="F79" s="22">
        <f>ROUND(10.94998,5)</f>
        <v>10.94998</v>
      </c>
      <c r="G79" s="20"/>
      <c r="H79" s="28"/>
    </row>
    <row r="80" spans="1:8" ht="12.75" customHeight="1">
      <c r="A80" s="44">
        <v>44686</v>
      </c>
      <c r="B80" s="45"/>
      <c r="C80" s="22">
        <f>ROUND(10.155,5)</f>
        <v>10.155</v>
      </c>
      <c r="D80" s="22">
        <f>F80</f>
        <v>11.2128</v>
      </c>
      <c r="E80" s="22">
        <f>F80</f>
        <v>11.2128</v>
      </c>
      <c r="F80" s="22">
        <f>ROUND(11.2128,5)</f>
        <v>11.2128</v>
      </c>
      <c r="G80" s="20"/>
      <c r="H80" s="28"/>
    </row>
    <row r="81" spans="1:8" ht="12.75" customHeight="1">
      <c r="A81" s="44" t="s">
        <v>32</v>
      </c>
      <c r="B81" s="45"/>
      <c r="C81" s="21"/>
      <c r="D81" s="21"/>
      <c r="E81" s="21"/>
      <c r="F81" s="21"/>
      <c r="G81" s="20"/>
      <c r="H81" s="28"/>
    </row>
    <row r="82" spans="1:8" ht="12.75" customHeight="1">
      <c r="A82" s="44">
        <v>44322</v>
      </c>
      <c r="B82" s="45"/>
      <c r="C82" s="22">
        <f>ROUND(102.106,5)</f>
        <v>102.106</v>
      </c>
      <c r="D82" s="22">
        <f>F82</f>
        <v>102.65391</v>
      </c>
      <c r="E82" s="22">
        <f>F82</f>
        <v>102.65391</v>
      </c>
      <c r="F82" s="22">
        <f>ROUND(102.65391,5)</f>
        <v>102.65391</v>
      </c>
      <c r="G82" s="20"/>
      <c r="H82" s="28"/>
    </row>
    <row r="83" spans="1:8" ht="12.75" customHeight="1">
      <c r="A83" s="44">
        <v>44413</v>
      </c>
      <c r="B83" s="45"/>
      <c r="C83" s="22">
        <f>ROUND(102.106,5)</f>
        <v>102.106</v>
      </c>
      <c r="D83" s="22">
        <f>F83</f>
        <v>103.79469</v>
      </c>
      <c r="E83" s="22">
        <f>F83</f>
        <v>103.79469</v>
      </c>
      <c r="F83" s="22">
        <f>ROUND(103.79469,5)</f>
        <v>103.79469</v>
      </c>
      <c r="G83" s="20"/>
      <c r="H83" s="28"/>
    </row>
    <row r="84" spans="1:8" ht="12.75" customHeight="1">
      <c r="A84" s="44">
        <v>44504</v>
      </c>
      <c r="B84" s="45"/>
      <c r="C84" s="22">
        <f>ROUND(102.106,5)</f>
        <v>102.106</v>
      </c>
      <c r="D84" s="22">
        <f>F84</f>
        <v>103.75725</v>
      </c>
      <c r="E84" s="22">
        <f>F84</f>
        <v>103.75725</v>
      </c>
      <c r="F84" s="22">
        <f>ROUND(103.75725,5)</f>
        <v>103.75725</v>
      </c>
      <c r="G84" s="20"/>
      <c r="H84" s="28"/>
    </row>
    <row r="85" spans="1:8" ht="12.75" customHeight="1">
      <c r="A85" s="44">
        <v>44595</v>
      </c>
      <c r="B85" s="45"/>
      <c r="C85" s="22">
        <f>ROUND(102.106,5)</f>
        <v>102.106</v>
      </c>
      <c r="D85" s="22">
        <f>F85</f>
        <v>104.97344</v>
      </c>
      <c r="E85" s="22">
        <f>F85</f>
        <v>104.97344</v>
      </c>
      <c r="F85" s="22">
        <f>ROUND(104.97344,5)</f>
        <v>104.97344</v>
      </c>
      <c r="G85" s="20"/>
      <c r="H85" s="28"/>
    </row>
    <row r="86" spans="1:8" ht="12.75" customHeight="1">
      <c r="A86" s="44">
        <v>44686</v>
      </c>
      <c r="B86" s="45"/>
      <c r="C86" s="22">
        <f>ROUND(102.106,5)</f>
        <v>102.106</v>
      </c>
      <c r="D86" s="22">
        <f>F86</f>
        <v>104.87256</v>
      </c>
      <c r="E86" s="22">
        <f>F86</f>
        <v>104.87256</v>
      </c>
      <c r="F86" s="22">
        <f>ROUND(104.87256,5)</f>
        <v>104.87256</v>
      </c>
      <c r="G86" s="20"/>
      <c r="H86" s="28"/>
    </row>
    <row r="87" spans="1:8" ht="12.75" customHeight="1">
      <c r="A87" s="44" t="s">
        <v>33</v>
      </c>
      <c r="B87" s="45"/>
      <c r="C87" s="21"/>
      <c r="D87" s="21"/>
      <c r="E87" s="21"/>
      <c r="F87" s="21"/>
      <c r="G87" s="20"/>
      <c r="H87" s="28"/>
    </row>
    <row r="88" spans="1:8" ht="12.75" customHeight="1">
      <c r="A88" s="44">
        <v>44322</v>
      </c>
      <c r="B88" s="45"/>
      <c r="C88" s="22">
        <f>ROUND(11.2,5)</f>
        <v>11.2</v>
      </c>
      <c r="D88" s="22">
        <f>F88</f>
        <v>11.31905</v>
      </c>
      <c r="E88" s="22">
        <f>F88</f>
        <v>11.31905</v>
      </c>
      <c r="F88" s="22">
        <f>ROUND(11.31905,5)</f>
        <v>11.31905</v>
      </c>
      <c r="G88" s="20"/>
      <c r="H88" s="28"/>
    </row>
    <row r="89" spans="1:8" ht="12.75" customHeight="1">
      <c r="A89" s="44">
        <v>44413</v>
      </c>
      <c r="B89" s="45"/>
      <c r="C89" s="22">
        <f>ROUND(11.2,5)</f>
        <v>11.2</v>
      </c>
      <c r="D89" s="22">
        <f>F89</f>
        <v>11.55537</v>
      </c>
      <c r="E89" s="22">
        <f>F89</f>
        <v>11.55537</v>
      </c>
      <c r="F89" s="22">
        <f>ROUND(11.55537,5)</f>
        <v>11.55537</v>
      </c>
      <c r="G89" s="20"/>
      <c r="H89" s="28"/>
    </row>
    <row r="90" spans="1:8" ht="12.75" customHeight="1">
      <c r="A90" s="44">
        <v>44504</v>
      </c>
      <c r="B90" s="45"/>
      <c r="C90" s="22">
        <f>ROUND(11.2,5)</f>
        <v>11.2</v>
      </c>
      <c r="D90" s="22">
        <f>F90</f>
        <v>11.77924</v>
      </c>
      <c r="E90" s="22">
        <f>F90</f>
        <v>11.77924</v>
      </c>
      <c r="F90" s="22">
        <f>ROUND(11.77924,5)</f>
        <v>11.77924</v>
      </c>
      <c r="G90" s="20"/>
      <c r="H90" s="28"/>
    </row>
    <row r="91" spans="1:8" ht="12.75" customHeight="1">
      <c r="A91" s="44">
        <v>44595</v>
      </c>
      <c r="B91" s="45"/>
      <c r="C91" s="22">
        <f>ROUND(11.2,5)</f>
        <v>11.2</v>
      </c>
      <c r="D91" s="22">
        <f>F91</f>
        <v>12.02015</v>
      </c>
      <c r="E91" s="22">
        <f>F91</f>
        <v>12.02015</v>
      </c>
      <c r="F91" s="22">
        <f>ROUND(12.02015,5)</f>
        <v>12.02015</v>
      </c>
      <c r="G91" s="20"/>
      <c r="H91" s="28"/>
    </row>
    <row r="92" spans="1:8" ht="12.75" customHeight="1">
      <c r="A92" s="44">
        <v>44686</v>
      </c>
      <c r="B92" s="45"/>
      <c r="C92" s="22">
        <f>ROUND(11.2,5)</f>
        <v>11.2</v>
      </c>
      <c r="D92" s="22">
        <f>F92</f>
        <v>12.2843</v>
      </c>
      <c r="E92" s="22">
        <f>F92</f>
        <v>12.2843</v>
      </c>
      <c r="F92" s="22">
        <f>ROUND(12.2843,5)</f>
        <v>12.2843</v>
      </c>
      <c r="G92" s="20"/>
      <c r="H92" s="28"/>
    </row>
    <row r="93" spans="1:8" ht="12.75" customHeight="1">
      <c r="A93" s="44" t="s">
        <v>34</v>
      </c>
      <c r="B93" s="45"/>
      <c r="C93" s="21"/>
      <c r="D93" s="21"/>
      <c r="E93" s="21"/>
      <c r="F93" s="21"/>
      <c r="G93" s="20"/>
      <c r="H93" s="28"/>
    </row>
    <row r="94" spans="1:8" ht="12.75" customHeight="1">
      <c r="A94" s="44">
        <v>44322</v>
      </c>
      <c r="B94" s="45"/>
      <c r="C94" s="22">
        <f>ROUND(4.29,5)</f>
        <v>4.29</v>
      </c>
      <c r="D94" s="22">
        <f>F94</f>
        <v>115.45435</v>
      </c>
      <c r="E94" s="22">
        <f>F94</f>
        <v>115.45435</v>
      </c>
      <c r="F94" s="22">
        <f>ROUND(115.45435,5)</f>
        <v>115.45435</v>
      </c>
      <c r="G94" s="20"/>
      <c r="H94" s="28"/>
    </row>
    <row r="95" spans="1:8" ht="12.75" customHeight="1">
      <c r="A95" s="44">
        <v>44413</v>
      </c>
      <c r="B95" s="45"/>
      <c r="C95" s="22">
        <f>ROUND(4.29,5)</f>
        <v>4.29</v>
      </c>
      <c r="D95" s="22">
        <f>F95</f>
        <v>115.01568</v>
      </c>
      <c r="E95" s="22">
        <f>F95</f>
        <v>115.01568</v>
      </c>
      <c r="F95" s="22">
        <f>ROUND(115.01568,5)</f>
        <v>115.01568</v>
      </c>
      <c r="G95" s="20"/>
      <c r="H95" s="28"/>
    </row>
    <row r="96" spans="1:8" ht="12.75" customHeight="1">
      <c r="A96" s="44">
        <v>44504</v>
      </c>
      <c r="B96" s="45"/>
      <c r="C96" s="22">
        <f>ROUND(4.29,5)</f>
        <v>4.29</v>
      </c>
      <c r="D96" s="22">
        <f>F96</f>
        <v>116.33175</v>
      </c>
      <c r="E96" s="22">
        <f>F96</f>
        <v>116.33175</v>
      </c>
      <c r="F96" s="22">
        <f>ROUND(116.33175,5)</f>
        <v>116.33175</v>
      </c>
      <c r="G96" s="20"/>
      <c r="H96" s="28"/>
    </row>
    <row r="97" spans="1:8" ht="12.75" customHeight="1">
      <c r="A97" s="44">
        <v>44595</v>
      </c>
      <c r="B97" s="45"/>
      <c r="C97" s="22">
        <f>ROUND(4.29,5)</f>
        <v>4.29</v>
      </c>
      <c r="D97" s="22">
        <f>F97</f>
        <v>115.94312</v>
      </c>
      <c r="E97" s="22">
        <f>F97</f>
        <v>115.94312</v>
      </c>
      <c r="F97" s="22">
        <f>ROUND(115.94312,5)</f>
        <v>115.94312</v>
      </c>
      <c r="G97" s="20"/>
      <c r="H97" s="28"/>
    </row>
    <row r="98" spans="1:8" ht="12.75" customHeight="1">
      <c r="A98" s="44">
        <v>44686</v>
      </c>
      <c r="B98" s="45"/>
      <c r="C98" s="22">
        <f>ROUND(4.29,5)</f>
        <v>4.29</v>
      </c>
      <c r="D98" s="22">
        <f>F98</f>
        <v>117.21673</v>
      </c>
      <c r="E98" s="22">
        <f>F98</f>
        <v>117.21673</v>
      </c>
      <c r="F98" s="22">
        <f>ROUND(117.21673,5)</f>
        <v>117.21673</v>
      </c>
      <c r="G98" s="20"/>
      <c r="H98" s="28"/>
    </row>
    <row r="99" spans="1:8" ht="12.75" customHeight="1">
      <c r="A99" s="44" t="s">
        <v>35</v>
      </c>
      <c r="B99" s="45"/>
      <c r="C99" s="21"/>
      <c r="D99" s="21"/>
      <c r="E99" s="21"/>
      <c r="F99" s="21"/>
      <c r="G99" s="20"/>
      <c r="H99" s="28"/>
    </row>
    <row r="100" spans="1:8" ht="12.75" customHeight="1">
      <c r="A100" s="44">
        <v>44322</v>
      </c>
      <c r="B100" s="45"/>
      <c r="C100" s="22">
        <f>ROUND(11.32,5)</f>
        <v>11.32</v>
      </c>
      <c r="D100" s="22">
        <f>F100</f>
        <v>11.43669</v>
      </c>
      <c r="E100" s="22">
        <f>F100</f>
        <v>11.43669</v>
      </c>
      <c r="F100" s="22">
        <f>ROUND(11.43669,5)</f>
        <v>11.43669</v>
      </c>
      <c r="G100" s="20"/>
      <c r="H100" s="28"/>
    </row>
    <row r="101" spans="1:8" ht="12.75" customHeight="1">
      <c r="A101" s="44">
        <v>44413</v>
      </c>
      <c r="B101" s="45"/>
      <c r="C101" s="22">
        <f>ROUND(11.32,5)</f>
        <v>11.32</v>
      </c>
      <c r="D101" s="22">
        <f>F101</f>
        <v>11.6683</v>
      </c>
      <c r="E101" s="22">
        <f>F101</f>
        <v>11.6683</v>
      </c>
      <c r="F101" s="22">
        <f>ROUND(11.6683,5)</f>
        <v>11.6683</v>
      </c>
      <c r="G101" s="20"/>
      <c r="H101" s="28"/>
    </row>
    <row r="102" spans="1:8" ht="12.75" customHeight="1">
      <c r="A102" s="44">
        <v>44504</v>
      </c>
      <c r="B102" s="45"/>
      <c r="C102" s="22">
        <f>ROUND(11.32,5)</f>
        <v>11.32</v>
      </c>
      <c r="D102" s="22">
        <f>F102</f>
        <v>11.88739</v>
      </c>
      <c r="E102" s="22">
        <f>F102</f>
        <v>11.88739</v>
      </c>
      <c r="F102" s="22">
        <f>ROUND(11.88739,5)</f>
        <v>11.88739</v>
      </c>
      <c r="G102" s="20"/>
      <c r="H102" s="28"/>
    </row>
    <row r="103" spans="1:8" ht="12.75" customHeight="1">
      <c r="A103" s="44">
        <v>44595</v>
      </c>
      <c r="B103" s="45"/>
      <c r="C103" s="22">
        <f>ROUND(11.32,5)</f>
        <v>11.32</v>
      </c>
      <c r="D103" s="22">
        <f>F103</f>
        <v>12.12302</v>
      </c>
      <c r="E103" s="22">
        <f>F103</f>
        <v>12.12302</v>
      </c>
      <c r="F103" s="22">
        <f>ROUND(12.12302,5)</f>
        <v>12.12302</v>
      </c>
      <c r="G103" s="20"/>
      <c r="H103" s="28"/>
    </row>
    <row r="104" spans="1:8" ht="12.75" customHeight="1">
      <c r="A104" s="44">
        <v>44686</v>
      </c>
      <c r="B104" s="45"/>
      <c r="C104" s="22">
        <f>ROUND(11.32,5)</f>
        <v>11.32</v>
      </c>
      <c r="D104" s="22">
        <f>F104</f>
        <v>12.38063</v>
      </c>
      <c r="E104" s="22">
        <f>F104</f>
        <v>12.38063</v>
      </c>
      <c r="F104" s="22">
        <f>ROUND(12.38063,5)</f>
        <v>12.38063</v>
      </c>
      <c r="G104" s="20"/>
      <c r="H104" s="28"/>
    </row>
    <row r="105" spans="1:8" ht="12.75" customHeight="1">
      <c r="A105" s="44" t="s">
        <v>36</v>
      </c>
      <c r="B105" s="45"/>
      <c r="C105" s="21"/>
      <c r="D105" s="21"/>
      <c r="E105" s="21"/>
      <c r="F105" s="21"/>
      <c r="G105" s="20"/>
      <c r="H105" s="28"/>
    </row>
    <row r="106" spans="1:8" ht="12.75" customHeight="1">
      <c r="A106" s="44">
        <v>44322</v>
      </c>
      <c r="B106" s="45"/>
      <c r="C106" s="22">
        <f>ROUND(11.375,5)</f>
        <v>11.375</v>
      </c>
      <c r="D106" s="22">
        <f>F106</f>
        <v>11.48748</v>
      </c>
      <c r="E106" s="22">
        <f>F106</f>
        <v>11.48748</v>
      </c>
      <c r="F106" s="22">
        <f>ROUND(11.48748,5)</f>
        <v>11.48748</v>
      </c>
      <c r="G106" s="20"/>
      <c r="H106" s="28"/>
    </row>
    <row r="107" spans="1:8" ht="12.75" customHeight="1">
      <c r="A107" s="44">
        <v>44413</v>
      </c>
      <c r="B107" s="45"/>
      <c r="C107" s="22">
        <f>ROUND(11.375,5)</f>
        <v>11.375</v>
      </c>
      <c r="D107" s="22">
        <f>F107</f>
        <v>11.71063</v>
      </c>
      <c r="E107" s="22">
        <f>F107</f>
        <v>11.71063</v>
      </c>
      <c r="F107" s="22">
        <f>ROUND(11.71063,5)</f>
        <v>11.71063</v>
      </c>
      <c r="G107" s="20"/>
      <c r="H107" s="28"/>
    </row>
    <row r="108" spans="1:8" ht="12.75" customHeight="1">
      <c r="A108" s="44">
        <v>44504</v>
      </c>
      <c r="B108" s="45"/>
      <c r="C108" s="22">
        <f>ROUND(11.375,5)</f>
        <v>11.375</v>
      </c>
      <c r="D108" s="22">
        <f>F108</f>
        <v>11.92144</v>
      </c>
      <c r="E108" s="22">
        <f>F108</f>
        <v>11.92144</v>
      </c>
      <c r="F108" s="22">
        <f>ROUND(11.92144,5)</f>
        <v>11.92144</v>
      </c>
      <c r="G108" s="20"/>
      <c r="H108" s="28"/>
    </row>
    <row r="109" spans="1:8" ht="12.75" customHeight="1">
      <c r="A109" s="44">
        <v>44595</v>
      </c>
      <c r="B109" s="45"/>
      <c r="C109" s="22">
        <f>ROUND(11.375,5)</f>
        <v>11.375</v>
      </c>
      <c r="D109" s="22">
        <f>F109</f>
        <v>12.14798</v>
      </c>
      <c r="E109" s="22">
        <f>F109</f>
        <v>12.14798</v>
      </c>
      <c r="F109" s="22">
        <f>ROUND(12.14798,5)</f>
        <v>12.14798</v>
      </c>
      <c r="G109" s="20"/>
      <c r="H109" s="28"/>
    </row>
    <row r="110" spans="1:8" ht="12.75" customHeight="1">
      <c r="A110" s="44">
        <v>44686</v>
      </c>
      <c r="B110" s="45"/>
      <c r="C110" s="22">
        <f>ROUND(11.375,5)</f>
        <v>11.375</v>
      </c>
      <c r="D110" s="22">
        <f>F110</f>
        <v>12.39527</v>
      </c>
      <c r="E110" s="22">
        <f>F110</f>
        <v>12.39527</v>
      </c>
      <c r="F110" s="22">
        <f>ROUND(12.39527,5)</f>
        <v>12.39527</v>
      </c>
      <c r="G110" s="20"/>
      <c r="H110" s="28"/>
    </row>
    <row r="111" spans="1:8" ht="12.75" customHeight="1">
      <c r="A111" s="44" t="s">
        <v>37</v>
      </c>
      <c r="B111" s="45"/>
      <c r="C111" s="21"/>
      <c r="D111" s="21"/>
      <c r="E111" s="21"/>
      <c r="F111" s="21"/>
      <c r="G111" s="20"/>
      <c r="H111" s="28"/>
    </row>
    <row r="112" spans="1:8" ht="12.75" customHeight="1">
      <c r="A112" s="44">
        <v>44322</v>
      </c>
      <c r="B112" s="45"/>
      <c r="C112" s="22">
        <f>ROUND(102.82972,5)</f>
        <v>102.82972</v>
      </c>
      <c r="D112" s="22">
        <f>F112</f>
        <v>103.38157</v>
      </c>
      <c r="E112" s="22">
        <f>F112</f>
        <v>103.38157</v>
      </c>
      <c r="F112" s="22">
        <f>ROUND(103.38157,5)</f>
        <v>103.38157</v>
      </c>
      <c r="G112" s="20"/>
      <c r="H112" s="28"/>
    </row>
    <row r="113" spans="1:8" ht="12.75" customHeight="1">
      <c r="A113" s="44">
        <v>44413</v>
      </c>
      <c r="B113" s="45"/>
      <c r="C113" s="22">
        <f>ROUND(102.82972,5)</f>
        <v>102.82972</v>
      </c>
      <c r="D113" s="22">
        <f>F113</f>
        <v>104.53047</v>
      </c>
      <c r="E113" s="22">
        <f>F113</f>
        <v>104.53047</v>
      </c>
      <c r="F113" s="22">
        <f>ROUND(104.53047,5)</f>
        <v>104.53047</v>
      </c>
      <c r="G113" s="20"/>
      <c r="H113" s="28"/>
    </row>
    <row r="114" spans="1:8" ht="12.75" customHeight="1">
      <c r="A114" s="44">
        <v>44504</v>
      </c>
      <c r="B114" s="45"/>
      <c r="C114" s="22">
        <f>ROUND(102.82972,5)</f>
        <v>102.82972</v>
      </c>
      <c r="D114" s="22">
        <f>F114</f>
        <v>103.91862</v>
      </c>
      <c r="E114" s="22">
        <f>F114</f>
        <v>103.91862</v>
      </c>
      <c r="F114" s="22">
        <f>ROUND(103.91862,5)</f>
        <v>103.91862</v>
      </c>
      <c r="G114" s="20"/>
      <c r="H114" s="28"/>
    </row>
    <row r="115" spans="1:8" ht="12.75" customHeight="1">
      <c r="A115" s="44">
        <v>44595</v>
      </c>
      <c r="B115" s="45"/>
      <c r="C115" s="22">
        <f>ROUND(102.82972,5)</f>
        <v>102.82972</v>
      </c>
      <c r="D115" s="22">
        <f>F115</f>
        <v>105.13685</v>
      </c>
      <c r="E115" s="22">
        <f>F115</f>
        <v>105.13685</v>
      </c>
      <c r="F115" s="22">
        <f>ROUND(105.13685,5)</f>
        <v>105.13685</v>
      </c>
      <c r="G115" s="20"/>
      <c r="H115" s="28"/>
    </row>
    <row r="116" spans="1:8" ht="12.75" customHeight="1">
      <c r="A116" s="44">
        <v>44686</v>
      </c>
      <c r="B116" s="45"/>
      <c r="C116" s="22">
        <f>ROUND(102.82972,5)</f>
        <v>102.82972</v>
      </c>
      <c r="D116" s="22">
        <f>F116</f>
        <v>104.44675</v>
      </c>
      <c r="E116" s="22">
        <f>F116</f>
        <v>104.44675</v>
      </c>
      <c r="F116" s="22">
        <f>ROUND(104.44675,5)</f>
        <v>104.44675</v>
      </c>
      <c r="G116" s="20"/>
      <c r="H116" s="28"/>
    </row>
    <row r="117" spans="1:8" ht="12.75" customHeight="1">
      <c r="A117" s="44" t="s">
        <v>38</v>
      </c>
      <c r="B117" s="45"/>
      <c r="C117" s="21"/>
      <c r="D117" s="21"/>
      <c r="E117" s="21"/>
      <c r="F117" s="21"/>
      <c r="G117" s="20"/>
      <c r="H117" s="28"/>
    </row>
    <row r="118" spans="1:8" ht="12.75" customHeight="1">
      <c r="A118" s="44">
        <v>44322</v>
      </c>
      <c r="B118" s="45"/>
      <c r="C118" s="22">
        <f>ROUND(4.28,5)</f>
        <v>4.28</v>
      </c>
      <c r="D118" s="22">
        <f>F118</f>
        <v>107.38214</v>
      </c>
      <c r="E118" s="22">
        <f>F118</f>
        <v>107.38214</v>
      </c>
      <c r="F118" s="22">
        <f>ROUND(107.38214,5)</f>
        <v>107.38214</v>
      </c>
      <c r="G118" s="20"/>
      <c r="H118" s="28"/>
    </row>
    <row r="119" spans="1:8" ht="12.75" customHeight="1">
      <c r="A119" s="44">
        <v>44413</v>
      </c>
      <c r="B119" s="45"/>
      <c r="C119" s="22">
        <f>ROUND(4.28,5)</f>
        <v>4.28</v>
      </c>
      <c r="D119" s="22">
        <f>F119</f>
        <v>106.64765</v>
      </c>
      <c r="E119" s="22">
        <f>F119</f>
        <v>106.64765</v>
      </c>
      <c r="F119" s="22">
        <f>ROUND(106.64765,5)</f>
        <v>106.64765</v>
      </c>
      <c r="G119" s="20"/>
      <c r="H119" s="28"/>
    </row>
    <row r="120" spans="1:8" ht="12.75" customHeight="1">
      <c r="A120" s="44">
        <v>44504</v>
      </c>
      <c r="B120" s="45"/>
      <c r="C120" s="22">
        <f>ROUND(4.28,5)</f>
        <v>4.28</v>
      </c>
      <c r="D120" s="22">
        <f>F120</f>
        <v>107.86775</v>
      </c>
      <c r="E120" s="22">
        <f>F120</f>
        <v>107.86775</v>
      </c>
      <c r="F120" s="22">
        <f>ROUND(107.86775,5)</f>
        <v>107.86775</v>
      </c>
      <c r="G120" s="20"/>
      <c r="H120" s="28"/>
    </row>
    <row r="121" spans="1:8" ht="12.75" customHeight="1">
      <c r="A121" s="44">
        <v>44595</v>
      </c>
      <c r="B121" s="45"/>
      <c r="C121" s="22">
        <f>ROUND(4.28,5)</f>
        <v>4.28</v>
      </c>
      <c r="D121" s="22">
        <f>F121</f>
        <v>107.18453</v>
      </c>
      <c r="E121" s="22">
        <f>F121</f>
        <v>107.18453</v>
      </c>
      <c r="F121" s="22">
        <f>ROUND(107.18453,5)</f>
        <v>107.18453</v>
      </c>
      <c r="G121" s="20"/>
      <c r="H121" s="28"/>
    </row>
    <row r="122" spans="1:8" ht="12.75" customHeight="1">
      <c r="A122" s="44">
        <v>44686</v>
      </c>
      <c r="B122" s="45"/>
      <c r="C122" s="22">
        <f>ROUND(4.28,5)</f>
        <v>4.28</v>
      </c>
      <c r="D122" s="22">
        <f>F122</f>
        <v>108.36186</v>
      </c>
      <c r="E122" s="22">
        <f>F122</f>
        <v>108.36186</v>
      </c>
      <c r="F122" s="22">
        <f>ROUND(108.36186,5)</f>
        <v>108.36186</v>
      </c>
      <c r="G122" s="20"/>
      <c r="H122" s="28"/>
    </row>
    <row r="123" spans="1:8" ht="12.75" customHeight="1">
      <c r="A123" s="44" t="s">
        <v>39</v>
      </c>
      <c r="B123" s="45"/>
      <c r="C123" s="21"/>
      <c r="D123" s="21"/>
      <c r="E123" s="21"/>
      <c r="F123" s="21"/>
      <c r="G123" s="20"/>
      <c r="H123" s="28"/>
    </row>
    <row r="124" spans="1:8" ht="12.75" customHeight="1">
      <c r="A124" s="44">
        <v>44322</v>
      </c>
      <c r="B124" s="45"/>
      <c r="C124" s="22">
        <f>ROUND(4.235,5)</f>
        <v>4.235</v>
      </c>
      <c r="D124" s="22">
        <f>F124</f>
        <v>138.17109</v>
      </c>
      <c r="E124" s="22">
        <f>F124</f>
        <v>138.17109</v>
      </c>
      <c r="F124" s="22">
        <f>ROUND(138.17109,5)</f>
        <v>138.17109</v>
      </c>
      <c r="G124" s="20"/>
      <c r="H124" s="28"/>
    </row>
    <row r="125" spans="1:8" ht="12.75" customHeight="1">
      <c r="A125" s="44">
        <v>44413</v>
      </c>
      <c r="B125" s="45"/>
      <c r="C125" s="22">
        <f>ROUND(4.235,5)</f>
        <v>4.235</v>
      </c>
      <c r="D125" s="22">
        <f>F125</f>
        <v>139.70683</v>
      </c>
      <c r="E125" s="22">
        <f>F125</f>
        <v>139.70683</v>
      </c>
      <c r="F125" s="22">
        <f>ROUND(139.70683,5)</f>
        <v>139.70683</v>
      </c>
      <c r="G125" s="20"/>
      <c r="H125" s="28"/>
    </row>
    <row r="126" spans="1:8" ht="12.75" customHeight="1">
      <c r="A126" s="44">
        <v>44504</v>
      </c>
      <c r="B126" s="45"/>
      <c r="C126" s="22">
        <f>ROUND(4.235,5)</f>
        <v>4.235</v>
      </c>
      <c r="D126" s="22">
        <f>F126</f>
        <v>139.29775</v>
      </c>
      <c r="E126" s="22">
        <f>F126</f>
        <v>139.29775</v>
      </c>
      <c r="F126" s="22">
        <f>ROUND(139.29775,5)</f>
        <v>139.29775</v>
      </c>
      <c r="G126" s="20"/>
      <c r="H126" s="28"/>
    </row>
    <row r="127" spans="1:8" ht="12.75" customHeight="1">
      <c r="A127" s="44">
        <v>44595</v>
      </c>
      <c r="B127" s="45"/>
      <c r="C127" s="22">
        <f>ROUND(4.235,5)</f>
        <v>4.235</v>
      </c>
      <c r="D127" s="22">
        <f>F127</f>
        <v>140.93092</v>
      </c>
      <c r="E127" s="22">
        <f>F127</f>
        <v>140.93092</v>
      </c>
      <c r="F127" s="22">
        <f>ROUND(140.93092,5)</f>
        <v>140.93092</v>
      </c>
      <c r="G127" s="20"/>
      <c r="H127" s="28"/>
    </row>
    <row r="128" spans="1:8" ht="12.75" customHeight="1">
      <c r="A128" s="44">
        <v>44686</v>
      </c>
      <c r="B128" s="45"/>
      <c r="C128" s="22">
        <f>ROUND(4.235,5)</f>
        <v>4.235</v>
      </c>
      <c r="D128" s="22">
        <f>F128</f>
        <v>140.44929</v>
      </c>
      <c r="E128" s="22">
        <f>F128</f>
        <v>140.44929</v>
      </c>
      <c r="F128" s="22">
        <f>ROUND(140.44929,5)</f>
        <v>140.44929</v>
      </c>
      <c r="G128" s="20"/>
      <c r="H128" s="28"/>
    </row>
    <row r="129" spans="1:8" ht="12.75" customHeight="1">
      <c r="A129" s="44" t="s">
        <v>40</v>
      </c>
      <c r="B129" s="45"/>
      <c r="C129" s="21"/>
      <c r="D129" s="21"/>
      <c r="E129" s="21"/>
      <c r="F129" s="21"/>
      <c r="G129" s="20"/>
      <c r="H129" s="28"/>
    </row>
    <row r="130" spans="1:8" ht="12.75" customHeight="1">
      <c r="A130" s="44">
        <v>44322</v>
      </c>
      <c r="B130" s="45"/>
      <c r="C130" s="22">
        <f>ROUND(11.84,5)</f>
        <v>11.84</v>
      </c>
      <c r="D130" s="22">
        <f>F130</f>
        <v>11.97666</v>
      </c>
      <c r="E130" s="22">
        <f>F130</f>
        <v>11.97666</v>
      </c>
      <c r="F130" s="22">
        <f>ROUND(11.97666,5)</f>
        <v>11.97666</v>
      </c>
      <c r="G130" s="20"/>
      <c r="H130" s="28"/>
    </row>
    <row r="131" spans="1:8" ht="12.75" customHeight="1">
      <c r="A131" s="44">
        <v>44413</v>
      </c>
      <c r="B131" s="45"/>
      <c r="C131" s="22">
        <f>ROUND(11.84,5)</f>
        <v>11.84</v>
      </c>
      <c r="D131" s="22">
        <f>F131</f>
        <v>12.25154</v>
      </c>
      <c r="E131" s="22">
        <f>F131</f>
        <v>12.25154</v>
      </c>
      <c r="F131" s="22">
        <f>ROUND(12.25154,5)</f>
        <v>12.25154</v>
      </c>
      <c r="G131" s="20"/>
      <c r="H131" s="28"/>
    </row>
    <row r="132" spans="1:8" ht="12.75" customHeight="1">
      <c r="A132" s="44">
        <v>44504</v>
      </c>
      <c r="B132" s="45"/>
      <c r="C132" s="22">
        <f>ROUND(11.84,5)</f>
        <v>11.84</v>
      </c>
      <c r="D132" s="22">
        <f>F132</f>
        <v>12.5289</v>
      </c>
      <c r="E132" s="22">
        <f>F132</f>
        <v>12.5289</v>
      </c>
      <c r="F132" s="22">
        <f>ROUND(12.5289,5)</f>
        <v>12.5289</v>
      </c>
      <c r="G132" s="20"/>
      <c r="H132" s="28"/>
    </row>
    <row r="133" spans="1:8" ht="12.75" customHeight="1">
      <c r="A133" s="44">
        <v>44595</v>
      </c>
      <c r="B133" s="45"/>
      <c r="C133" s="22">
        <f>ROUND(11.84,5)</f>
        <v>11.84</v>
      </c>
      <c r="D133" s="22">
        <f>F133</f>
        <v>12.82699</v>
      </c>
      <c r="E133" s="22">
        <f>F133</f>
        <v>12.82699</v>
      </c>
      <c r="F133" s="22">
        <f>ROUND(12.82699,5)</f>
        <v>12.82699</v>
      </c>
      <c r="G133" s="20"/>
      <c r="H133" s="28"/>
    </row>
    <row r="134" spans="1:8" ht="12.75" customHeight="1">
      <c r="A134" s="44">
        <v>44686</v>
      </c>
      <c r="B134" s="45"/>
      <c r="C134" s="22">
        <f>ROUND(11.84,5)</f>
        <v>11.84</v>
      </c>
      <c r="D134" s="22">
        <f>F134</f>
        <v>13.14703</v>
      </c>
      <c r="E134" s="22">
        <f>F134</f>
        <v>13.14703</v>
      </c>
      <c r="F134" s="22">
        <f>ROUND(13.14703,5)</f>
        <v>13.14703</v>
      </c>
      <c r="G134" s="20"/>
      <c r="H134" s="28"/>
    </row>
    <row r="135" spans="1:8" ht="12.75" customHeight="1">
      <c r="A135" s="44" t="s">
        <v>41</v>
      </c>
      <c r="B135" s="45"/>
      <c r="C135" s="21"/>
      <c r="D135" s="21"/>
      <c r="E135" s="21"/>
      <c r="F135" s="21"/>
      <c r="G135" s="20"/>
      <c r="H135" s="28"/>
    </row>
    <row r="136" spans="1:8" ht="12.75" customHeight="1">
      <c r="A136" s="44">
        <v>44322</v>
      </c>
      <c r="B136" s="45"/>
      <c r="C136" s="22">
        <f>ROUND(12.36,5)</f>
        <v>12.36</v>
      </c>
      <c r="D136" s="22">
        <f>F136</f>
        <v>12.49632</v>
      </c>
      <c r="E136" s="22">
        <f>F136</f>
        <v>12.49632</v>
      </c>
      <c r="F136" s="22">
        <f>ROUND(12.49632,5)</f>
        <v>12.49632</v>
      </c>
      <c r="G136" s="20"/>
      <c r="H136" s="28"/>
    </row>
    <row r="137" spans="1:8" ht="12.75" customHeight="1">
      <c r="A137" s="44">
        <v>44413</v>
      </c>
      <c r="B137" s="45"/>
      <c r="C137" s="22">
        <f>ROUND(12.36,5)</f>
        <v>12.36</v>
      </c>
      <c r="D137" s="22">
        <f>F137</f>
        <v>12.75907</v>
      </c>
      <c r="E137" s="22">
        <f>F137</f>
        <v>12.75907</v>
      </c>
      <c r="F137" s="22">
        <f>ROUND(12.75907,5)</f>
        <v>12.75907</v>
      </c>
      <c r="G137" s="20"/>
      <c r="H137" s="28"/>
    </row>
    <row r="138" spans="1:8" ht="12.75" customHeight="1">
      <c r="A138" s="44">
        <v>44504</v>
      </c>
      <c r="B138" s="45"/>
      <c r="C138" s="22">
        <f>ROUND(12.36,5)</f>
        <v>12.36</v>
      </c>
      <c r="D138" s="22">
        <f>F138</f>
        <v>13.02667</v>
      </c>
      <c r="E138" s="22">
        <f>F138</f>
        <v>13.02667</v>
      </c>
      <c r="F138" s="22">
        <f>ROUND(13.02667,5)</f>
        <v>13.02667</v>
      </c>
      <c r="G138" s="20"/>
      <c r="H138" s="28"/>
    </row>
    <row r="139" spans="1:8" ht="12.75" customHeight="1">
      <c r="A139" s="44">
        <v>44595</v>
      </c>
      <c r="B139" s="45"/>
      <c r="C139" s="22">
        <f>ROUND(12.36,5)</f>
        <v>12.36</v>
      </c>
      <c r="D139" s="22">
        <f>F139</f>
        <v>13.30455</v>
      </c>
      <c r="E139" s="22">
        <f>F139</f>
        <v>13.30455</v>
      </c>
      <c r="F139" s="22">
        <f>ROUND(13.30455,5)</f>
        <v>13.30455</v>
      </c>
      <c r="G139" s="20"/>
      <c r="H139" s="28"/>
    </row>
    <row r="140" spans="1:8" ht="12.75" customHeight="1">
      <c r="A140" s="44">
        <v>44686</v>
      </c>
      <c r="B140" s="45"/>
      <c r="C140" s="22">
        <f>ROUND(12.36,5)</f>
        <v>12.36</v>
      </c>
      <c r="D140" s="22">
        <f>F140</f>
        <v>13.61343</v>
      </c>
      <c r="E140" s="22">
        <f>F140</f>
        <v>13.61343</v>
      </c>
      <c r="F140" s="22">
        <f>ROUND(13.61343,5)</f>
        <v>13.61343</v>
      </c>
      <c r="G140" s="20"/>
      <c r="H140" s="28"/>
    </row>
    <row r="141" spans="1:8" ht="12.75" customHeight="1">
      <c r="A141" s="44" t="s">
        <v>42</v>
      </c>
      <c r="B141" s="45"/>
      <c r="C141" s="21"/>
      <c r="D141" s="21"/>
      <c r="E141" s="21"/>
      <c r="F141" s="21"/>
      <c r="G141" s="20"/>
      <c r="H141" s="28"/>
    </row>
    <row r="142" spans="1:8" ht="12.75" customHeight="1">
      <c r="A142" s="44">
        <v>44322</v>
      </c>
      <c r="B142" s="45"/>
      <c r="C142" s="22">
        <f>ROUND(5.4,5)</f>
        <v>5.4</v>
      </c>
      <c r="D142" s="22">
        <f>F142</f>
        <v>5.49566</v>
      </c>
      <c r="E142" s="22">
        <f>F142</f>
        <v>5.49566</v>
      </c>
      <c r="F142" s="22">
        <f>ROUND(5.49566,5)</f>
        <v>5.49566</v>
      </c>
      <c r="G142" s="20"/>
      <c r="H142" s="28"/>
    </row>
    <row r="143" spans="1:8" ht="12.75" customHeight="1">
      <c r="A143" s="44">
        <v>44413</v>
      </c>
      <c r="B143" s="45"/>
      <c r="C143" s="22">
        <f>ROUND(5.4,5)</f>
        <v>5.4</v>
      </c>
      <c r="D143" s="22">
        <f>F143</f>
        <v>5.6909</v>
      </c>
      <c r="E143" s="22">
        <f>F143</f>
        <v>5.6909</v>
      </c>
      <c r="F143" s="22">
        <f>ROUND(5.6909,5)</f>
        <v>5.6909</v>
      </c>
      <c r="G143" s="20"/>
      <c r="H143" s="28"/>
    </row>
    <row r="144" spans="1:8" ht="12.75" customHeight="1">
      <c r="A144" s="44">
        <v>44504</v>
      </c>
      <c r="B144" s="45"/>
      <c r="C144" s="22">
        <f>ROUND(5.4,5)</f>
        <v>5.4</v>
      </c>
      <c r="D144" s="22">
        <f>F144</f>
        <v>5.91896</v>
      </c>
      <c r="E144" s="22">
        <f>F144</f>
        <v>5.91896</v>
      </c>
      <c r="F144" s="22">
        <f>ROUND(5.91896,5)</f>
        <v>5.91896</v>
      </c>
      <c r="G144" s="20"/>
      <c r="H144" s="28"/>
    </row>
    <row r="145" spans="1:8" ht="12.75" customHeight="1">
      <c r="A145" s="44">
        <v>44595</v>
      </c>
      <c r="B145" s="45"/>
      <c r="C145" s="22">
        <f>ROUND(5.4,5)</f>
        <v>5.4</v>
      </c>
      <c r="D145" s="22">
        <f>F145</f>
        <v>6.25228</v>
      </c>
      <c r="E145" s="22">
        <f>F145</f>
        <v>6.25228</v>
      </c>
      <c r="F145" s="22">
        <f>ROUND(6.25228,5)</f>
        <v>6.25228</v>
      </c>
      <c r="G145" s="20"/>
      <c r="H145" s="28"/>
    </row>
    <row r="146" spans="1:8" ht="12.75" customHeight="1">
      <c r="A146" s="44">
        <v>44686</v>
      </c>
      <c r="B146" s="45"/>
      <c r="C146" s="22">
        <f>ROUND(5.4,5)</f>
        <v>5.4</v>
      </c>
      <c r="D146" s="22">
        <f>F146</f>
        <v>6.85932</v>
      </c>
      <c r="E146" s="22">
        <f>F146</f>
        <v>6.85932</v>
      </c>
      <c r="F146" s="22">
        <f>ROUND(6.85932,5)</f>
        <v>6.85932</v>
      </c>
      <c r="G146" s="20"/>
      <c r="H146" s="28"/>
    </row>
    <row r="147" spans="1:8" ht="12.75" customHeight="1">
      <c r="A147" s="44" t="s">
        <v>43</v>
      </c>
      <c r="B147" s="45"/>
      <c r="C147" s="21"/>
      <c r="D147" s="21"/>
      <c r="E147" s="21"/>
      <c r="F147" s="21"/>
      <c r="G147" s="20"/>
      <c r="H147" s="28"/>
    </row>
    <row r="148" spans="1:8" ht="12.75" customHeight="1">
      <c r="A148" s="44">
        <v>44322</v>
      </c>
      <c r="B148" s="45"/>
      <c r="C148" s="22">
        <f>ROUND(10.92,5)</f>
        <v>10.92</v>
      </c>
      <c r="D148" s="22">
        <f>F148</f>
        <v>11.03611</v>
      </c>
      <c r="E148" s="22">
        <f>F148</f>
        <v>11.03611</v>
      </c>
      <c r="F148" s="22">
        <f>ROUND(11.03611,5)</f>
        <v>11.03611</v>
      </c>
      <c r="G148" s="20"/>
      <c r="H148" s="28"/>
    </row>
    <row r="149" spans="1:8" ht="12.75" customHeight="1">
      <c r="A149" s="44">
        <v>44413</v>
      </c>
      <c r="B149" s="45"/>
      <c r="C149" s="22">
        <f>ROUND(10.92,5)</f>
        <v>10.92</v>
      </c>
      <c r="D149" s="22">
        <f>F149</f>
        <v>11.26824</v>
      </c>
      <c r="E149" s="22">
        <f>F149</f>
        <v>11.26824</v>
      </c>
      <c r="F149" s="22">
        <f>ROUND(11.26824,5)</f>
        <v>11.26824</v>
      </c>
      <c r="G149" s="20"/>
      <c r="H149" s="28"/>
    </row>
    <row r="150" spans="1:8" ht="12.75" customHeight="1">
      <c r="A150" s="44">
        <v>44504</v>
      </c>
      <c r="B150" s="45"/>
      <c r="C150" s="22">
        <f>ROUND(10.92,5)</f>
        <v>10.92</v>
      </c>
      <c r="D150" s="22">
        <f>F150</f>
        <v>11.49997</v>
      </c>
      <c r="E150" s="22">
        <f>F150</f>
        <v>11.49997</v>
      </c>
      <c r="F150" s="22">
        <f>ROUND(11.49997,5)</f>
        <v>11.49997</v>
      </c>
      <c r="G150" s="20"/>
      <c r="H150" s="28"/>
    </row>
    <row r="151" spans="1:8" ht="12.75" customHeight="1">
      <c r="A151" s="44">
        <v>44595</v>
      </c>
      <c r="B151" s="45"/>
      <c r="C151" s="22">
        <f>ROUND(10.92,5)</f>
        <v>10.92</v>
      </c>
      <c r="D151" s="22">
        <f>F151</f>
        <v>11.74923</v>
      </c>
      <c r="E151" s="22">
        <f>F151</f>
        <v>11.74923</v>
      </c>
      <c r="F151" s="22">
        <f>ROUND(11.74923,5)</f>
        <v>11.74923</v>
      </c>
      <c r="G151" s="20"/>
      <c r="H151" s="28"/>
    </row>
    <row r="152" spans="1:8" ht="12.75" customHeight="1">
      <c r="A152" s="44">
        <v>44686</v>
      </c>
      <c r="B152" s="45"/>
      <c r="C152" s="22">
        <f>ROUND(10.92,5)</f>
        <v>10.92</v>
      </c>
      <c r="D152" s="22">
        <f>F152</f>
        <v>12.01367</v>
      </c>
      <c r="E152" s="22">
        <f>F152</f>
        <v>12.01367</v>
      </c>
      <c r="F152" s="22">
        <f>ROUND(12.01367,5)</f>
        <v>12.01367</v>
      </c>
      <c r="G152" s="20"/>
      <c r="H152" s="28"/>
    </row>
    <row r="153" spans="1:8" ht="12.75" customHeight="1">
      <c r="A153" s="44" t="s">
        <v>44</v>
      </c>
      <c r="B153" s="45"/>
      <c r="C153" s="21"/>
      <c r="D153" s="21"/>
      <c r="E153" s="21"/>
      <c r="F153" s="21"/>
      <c r="G153" s="20"/>
      <c r="H153" s="28"/>
    </row>
    <row r="154" spans="1:8" ht="12.75" customHeight="1">
      <c r="A154" s="44">
        <v>44322</v>
      </c>
      <c r="B154" s="45"/>
      <c r="C154" s="22">
        <f>ROUND(7.345,5)</f>
        <v>7.345</v>
      </c>
      <c r="D154" s="22">
        <f>F154</f>
        <v>7.44323</v>
      </c>
      <c r="E154" s="22">
        <f>F154</f>
        <v>7.44323</v>
      </c>
      <c r="F154" s="22">
        <f>ROUND(7.44323,5)</f>
        <v>7.44323</v>
      </c>
      <c r="G154" s="20"/>
      <c r="H154" s="28"/>
    </row>
    <row r="155" spans="1:8" ht="12.75" customHeight="1">
      <c r="A155" s="44">
        <v>44413</v>
      </c>
      <c r="B155" s="45"/>
      <c r="C155" s="22">
        <f>ROUND(7.345,5)</f>
        <v>7.345</v>
      </c>
      <c r="D155" s="22">
        <f>F155</f>
        <v>7.63256</v>
      </c>
      <c r="E155" s="22">
        <f>F155</f>
        <v>7.63256</v>
      </c>
      <c r="F155" s="22">
        <f>ROUND(7.63256,5)</f>
        <v>7.63256</v>
      </c>
      <c r="G155" s="20"/>
      <c r="H155" s="28"/>
    </row>
    <row r="156" spans="1:8" ht="12.75" customHeight="1">
      <c r="A156" s="44">
        <v>44504</v>
      </c>
      <c r="B156" s="45"/>
      <c r="C156" s="22">
        <f>ROUND(7.345,5)</f>
        <v>7.345</v>
      </c>
      <c r="D156" s="22">
        <f>F156</f>
        <v>7.82117</v>
      </c>
      <c r="E156" s="22">
        <f>F156</f>
        <v>7.82117</v>
      </c>
      <c r="F156" s="22">
        <f>ROUND(7.82117,5)</f>
        <v>7.82117</v>
      </c>
      <c r="G156" s="20"/>
      <c r="H156" s="28"/>
    </row>
    <row r="157" spans="1:8" ht="12.75" customHeight="1">
      <c r="A157" s="44">
        <v>44595</v>
      </c>
      <c r="B157" s="45"/>
      <c r="C157" s="22">
        <f>ROUND(7.345,5)</f>
        <v>7.345</v>
      </c>
      <c r="D157" s="22">
        <f>F157</f>
        <v>8.02908</v>
      </c>
      <c r="E157" s="22">
        <f>F157</f>
        <v>8.02908</v>
      </c>
      <c r="F157" s="22">
        <f>ROUND(8.02908,5)</f>
        <v>8.02908</v>
      </c>
      <c r="G157" s="20"/>
      <c r="H157" s="28"/>
    </row>
    <row r="158" spans="1:8" ht="12.75" customHeight="1">
      <c r="A158" s="44">
        <v>44686</v>
      </c>
      <c r="B158" s="45"/>
      <c r="C158" s="22">
        <f>ROUND(7.345,5)</f>
        <v>7.345</v>
      </c>
      <c r="D158" s="22">
        <f>F158</f>
        <v>8.28353</v>
      </c>
      <c r="E158" s="22">
        <f>F158</f>
        <v>8.28353</v>
      </c>
      <c r="F158" s="22">
        <f>ROUND(8.28353,5)</f>
        <v>8.28353</v>
      </c>
      <c r="G158" s="20"/>
      <c r="H158" s="28"/>
    </row>
    <row r="159" spans="1:8" ht="12.75" customHeight="1">
      <c r="A159" s="44" t="s">
        <v>45</v>
      </c>
      <c r="B159" s="45"/>
      <c r="C159" s="21"/>
      <c r="D159" s="21"/>
      <c r="E159" s="21"/>
      <c r="F159" s="21"/>
      <c r="G159" s="20"/>
      <c r="H159" s="28"/>
    </row>
    <row r="160" spans="1:8" ht="12.75" customHeight="1">
      <c r="A160" s="44">
        <v>44322</v>
      </c>
      <c r="B160" s="45"/>
      <c r="C160" s="22">
        <f>ROUND(1.63,5)</f>
        <v>1.63</v>
      </c>
      <c r="D160" s="22">
        <f>F160</f>
        <v>320.1697</v>
      </c>
      <c r="E160" s="22">
        <f>F160</f>
        <v>320.1697</v>
      </c>
      <c r="F160" s="22">
        <f>ROUND(320.1697,5)</f>
        <v>320.1697</v>
      </c>
      <c r="G160" s="20"/>
      <c r="H160" s="28"/>
    </row>
    <row r="161" spans="1:8" ht="12.75" customHeight="1">
      <c r="A161" s="44">
        <v>44413</v>
      </c>
      <c r="B161" s="45"/>
      <c r="C161" s="22">
        <f>ROUND(1.63,5)</f>
        <v>1.63</v>
      </c>
      <c r="D161" s="22">
        <f>F161</f>
        <v>315.72341</v>
      </c>
      <c r="E161" s="22">
        <f>F161</f>
        <v>315.72341</v>
      </c>
      <c r="F161" s="22">
        <f>ROUND(315.72341,5)</f>
        <v>315.72341</v>
      </c>
      <c r="G161" s="20"/>
      <c r="H161" s="28"/>
    </row>
    <row r="162" spans="1:8" ht="12.75" customHeight="1">
      <c r="A162" s="44">
        <v>44504</v>
      </c>
      <c r="B162" s="45"/>
      <c r="C162" s="22">
        <f>ROUND(1.63,5)</f>
        <v>1.63</v>
      </c>
      <c r="D162" s="22">
        <f>F162</f>
        <v>319.33596</v>
      </c>
      <c r="E162" s="22">
        <f>F162</f>
        <v>319.33596</v>
      </c>
      <c r="F162" s="22">
        <f>ROUND(319.33596,5)</f>
        <v>319.33596</v>
      </c>
      <c r="G162" s="20"/>
      <c r="H162" s="28"/>
    </row>
    <row r="163" spans="1:8" ht="12.75" customHeight="1">
      <c r="A163" s="44">
        <v>44595</v>
      </c>
      <c r="B163" s="45"/>
      <c r="C163" s="22">
        <f>ROUND(1.63,5)</f>
        <v>1.63</v>
      </c>
      <c r="D163" s="22">
        <f>F163</f>
        <v>314.97915</v>
      </c>
      <c r="E163" s="22">
        <f>F163</f>
        <v>314.97915</v>
      </c>
      <c r="F163" s="22">
        <f>ROUND(314.97915,5)</f>
        <v>314.97915</v>
      </c>
      <c r="G163" s="20"/>
      <c r="H163" s="28"/>
    </row>
    <row r="164" spans="1:8" ht="12.75" customHeight="1">
      <c r="A164" s="44">
        <v>44686</v>
      </c>
      <c r="B164" s="45"/>
      <c r="C164" s="22">
        <f>ROUND(1.63,5)</f>
        <v>1.63</v>
      </c>
      <c r="D164" s="22">
        <f>F164</f>
        <v>318.43832</v>
      </c>
      <c r="E164" s="22">
        <f>F164</f>
        <v>318.43832</v>
      </c>
      <c r="F164" s="22">
        <f>ROUND(318.43832,5)</f>
        <v>318.43832</v>
      </c>
      <c r="G164" s="20"/>
      <c r="H164" s="28"/>
    </row>
    <row r="165" spans="1:8" ht="12.75" customHeight="1">
      <c r="A165" s="44" t="s">
        <v>46</v>
      </c>
      <c r="B165" s="45"/>
      <c r="C165" s="21"/>
      <c r="D165" s="21"/>
      <c r="E165" s="21"/>
      <c r="F165" s="21"/>
      <c r="G165" s="20"/>
      <c r="H165" s="28"/>
    </row>
    <row r="166" spans="1:8" ht="12.75" customHeight="1">
      <c r="A166" s="44">
        <v>44322</v>
      </c>
      <c r="B166" s="45"/>
      <c r="C166" s="22">
        <f>ROUND(4.15,5)</f>
        <v>4.15</v>
      </c>
      <c r="D166" s="22">
        <f>F166</f>
        <v>228.28893</v>
      </c>
      <c r="E166" s="22">
        <f>F166</f>
        <v>228.28893</v>
      </c>
      <c r="F166" s="22">
        <f>ROUND(228.28893,5)</f>
        <v>228.28893</v>
      </c>
      <c r="G166" s="20"/>
      <c r="H166" s="28"/>
    </row>
    <row r="167" spans="1:8" ht="12.75" customHeight="1">
      <c r="A167" s="44">
        <v>44413</v>
      </c>
      <c r="B167" s="45"/>
      <c r="C167" s="22">
        <f>ROUND(4.15,5)</f>
        <v>4.15</v>
      </c>
      <c r="D167" s="22">
        <f>F167</f>
        <v>226.57439</v>
      </c>
      <c r="E167" s="22">
        <f>F167</f>
        <v>226.57439</v>
      </c>
      <c r="F167" s="22">
        <f>ROUND(226.57439,5)</f>
        <v>226.57439</v>
      </c>
      <c r="G167" s="20"/>
      <c r="H167" s="28"/>
    </row>
    <row r="168" spans="1:8" ht="12.75" customHeight="1">
      <c r="A168" s="44">
        <v>44504</v>
      </c>
      <c r="B168" s="45"/>
      <c r="C168" s="22">
        <f>ROUND(4.15,5)</f>
        <v>4.15</v>
      </c>
      <c r="D168" s="22">
        <f>F168</f>
        <v>229.16667</v>
      </c>
      <c r="E168" s="22">
        <f>F168</f>
        <v>229.16667</v>
      </c>
      <c r="F168" s="22">
        <f>ROUND(229.16667,5)</f>
        <v>229.16667</v>
      </c>
      <c r="G168" s="20"/>
      <c r="H168" s="28"/>
    </row>
    <row r="169" spans="1:8" ht="12.75" customHeight="1">
      <c r="A169" s="44">
        <v>44595</v>
      </c>
      <c r="B169" s="45"/>
      <c r="C169" s="22">
        <f>ROUND(4.15,5)</f>
        <v>4.15</v>
      </c>
      <c r="D169" s="22">
        <f>F169</f>
        <v>227.55051</v>
      </c>
      <c r="E169" s="22">
        <f>F169</f>
        <v>227.55051</v>
      </c>
      <c r="F169" s="22">
        <f>ROUND(227.55051,5)</f>
        <v>227.55051</v>
      </c>
      <c r="G169" s="20"/>
      <c r="H169" s="28"/>
    </row>
    <row r="170" spans="1:8" ht="12.75" customHeight="1">
      <c r="A170" s="44">
        <v>44686</v>
      </c>
      <c r="B170" s="45"/>
      <c r="C170" s="22">
        <f>ROUND(4.15,5)</f>
        <v>4.15</v>
      </c>
      <c r="D170" s="22">
        <f>F170</f>
        <v>230.05024</v>
      </c>
      <c r="E170" s="22">
        <f>F170</f>
        <v>230.05024</v>
      </c>
      <c r="F170" s="22">
        <f>ROUND(230.05024,5)</f>
        <v>230.05024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44322</v>
      </c>
      <c r="B172" s="45"/>
      <c r="C172" s="22">
        <f>ROUND(0,5)</f>
        <v>0</v>
      </c>
      <c r="D172" s="22">
        <f>F172</f>
        <v>1.03146</v>
      </c>
      <c r="E172" s="22">
        <f>F172</f>
        <v>1.03146</v>
      </c>
      <c r="F172" s="22">
        <f>ROUND(1.03146,5)</f>
        <v>1.03146</v>
      </c>
      <c r="G172" s="20"/>
      <c r="H172" s="28"/>
    </row>
    <row r="173" spans="1:8" ht="12.75" customHeight="1">
      <c r="A173" s="44" t="s">
        <v>48</v>
      </c>
      <c r="B173" s="45"/>
      <c r="C173" s="21"/>
      <c r="D173" s="21"/>
      <c r="E173" s="21"/>
      <c r="F173" s="21"/>
      <c r="G173" s="20"/>
      <c r="H173" s="28"/>
    </row>
    <row r="174" spans="1:8" ht="12.75" customHeight="1">
      <c r="A174" s="44">
        <v>44322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44413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44504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44595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44686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 t="s">
        <v>49</v>
      </c>
      <c r="B179" s="45"/>
      <c r="C179" s="21"/>
      <c r="D179" s="21"/>
      <c r="E179" s="21"/>
      <c r="F179" s="21"/>
      <c r="G179" s="20"/>
      <c r="H179" s="28"/>
    </row>
    <row r="180" spans="1:8" ht="12.75" customHeight="1">
      <c r="A180" s="44">
        <v>44322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44413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44504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44595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44686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 t="s">
        <v>50</v>
      </c>
      <c r="B185" s="45"/>
      <c r="C185" s="21"/>
      <c r="D185" s="21"/>
      <c r="E185" s="21"/>
      <c r="F185" s="21"/>
      <c r="G185" s="20"/>
      <c r="H185" s="28"/>
    </row>
    <row r="186" spans="1:8" ht="12.75" customHeight="1">
      <c r="A186" s="44">
        <v>44322</v>
      </c>
      <c r="B186" s="45"/>
      <c r="C186" s="22">
        <f>ROUND(3.55,5)</f>
        <v>3.55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44413</v>
      </c>
      <c r="B187" s="45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44504</v>
      </c>
      <c r="B188" s="45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44595</v>
      </c>
      <c r="B189" s="45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44686</v>
      </c>
      <c r="B190" s="45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 t="s">
        <v>51</v>
      </c>
      <c r="B191" s="45"/>
      <c r="C191" s="21"/>
      <c r="D191" s="21"/>
      <c r="E191" s="21"/>
      <c r="F191" s="21"/>
      <c r="G191" s="20"/>
      <c r="H191" s="28"/>
    </row>
    <row r="192" spans="1:8" ht="12.75" customHeight="1">
      <c r="A192" s="44">
        <v>44322</v>
      </c>
      <c r="B192" s="45"/>
      <c r="C192" s="22">
        <f>ROUND(10.85,5)</f>
        <v>10.85</v>
      </c>
      <c r="D192" s="22">
        <f>F192</f>
        <v>10.953</v>
      </c>
      <c r="E192" s="22">
        <f>F192</f>
        <v>10.953</v>
      </c>
      <c r="F192" s="22">
        <f>ROUND(10.953,5)</f>
        <v>10.953</v>
      </c>
      <c r="G192" s="20"/>
      <c r="H192" s="28"/>
    </row>
    <row r="193" spans="1:8" ht="12.75" customHeight="1">
      <c r="A193" s="44">
        <v>44413</v>
      </c>
      <c r="B193" s="45"/>
      <c r="C193" s="22">
        <f>ROUND(10.85,5)</f>
        <v>10.85</v>
      </c>
      <c r="D193" s="22">
        <f>F193</f>
        <v>11.15746</v>
      </c>
      <c r="E193" s="22">
        <f>F193</f>
        <v>11.15746</v>
      </c>
      <c r="F193" s="22">
        <f>ROUND(11.15746,5)</f>
        <v>11.15746</v>
      </c>
      <c r="G193" s="20"/>
      <c r="H193" s="28"/>
    </row>
    <row r="194" spans="1:8" ht="12.75" customHeight="1">
      <c r="A194" s="44">
        <v>44504</v>
      </c>
      <c r="B194" s="45"/>
      <c r="C194" s="22">
        <f>ROUND(10.85,5)</f>
        <v>10.85</v>
      </c>
      <c r="D194" s="22">
        <f>F194</f>
        <v>11.36045</v>
      </c>
      <c r="E194" s="22">
        <f>F194</f>
        <v>11.36045</v>
      </c>
      <c r="F194" s="22">
        <f>ROUND(11.36045,5)</f>
        <v>11.36045</v>
      </c>
      <c r="G194" s="20"/>
      <c r="H194" s="28"/>
    </row>
    <row r="195" spans="1:8" ht="12.75" customHeight="1">
      <c r="A195" s="44">
        <v>44595</v>
      </c>
      <c r="B195" s="45"/>
      <c r="C195" s="22">
        <f>ROUND(10.85,5)</f>
        <v>10.85</v>
      </c>
      <c r="D195" s="22">
        <f>F195</f>
        <v>11.57338</v>
      </c>
      <c r="E195" s="22">
        <f>F195</f>
        <v>11.57338</v>
      </c>
      <c r="F195" s="22">
        <f>ROUND(11.57338,5)</f>
        <v>11.57338</v>
      </c>
      <c r="G195" s="20"/>
      <c r="H195" s="28"/>
    </row>
    <row r="196" spans="1:8" ht="12.75" customHeight="1">
      <c r="A196" s="44">
        <v>44686</v>
      </c>
      <c r="B196" s="45"/>
      <c r="C196" s="22">
        <f>ROUND(10.85,5)</f>
        <v>10.85</v>
      </c>
      <c r="D196" s="22">
        <f>F196</f>
        <v>11.80609</v>
      </c>
      <c r="E196" s="22">
        <f>F196</f>
        <v>11.80609</v>
      </c>
      <c r="F196" s="22">
        <f>ROUND(11.80609,5)</f>
        <v>11.80609</v>
      </c>
      <c r="G196" s="20"/>
      <c r="H196" s="28"/>
    </row>
    <row r="197" spans="1:8" ht="12.75" customHeight="1">
      <c r="A197" s="44" t="s">
        <v>52</v>
      </c>
      <c r="B197" s="45"/>
      <c r="C197" s="21"/>
      <c r="D197" s="21"/>
      <c r="E197" s="21"/>
      <c r="F197" s="21"/>
      <c r="G197" s="20"/>
      <c r="H197" s="28"/>
    </row>
    <row r="198" spans="1:8" ht="12.75" customHeight="1">
      <c r="A198" s="44">
        <v>44322</v>
      </c>
      <c r="B198" s="45"/>
      <c r="C198" s="22">
        <f>ROUND(3.325,5)</f>
        <v>3.325</v>
      </c>
      <c r="D198" s="22">
        <f>F198</f>
        <v>199.14081</v>
      </c>
      <c r="E198" s="22">
        <f>F198</f>
        <v>199.14081</v>
      </c>
      <c r="F198" s="22">
        <f>ROUND(199.14081,5)</f>
        <v>199.14081</v>
      </c>
      <c r="G198" s="20"/>
      <c r="H198" s="28"/>
    </row>
    <row r="199" spans="1:8" ht="12.75" customHeight="1">
      <c r="A199" s="44">
        <v>44413</v>
      </c>
      <c r="B199" s="45"/>
      <c r="C199" s="22">
        <f>ROUND(3.325,5)</f>
        <v>3.325</v>
      </c>
      <c r="D199" s="22">
        <f>F199</f>
        <v>201.35385</v>
      </c>
      <c r="E199" s="22">
        <f>F199</f>
        <v>201.35385</v>
      </c>
      <c r="F199" s="22">
        <f>ROUND(201.35385,5)</f>
        <v>201.35385</v>
      </c>
      <c r="G199" s="20"/>
      <c r="H199" s="28"/>
    </row>
    <row r="200" spans="1:8" ht="12.75" customHeight="1">
      <c r="A200" s="44">
        <v>44504</v>
      </c>
      <c r="B200" s="45"/>
      <c r="C200" s="22">
        <f>ROUND(3.325,5)</f>
        <v>3.325</v>
      </c>
      <c r="D200" s="22">
        <f>F200</f>
        <v>200.91688</v>
      </c>
      <c r="E200" s="22">
        <f>F200</f>
        <v>200.91688</v>
      </c>
      <c r="F200" s="22">
        <f>ROUND(200.91688,5)</f>
        <v>200.91688</v>
      </c>
      <c r="G200" s="20"/>
      <c r="H200" s="28"/>
    </row>
    <row r="201" spans="1:8" ht="12.75" customHeight="1">
      <c r="A201" s="44">
        <v>44595</v>
      </c>
      <c r="B201" s="45"/>
      <c r="C201" s="22">
        <f>ROUND(3.325,5)</f>
        <v>3.325</v>
      </c>
      <c r="D201" s="22">
        <f>F201</f>
        <v>203.27216</v>
      </c>
      <c r="E201" s="22">
        <f>F201</f>
        <v>203.27216</v>
      </c>
      <c r="F201" s="22">
        <f>ROUND(203.27216,5)</f>
        <v>203.27216</v>
      </c>
      <c r="G201" s="20"/>
      <c r="H201" s="28"/>
    </row>
    <row r="202" spans="1:8" ht="12.75" customHeight="1">
      <c r="A202" s="44">
        <v>44686</v>
      </c>
      <c r="B202" s="45"/>
      <c r="C202" s="22">
        <f>ROUND(3.325,5)</f>
        <v>3.325</v>
      </c>
      <c r="D202" s="22">
        <f>F202</f>
        <v>202.70856</v>
      </c>
      <c r="E202" s="22">
        <f>F202</f>
        <v>202.70856</v>
      </c>
      <c r="F202" s="22">
        <f>ROUND(202.70856,5)</f>
        <v>202.70856</v>
      </c>
      <c r="G202" s="20"/>
      <c r="H202" s="28"/>
    </row>
    <row r="203" spans="1:8" ht="12.75" customHeight="1">
      <c r="A203" s="44" t="s">
        <v>53</v>
      </c>
      <c r="B203" s="45"/>
      <c r="C203" s="21"/>
      <c r="D203" s="21"/>
      <c r="E203" s="21"/>
      <c r="F203" s="21"/>
      <c r="G203" s="20"/>
      <c r="H203" s="28"/>
    </row>
    <row r="204" spans="1:8" ht="12.75" customHeight="1">
      <c r="A204" s="44">
        <v>44322</v>
      </c>
      <c r="B204" s="45"/>
      <c r="C204" s="22">
        <f>ROUND(1.015,5)</f>
        <v>1.015</v>
      </c>
      <c r="D204" s="22">
        <f>F204</f>
        <v>171.43019</v>
      </c>
      <c r="E204" s="22">
        <f>F204</f>
        <v>171.43019</v>
      </c>
      <c r="F204" s="22">
        <f>ROUND(171.43019,5)</f>
        <v>171.43019</v>
      </c>
      <c r="G204" s="20"/>
      <c r="H204" s="28"/>
    </row>
    <row r="205" spans="1:8" ht="12.75" customHeight="1">
      <c r="A205" s="44">
        <v>44413</v>
      </c>
      <c r="B205" s="45"/>
      <c r="C205" s="22">
        <f>ROUND(1.015,5)</f>
        <v>1.015</v>
      </c>
      <c r="D205" s="22">
        <f>F205</f>
        <v>171.00333</v>
      </c>
      <c r="E205" s="22">
        <f>F205</f>
        <v>171.00333</v>
      </c>
      <c r="F205" s="22">
        <f>ROUND(171.00333,5)</f>
        <v>171.00333</v>
      </c>
      <c r="G205" s="20"/>
      <c r="H205" s="28"/>
    </row>
    <row r="206" spans="1:8" ht="12.75" customHeight="1">
      <c r="A206" s="44">
        <v>44504</v>
      </c>
      <c r="B206" s="45"/>
      <c r="C206" s="22">
        <f>ROUND(1.015,5)</f>
        <v>1.015</v>
      </c>
      <c r="D206" s="22">
        <f>F206</f>
        <v>172.95988</v>
      </c>
      <c r="E206" s="22">
        <f>F206</f>
        <v>172.95988</v>
      </c>
      <c r="F206" s="22">
        <f>ROUND(172.95988,5)</f>
        <v>172.95988</v>
      </c>
      <c r="G206" s="20"/>
      <c r="H206" s="28"/>
    </row>
    <row r="207" spans="1:8" ht="12.75" customHeight="1">
      <c r="A207" s="44">
        <v>44595</v>
      </c>
      <c r="B207" s="45"/>
      <c r="C207" s="22">
        <f>ROUND(1.015,5)</f>
        <v>1.015</v>
      </c>
      <c r="D207" s="22">
        <f>F207</f>
        <v>0</v>
      </c>
      <c r="E207" s="22">
        <f>F207</f>
        <v>0</v>
      </c>
      <c r="F207" s="22">
        <f>ROUND(0,5)</f>
        <v>0</v>
      </c>
      <c r="G207" s="20"/>
      <c r="H207" s="28"/>
    </row>
    <row r="208" spans="1:8" ht="12.75" customHeight="1">
      <c r="A208" s="44">
        <v>44686</v>
      </c>
      <c r="B208" s="45"/>
      <c r="C208" s="22">
        <f>ROUND(1.015,5)</f>
        <v>1.015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 t="s">
        <v>54</v>
      </c>
      <c r="B209" s="45"/>
      <c r="C209" s="21"/>
      <c r="D209" s="21"/>
      <c r="E209" s="21"/>
      <c r="F209" s="21"/>
      <c r="G209" s="20"/>
      <c r="H209" s="28"/>
    </row>
    <row r="210" spans="1:8" ht="12.75" customHeight="1">
      <c r="A210" s="44">
        <v>44322</v>
      </c>
      <c r="B210" s="45"/>
      <c r="C210" s="22">
        <f>ROUND(9.76,5)</f>
        <v>9.76</v>
      </c>
      <c r="D210" s="22">
        <f>F210</f>
        <v>9.8664</v>
      </c>
      <c r="E210" s="22">
        <f>F210</f>
        <v>9.8664</v>
      </c>
      <c r="F210" s="22">
        <f>ROUND(9.8664,5)</f>
        <v>9.8664</v>
      </c>
      <c r="G210" s="20"/>
      <c r="H210" s="28"/>
    </row>
    <row r="211" spans="1:8" ht="12.75" customHeight="1">
      <c r="A211" s="44">
        <v>44413</v>
      </c>
      <c r="B211" s="45"/>
      <c r="C211" s="22">
        <f>ROUND(9.76,5)</f>
        <v>9.76</v>
      </c>
      <c r="D211" s="22">
        <f>F211</f>
        <v>10.07813</v>
      </c>
      <c r="E211" s="22">
        <f>F211</f>
        <v>10.07813</v>
      </c>
      <c r="F211" s="22">
        <f>ROUND(10.07813,5)</f>
        <v>10.07813</v>
      </c>
      <c r="G211" s="20"/>
      <c r="H211" s="28"/>
    </row>
    <row r="212" spans="1:8" ht="12.75" customHeight="1">
      <c r="A212" s="44">
        <v>44504</v>
      </c>
      <c r="B212" s="45"/>
      <c r="C212" s="22">
        <f>ROUND(9.76,5)</f>
        <v>9.76</v>
      </c>
      <c r="D212" s="22">
        <f>F212</f>
        <v>10.29072</v>
      </c>
      <c r="E212" s="22">
        <f>F212</f>
        <v>10.29072</v>
      </c>
      <c r="F212" s="22">
        <f>ROUND(10.29072,5)</f>
        <v>10.29072</v>
      </c>
      <c r="G212" s="20"/>
      <c r="H212" s="28"/>
    </row>
    <row r="213" spans="1:8" ht="12.75" customHeight="1">
      <c r="A213" s="44">
        <v>44595</v>
      </c>
      <c r="B213" s="45"/>
      <c r="C213" s="22">
        <f>ROUND(9.76,5)</f>
        <v>9.76</v>
      </c>
      <c r="D213" s="22">
        <f>F213</f>
        <v>10.52052</v>
      </c>
      <c r="E213" s="22">
        <f>F213</f>
        <v>10.52052</v>
      </c>
      <c r="F213" s="22">
        <f>ROUND(10.52052,5)</f>
        <v>10.52052</v>
      </c>
      <c r="G213" s="20"/>
      <c r="H213" s="28"/>
    </row>
    <row r="214" spans="1:8" ht="12.75" customHeight="1">
      <c r="A214" s="44">
        <v>44686</v>
      </c>
      <c r="B214" s="45"/>
      <c r="C214" s="22">
        <f>ROUND(9.76,5)</f>
        <v>9.76</v>
      </c>
      <c r="D214" s="22">
        <f>F214</f>
        <v>10.769</v>
      </c>
      <c r="E214" s="22">
        <f>F214</f>
        <v>10.769</v>
      </c>
      <c r="F214" s="22">
        <f>ROUND(10.769,5)</f>
        <v>10.769</v>
      </c>
      <c r="G214" s="20"/>
      <c r="H214" s="28"/>
    </row>
    <row r="215" spans="1:8" ht="12.75" customHeight="1">
      <c r="A215" s="44" t="s">
        <v>55</v>
      </c>
      <c r="B215" s="45"/>
      <c r="C215" s="21"/>
      <c r="D215" s="21"/>
      <c r="E215" s="21"/>
      <c r="F215" s="21"/>
      <c r="G215" s="20"/>
      <c r="H215" s="28"/>
    </row>
    <row r="216" spans="1:8" ht="12.75" customHeight="1">
      <c r="A216" s="44">
        <v>44322</v>
      </c>
      <c r="B216" s="45"/>
      <c r="C216" s="22">
        <f>ROUND(11.25,5)</f>
        <v>11.25</v>
      </c>
      <c r="D216" s="22">
        <f>F216</f>
        <v>11.35276</v>
      </c>
      <c r="E216" s="22">
        <f>F216</f>
        <v>11.35276</v>
      </c>
      <c r="F216" s="22">
        <f>ROUND(11.35276,5)</f>
        <v>11.35276</v>
      </c>
      <c r="G216" s="20"/>
      <c r="H216" s="28"/>
    </row>
    <row r="217" spans="1:8" ht="12.75" customHeight="1">
      <c r="A217" s="44">
        <v>44413</v>
      </c>
      <c r="B217" s="45"/>
      <c r="C217" s="22">
        <f>ROUND(11.25,5)</f>
        <v>11.25</v>
      </c>
      <c r="D217" s="22">
        <f>F217</f>
        <v>11.55734</v>
      </c>
      <c r="E217" s="22">
        <f>F217</f>
        <v>11.55734</v>
      </c>
      <c r="F217" s="22">
        <f>ROUND(11.55734,5)</f>
        <v>11.55734</v>
      </c>
      <c r="G217" s="20"/>
      <c r="H217" s="28"/>
    </row>
    <row r="218" spans="1:8" ht="12.75" customHeight="1">
      <c r="A218" s="44">
        <v>44504</v>
      </c>
      <c r="B218" s="45"/>
      <c r="C218" s="22">
        <f>ROUND(11.25,5)</f>
        <v>11.25</v>
      </c>
      <c r="D218" s="22">
        <f>F218</f>
        <v>11.76022</v>
      </c>
      <c r="E218" s="22">
        <f>F218</f>
        <v>11.76022</v>
      </c>
      <c r="F218" s="22">
        <f>ROUND(11.76022,5)</f>
        <v>11.76022</v>
      </c>
      <c r="G218" s="20"/>
      <c r="H218" s="28"/>
    </row>
    <row r="219" spans="1:8" ht="12.75" customHeight="1">
      <c r="A219" s="44">
        <v>44595</v>
      </c>
      <c r="B219" s="45"/>
      <c r="C219" s="22">
        <f>ROUND(11.25,5)</f>
        <v>11.25</v>
      </c>
      <c r="D219" s="22">
        <f>F219</f>
        <v>11.97675</v>
      </c>
      <c r="E219" s="22">
        <f>F219</f>
        <v>11.97675</v>
      </c>
      <c r="F219" s="22">
        <f>ROUND(11.97675,5)</f>
        <v>11.97675</v>
      </c>
      <c r="G219" s="20"/>
      <c r="H219" s="28"/>
    </row>
    <row r="220" spans="1:8" ht="12.75" customHeight="1">
      <c r="A220" s="44">
        <v>44686</v>
      </c>
      <c r="B220" s="45"/>
      <c r="C220" s="22">
        <f>ROUND(11.25,5)</f>
        <v>11.25</v>
      </c>
      <c r="D220" s="22">
        <f>F220</f>
        <v>12.20435</v>
      </c>
      <c r="E220" s="22">
        <f>F220</f>
        <v>12.20435</v>
      </c>
      <c r="F220" s="22">
        <f>ROUND(12.20435,5)</f>
        <v>12.20435</v>
      </c>
      <c r="G220" s="20"/>
      <c r="H220" s="28"/>
    </row>
    <row r="221" spans="1:8" ht="12.75" customHeight="1">
      <c r="A221" s="44" t="s">
        <v>56</v>
      </c>
      <c r="B221" s="45"/>
      <c r="C221" s="21"/>
      <c r="D221" s="21"/>
      <c r="E221" s="21"/>
      <c r="F221" s="21"/>
      <c r="G221" s="20"/>
      <c r="H221" s="28"/>
    </row>
    <row r="222" spans="1:8" ht="12.75" customHeight="1">
      <c r="A222" s="44">
        <v>44322</v>
      </c>
      <c r="B222" s="45"/>
      <c r="C222" s="22">
        <f>ROUND(11.305,5)</f>
        <v>11.305</v>
      </c>
      <c r="D222" s="22">
        <f>F222</f>
        <v>11.40965</v>
      </c>
      <c r="E222" s="22">
        <f>F222</f>
        <v>11.40965</v>
      </c>
      <c r="F222" s="22">
        <f>ROUND(11.40965,5)</f>
        <v>11.40965</v>
      </c>
      <c r="G222" s="20"/>
      <c r="H222" s="28"/>
    </row>
    <row r="223" spans="1:8" ht="12.75" customHeight="1">
      <c r="A223" s="44">
        <v>44413</v>
      </c>
      <c r="B223" s="45"/>
      <c r="C223" s="22">
        <f>ROUND(11.305,5)</f>
        <v>11.305</v>
      </c>
      <c r="D223" s="22">
        <f>F223</f>
        <v>11.61866</v>
      </c>
      <c r="E223" s="22">
        <f>F223</f>
        <v>11.61866</v>
      </c>
      <c r="F223" s="22">
        <f>ROUND(11.61866,5)</f>
        <v>11.61866</v>
      </c>
      <c r="G223" s="20"/>
      <c r="H223" s="28"/>
    </row>
    <row r="224" spans="1:8" ht="12.75" customHeight="1">
      <c r="A224" s="44">
        <v>44504</v>
      </c>
      <c r="B224" s="45"/>
      <c r="C224" s="22">
        <f>ROUND(11.305,5)</f>
        <v>11.305</v>
      </c>
      <c r="D224" s="22">
        <f>F224</f>
        <v>11.8262</v>
      </c>
      <c r="E224" s="22">
        <f>F224</f>
        <v>11.8262</v>
      </c>
      <c r="F224" s="22">
        <f>ROUND(11.8262,5)</f>
        <v>11.8262</v>
      </c>
      <c r="G224" s="20"/>
      <c r="H224" s="28"/>
    </row>
    <row r="225" spans="1:8" ht="12.75" customHeight="1">
      <c r="A225" s="44">
        <v>44595</v>
      </c>
      <c r="B225" s="45"/>
      <c r="C225" s="22">
        <f>ROUND(11.305,5)</f>
        <v>11.305</v>
      </c>
      <c r="D225" s="22">
        <f>F225</f>
        <v>12.04848</v>
      </c>
      <c r="E225" s="22">
        <f>F225</f>
        <v>12.04848</v>
      </c>
      <c r="F225" s="22">
        <f>ROUND(12.04848,5)</f>
        <v>12.04848</v>
      </c>
      <c r="G225" s="20"/>
      <c r="H225" s="28"/>
    </row>
    <row r="226" spans="1:8" ht="12.75" customHeight="1">
      <c r="A226" s="44">
        <v>44686</v>
      </c>
      <c r="B226" s="45"/>
      <c r="C226" s="22">
        <f>ROUND(11.305,5)</f>
        <v>11.305</v>
      </c>
      <c r="D226" s="22">
        <f>F226</f>
        <v>12.28243</v>
      </c>
      <c r="E226" s="22">
        <f>F226</f>
        <v>12.28243</v>
      </c>
      <c r="F226" s="22">
        <f>ROUND(12.28243,5)</f>
        <v>12.28243</v>
      </c>
      <c r="G226" s="20"/>
      <c r="H226" s="28"/>
    </row>
    <row r="227" spans="1:8" ht="12.75" customHeight="1">
      <c r="A227" s="44" t="s">
        <v>57</v>
      </c>
      <c r="B227" s="45"/>
      <c r="C227" s="21"/>
      <c r="D227" s="21"/>
      <c r="E227" s="21"/>
      <c r="F227" s="21"/>
      <c r="G227" s="20"/>
      <c r="H227" s="28"/>
    </row>
    <row r="228" spans="1:8" ht="12.75" customHeight="1">
      <c r="A228" s="44">
        <v>44322</v>
      </c>
      <c r="B228" s="45"/>
      <c r="C228" s="23">
        <f>ROUND(772.528,3)</f>
        <v>772.528</v>
      </c>
      <c r="D228" s="23">
        <f>F228</f>
        <v>776.66</v>
      </c>
      <c r="E228" s="23">
        <f>F228</f>
        <v>776.66</v>
      </c>
      <c r="F228" s="23">
        <f>ROUND(776.66,3)</f>
        <v>776.66</v>
      </c>
      <c r="G228" s="20"/>
      <c r="H228" s="28"/>
    </row>
    <row r="229" spans="1:8" ht="12.75" customHeight="1">
      <c r="A229" s="44">
        <v>44413</v>
      </c>
      <c r="B229" s="45"/>
      <c r="C229" s="23">
        <f>ROUND(772.528,3)</f>
        <v>772.528</v>
      </c>
      <c r="D229" s="23">
        <f>F229</f>
        <v>785.01</v>
      </c>
      <c r="E229" s="23">
        <f>F229</f>
        <v>785.01</v>
      </c>
      <c r="F229" s="23">
        <f>ROUND(785.01,3)</f>
        <v>785.01</v>
      </c>
      <c r="G229" s="20"/>
      <c r="H229" s="28"/>
    </row>
    <row r="230" spans="1:8" ht="12.75" customHeight="1">
      <c r="A230" s="44">
        <v>44504</v>
      </c>
      <c r="B230" s="45"/>
      <c r="C230" s="23">
        <f>ROUND(772.528,3)</f>
        <v>772.528</v>
      </c>
      <c r="D230" s="23">
        <f>F230</f>
        <v>793.894</v>
      </c>
      <c r="E230" s="23">
        <f>F230</f>
        <v>793.894</v>
      </c>
      <c r="F230" s="23">
        <f>ROUND(793.894,3)</f>
        <v>793.894</v>
      </c>
      <c r="G230" s="20"/>
      <c r="H230" s="28"/>
    </row>
    <row r="231" spans="1:8" ht="12.75" customHeight="1">
      <c r="A231" s="44">
        <v>44595</v>
      </c>
      <c r="B231" s="45"/>
      <c r="C231" s="23">
        <f>ROUND(772.528,3)</f>
        <v>772.528</v>
      </c>
      <c r="D231" s="23">
        <f>F231</f>
        <v>803.013</v>
      </c>
      <c r="E231" s="23">
        <f>F231</f>
        <v>803.013</v>
      </c>
      <c r="F231" s="23">
        <f>ROUND(803.013,3)</f>
        <v>803.013</v>
      </c>
      <c r="G231" s="20"/>
      <c r="H231" s="28"/>
    </row>
    <row r="232" spans="1:8" ht="12.75" customHeight="1">
      <c r="A232" s="44" t="s">
        <v>58</v>
      </c>
      <c r="B232" s="45"/>
      <c r="C232" s="21"/>
      <c r="D232" s="21"/>
      <c r="E232" s="21"/>
      <c r="F232" s="21"/>
      <c r="G232" s="20"/>
      <c r="H232" s="28"/>
    </row>
    <row r="233" spans="1:8" ht="12.75" customHeight="1">
      <c r="A233" s="44">
        <v>44322</v>
      </c>
      <c r="B233" s="45"/>
      <c r="C233" s="23">
        <f>ROUND(775.918,3)</f>
        <v>775.918</v>
      </c>
      <c r="D233" s="23">
        <f>F233</f>
        <v>780.069</v>
      </c>
      <c r="E233" s="23">
        <f>F233</f>
        <v>780.069</v>
      </c>
      <c r="F233" s="23">
        <f>ROUND(780.069,3)</f>
        <v>780.069</v>
      </c>
      <c r="G233" s="20"/>
      <c r="H233" s="28"/>
    </row>
    <row r="234" spans="1:8" ht="12.75" customHeight="1">
      <c r="A234" s="44">
        <v>44413</v>
      </c>
      <c r="B234" s="45"/>
      <c r="C234" s="23">
        <f>ROUND(775.918,3)</f>
        <v>775.918</v>
      </c>
      <c r="D234" s="23">
        <f>F234</f>
        <v>788.455</v>
      </c>
      <c r="E234" s="23">
        <f>F234</f>
        <v>788.455</v>
      </c>
      <c r="F234" s="23">
        <f>ROUND(788.455,3)</f>
        <v>788.455</v>
      </c>
      <c r="G234" s="20"/>
      <c r="H234" s="28"/>
    </row>
    <row r="235" spans="1:8" ht="12.75" customHeight="1">
      <c r="A235" s="44">
        <v>44504</v>
      </c>
      <c r="B235" s="45"/>
      <c r="C235" s="23">
        <f>ROUND(775.918,3)</f>
        <v>775.918</v>
      </c>
      <c r="D235" s="23">
        <f>F235</f>
        <v>797.378</v>
      </c>
      <c r="E235" s="23">
        <f>F235</f>
        <v>797.378</v>
      </c>
      <c r="F235" s="23">
        <f>ROUND(797.378,3)</f>
        <v>797.378</v>
      </c>
      <c r="G235" s="20"/>
      <c r="H235" s="28"/>
    </row>
    <row r="236" spans="1:8" ht="12.75" customHeight="1">
      <c r="A236" s="44">
        <v>44595</v>
      </c>
      <c r="B236" s="45"/>
      <c r="C236" s="23">
        <f>ROUND(775.918,3)</f>
        <v>775.918</v>
      </c>
      <c r="D236" s="23">
        <f>F236</f>
        <v>806.536</v>
      </c>
      <c r="E236" s="23">
        <f>F236</f>
        <v>806.536</v>
      </c>
      <c r="F236" s="23">
        <f>ROUND(806.536,3)</f>
        <v>806.536</v>
      </c>
      <c r="G236" s="20"/>
      <c r="H236" s="28"/>
    </row>
    <row r="237" spans="1:8" ht="12.75" customHeight="1">
      <c r="A237" s="44" t="s">
        <v>59</v>
      </c>
      <c r="B237" s="45"/>
      <c r="C237" s="21"/>
      <c r="D237" s="21"/>
      <c r="E237" s="21"/>
      <c r="F237" s="21"/>
      <c r="G237" s="20"/>
      <c r="H237" s="28"/>
    </row>
    <row r="238" spans="1:8" ht="12.75" customHeight="1">
      <c r="A238" s="44">
        <v>44322</v>
      </c>
      <c r="B238" s="45"/>
      <c r="C238" s="23">
        <f>ROUND(853.611,3)</f>
        <v>853.611</v>
      </c>
      <c r="D238" s="23">
        <f>F238</f>
        <v>858.177</v>
      </c>
      <c r="E238" s="23">
        <f>F238</f>
        <v>858.177</v>
      </c>
      <c r="F238" s="23">
        <f>ROUND(858.177,3)</f>
        <v>858.177</v>
      </c>
      <c r="G238" s="20"/>
      <c r="H238" s="28"/>
    </row>
    <row r="239" spans="1:8" ht="12.75" customHeight="1">
      <c r="A239" s="44">
        <v>44413</v>
      </c>
      <c r="B239" s="45"/>
      <c r="C239" s="23">
        <f>ROUND(853.611,3)</f>
        <v>853.611</v>
      </c>
      <c r="D239" s="23">
        <f>F239</f>
        <v>867.404</v>
      </c>
      <c r="E239" s="23">
        <f>F239</f>
        <v>867.404</v>
      </c>
      <c r="F239" s="23">
        <f>ROUND(867.404,3)</f>
        <v>867.404</v>
      </c>
      <c r="G239" s="20"/>
      <c r="H239" s="28"/>
    </row>
    <row r="240" spans="1:8" ht="12.75" customHeight="1">
      <c r="A240" s="44">
        <v>44504</v>
      </c>
      <c r="B240" s="45"/>
      <c r="C240" s="23">
        <f>ROUND(853.611,3)</f>
        <v>853.611</v>
      </c>
      <c r="D240" s="23">
        <f>F240</f>
        <v>877.22</v>
      </c>
      <c r="E240" s="23">
        <f>F240</f>
        <v>877.22</v>
      </c>
      <c r="F240" s="23">
        <f>ROUND(877.22,3)</f>
        <v>877.22</v>
      </c>
      <c r="G240" s="20"/>
      <c r="H240" s="28"/>
    </row>
    <row r="241" spans="1:8" ht="12.75" customHeight="1">
      <c r="A241" s="44">
        <v>44595</v>
      </c>
      <c r="B241" s="45"/>
      <c r="C241" s="23">
        <f>ROUND(853.611,3)</f>
        <v>853.611</v>
      </c>
      <c r="D241" s="23">
        <f>F241</f>
        <v>887.295</v>
      </c>
      <c r="E241" s="23">
        <f>F241</f>
        <v>887.295</v>
      </c>
      <c r="F241" s="23">
        <f>ROUND(887.295,3)</f>
        <v>887.295</v>
      </c>
      <c r="G241" s="20"/>
      <c r="H241" s="28"/>
    </row>
    <row r="242" spans="1:8" ht="12.75" customHeight="1">
      <c r="A242" s="44" t="s">
        <v>60</v>
      </c>
      <c r="B242" s="45"/>
      <c r="C242" s="21"/>
      <c r="D242" s="21"/>
      <c r="E242" s="21"/>
      <c r="F242" s="21"/>
      <c r="G242" s="20"/>
      <c r="H242" s="28"/>
    </row>
    <row r="243" spans="1:8" ht="12.75" customHeight="1">
      <c r="A243" s="44">
        <v>44322</v>
      </c>
      <c r="B243" s="45"/>
      <c r="C243" s="23">
        <f>ROUND(746.975,3)</f>
        <v>746.975</v>
      </c>
      <c r="D243" s="23">
        <f>F243</f>
        <v>750.971</v>
      </c>
      <c r="E243" s="23">
        <f>F243</f>
        <v>750.971</v>
      </c>
      <c r="F243" s="23">
        <f>ROUND(750.971,3)</f>
        <v>750.971</v>
      </c>
      <c r="G243" s="20"/>
      <c r="H243" s="28"/>
    </row>
    <row r="244" spans="1:8" ht="12.75" customHeight="1">
      <c r="A244" s="44">
        <v>44413</v>
      </c>
      <c r="B244" s="45"/>
      <c r="C244" s="23">
        <f>ROUND(746.975,3)</f>
        <v>746.975</v>
      </c>
      <c r="D244" s="23">
        <f>F244</f>
        <v>759.045</v>
      </c>
      <c r="E244" s="23">
        <f>F244</f>
        <v>759.045</v>
      </c>
      <c r="F244" s="23">
        <f>ROUND(759.045,3)</f>
        <v>759.045</v>
      </c>
      <c r="G244" s="20"/>
      <c r="H244" s="28"/>
    </row>
    <row r="245" spans="1:8" ht="12.75" customHeight="1">
      <c r="A245" s="44">
        <v>44504</v>
      </c>
      <c r="B245" s="45"/>
      <c r="C245" s="23">
        <f>ROUND(746.975,3)</f>
        <v>746.975</v>
      </c>
      <c r="D245" s="23">
        <f>F245</f>
        <v>767.635</v>
      </c>
      <c r="E245" s="23">
        <f>F245</f>
        <v>767.635</v>
      </c>
      <c r="F245" s="23">
        <f>ROUND(767.635,3)</f>
        <v>767.635</v>
      </c>
      <c r="G245" s="20"/>
      <c r="H245" s="28"/>
    </row>
    <row r="246" spans="1:8" ht="12.75" customHeight="1">
      <c r="A246" s="44">
        <v>44595</v>
      </c>
      <c r="B246" s="45"/>
      <c r="C246" s="23">
        <f>ROUND(746.975,3)</f>
        <v>746.975</v>
      </c>
      <c r="D246" s="23">
        <f>F246</f>
        <v>776.451</v>
      </c>
      <c r="E246" s="23">
        <f>F246</f>
        <v>776.451</v>
      </c>
      <c r="F246" s="23">
        <f>ROUND(776.451,3)</f>
        <v>776.451</v>
      </c>
      <c r="G246" s="20"/>
      <c r="H246" s="28"/>
    </row>
    <row r="247" spans="1:8" ht="12.75" customHeight="1">
      <c r="A247" s="44" t="s">
        <v>61</v>
      </c>
      <c r="B247" s="45"/>
      <c r="C247" s="21"/>
      <c r="D247" s="21"/>
      <c r="E247" s="21"/>
      <c r="F247" s="21"/>
      <c r="G247" s="20"/>
      <c r="H247" s="28"/>
    </row>
    <row r="248" spans="1:8" ht="12.75" customHeight="1">
      <c r="A248" s="44">
        <v>44322</v>
      </c>
      <c r="B248" s="45"/>
      <c r="C248" s="23">
        <f>ROUND(278.334950617674,3)</f>
        <v>278.335</v>
      </c>
      <c r="D248" s="23">
        <f>F248</f>
        <v>279.86</v>
      </c>
      <c r="E248" s="23">
        <f>F248</f>
        <v>279.86</v>
      </c>
      <c r="F248" s="23">
        <f>ROUND(279.86,3)</f>
        <v>279.86</v>
      </c>
      <c r="G248" s="20"/>
      <c r="H248" s="28"/>
    </row>
    <row r="249" spans="1:8" ht="12.75" customHeight="1">
      <c r="A249" s="44">
        <v>44413</v>
      </c>
      <c r="B249" s="45"/>
      <c r="C249" s="23">
        <f>ROUND(278.334950617674,3)</f>
        <v>278.335</v>
      </c>
      <c r="D249" s="23">
        <f>F249</f>
        <v>282.938</v>
      </c>
      <c r="E249" s="23">
        <f>F249</f>
        <v>282.938</v>
      </c>
      <c r="F249" s="23">
        <f>ROUND(282.938,3)</f>
        <v>282.938</v>
      </c>
      <c r="G249" s="20"/>
      <c r="H249" s="28"/>
    </row>
    <row r="250" spans="1:8" ht="12.75" customHeight="1">
      <c r="A250" s="44">
        <v>44504</v>
      </c>
      <c r="B250" s="45"/>
      <c r="C250" s="23">
        <f>ROUND(278.334950617674,3)</f>
        <v>278.335</v>
      </c>
      <c r="D250" s="23">
        <f>F250</f>
        <v>286.208</v>
      </c>
      <c r="E250" s="23">
        <f>F250</f>
        <v>286.208</v>
      </c>
      <c r="F250" s="23">
        <f>ROUND(286.208,3)</f>
        <v>286.208</v>
      </c>
      <c r="G250" s="20"/>
      <c r="H250" s="28"/>
    </row>
    <row r="251" spans="1:8" ht="12.75" customHeight="1">
      <c r="A251" s="44">
        <v>44595</v>
      </c>
      <c r="B251" s="45"/>
      <c r="C251" s="23">
        <f>ROUND(278.334950617674,3)</f>
        <v>278.335</v>
      </c>
      <c r="D251" s="23">
        <f>F251</f>
        <v>289.563</v>
      </c>
      <c r="E251" s="23">
        <f>F251</f>
        <v>289.563</v>
      </c>
      <c r="F251" s="23">
        <f>ROUND(289.563,3)</f>
        <v>289.563</v>
      </c>
      <c r="G251" s="20"/>
      <c r="H251" s="28"/>
    </row>
    <row r="252" spans="1:8" ht="12.75" customHeight="1">
      <c r="A252" s="44" t="s">
        <v>62</v>
      </c>
      <c r="B252" s="45"/>
      <c r="C252" s="21"/>
      <c r="D252" s="21"/>
      <c r="E252" s="21"/>
      <c r="F252" s="21"/>
      <c r="G252" s="20"/>
      <c r="H252" s="28"/>
    </row>
    <row r="253" spans="1:8" ht="12.75" customHeight="1">
      <c r="A253" s="44">
        <v>44322</v>
      </c>
      <c r="B253" s="45"/>
      <c r="C253" s="23">
        <f>ROUND(738.446,3)</f>
        <v>738.446</v>
      </c>
      <c r="D253" s="23">
        <f>F253</f>
        <v>742.396</v>
      </c>
      <c r="E253" s="23">
        <f>F253</f>
        <v>742.396</v>
      </c>
      <c r="F253" s="23">
        <f>ROUND(742.396,3)</f>
        <v>742.396</v>
      </c>
      <c r="G253" s="20"/>
      <c r="H253" s="28"/>
    </row>
    <row r="254" spans="1:8" ht="12.75" customHeight="1">
      <c r="A254" s="44">
        <v>44413</v>
      </c>
      <c r="B254" s="45"/>
      <c r="C254" s="23">
        <f>ROUND(738.446,3)</f>
        <v>738.446</v>
      </c>
      <c r="D254" s="23">
        <f>F254</f>
        <v>750.378</v>
      </c>
      <c r="E254" s="23">
        <f>F254</f>
        <v>750.378</v>
      </c>
      <c r="F254" s="23">
        <f>ROUND(750.378,3)</f>
        <v>750.378</v>
      </c>
      <c r="G254" s="20"/>
      <c r="H254" s="28"/>
    </row>
    <row r="255" spans="1:8" ht="12.75" customHeight="1">
      <c r="A255" s="44">
        <v>44504</v>
      </c>
      <c r="B255" s="45"/>
      <c r="C255" s="23">
        <f>ROUND(738.446,3)</f>
        <v>738.446</v>
      </c>
      <c r="D255" s="23">
        <f>F255</f>
        <v>758.87</v>
      </c>
      <c r="E255" s="23">
        <f>F255</f>
        <v>758.87</v>
      </c>
      <c r="F255" s="23">
        <f>ROUND(758.87,3)</f>
        <v>758.87</v>
      </c>
      <c r="G255" s="20"/>
      <c r="H255" s="28"/>
    </row>
    <row r="256" spans="1:8" ht="12.75" customHeight="1">
      <c r="A256" s="44">
        <v>44595</v>
      </c>
      <c r="B256" s="45"/>
      <c r="C256" s="23">
        <f>ROUND(738.446,3)</f>
        <v>738.446</v>
      </c>
      <c r="D256" s="23">
        <f>F256</f>
        <v>767.586</v>
      </c>
      <c r="E256" s="23">
        <f>F256</f>
        <v>767.586</v>
      </c>
      <c r="F256" s="23">
        <f>ROUND(767.586,3)</f>
        <v>767.586</v>
      </c>
      <c r="G256" s="20"/>
      <c r="H256" s="28"/>
    </row>
    <row r="257" spans="1:8" ht="12.75" customHeight="1">
      <c r="A257" s="46" t="s">
        <v>81</v>
      </c>
      <c r="B257" s="47"/>
      <c r="C257" s="30"/>
      <c r="D257" s="30"/>
      <c r="E257" s="30"/>
      <c r="F257" s="30"/>
      <c r="G257" s="31"/>
      <c r="H257" s="32"/>
    </row>
    <row r="258" spans="1:8" ht="12.75" customHeight="1">
      <c r="A258" s="34">
        <v>44307</v>
      </c>
      <c r="B258" s="35"/>
      <c r="C258" s="33">
        <v>3.667</v>
      </c>
      <c r="D258" s="33">
        <v>3.82</v>
      </c>
      <c r="E258" s="33">
        <v>3.77</v>
      </c>
      <c r="F258" s="33">
        <v>3.795</v>
      </c>
      <c r="G258" s="31"/>
      <c r="H258" s="32"/>
    </row>
    <row r="259" spans="1:8" ht="12.75" customHeight="1">
      <c r="A259" s="34">
        <v>44335</v>
      </c>
      <c r="B259" s="35">
        <v>44180</v>
      </c>
      <c r="C259" s="33">
        <v>3.667</v>
      </c>
      <c r="D259" s="33">
        <v>3.86</v>
      </c>
      <c r="E259" s="33">
        <v>3.8</v>
      </c>
      <c r="F259" s="33">
        <v>3.83</v>
      </c>
      <c r="G259" s="31"/>
      <c r="H259" s="32"/>
    </row>
    <row r="260" spans="1:8" ht="12.75" customHeight="1">
      <c r="A260" s="34">
        <v>44362</v>
      </c>
      <c r="B260" s="35">
        <v>44216</v>
      </c>
      <c r="C260" s="33">
        <v>3.667</v>
      </c>
      <c r="D260" s="33">
        <v>3.9</v>
      </c>
      <c r="E260" s="33">
        <v>3.87</v>
      </c>
      <c r="F260" s="33">
        <v>3.885</v>
      </c>
      <c r="G260" s="31"/>
      <c r="H260" s="32"/>
    </row>
    <row r="261" spans="1:8" ht="12.75" customHeight="1">
      <c r="A261" s="34">
        <v>44398</v>
      </c>
      <c r="B261" s="35">
        <v>44244</v>
      </c>
      <c r="C261" s="33">
        <v>3.667</v>
      </c>
      <c r="D261" s="33">
        <v>3.98</v>
      </c>
      <c r="E261" s="33">
        <v>3.92</v>
      </c>
      <c r="F261" s="33">
        <v>3.95</v>
      </c>
      <c r="G261" s="31"/>
      <c r="H261" s="32"/>
    </row>
    <row r="262" spans="1:8" ht="12.75" customHeight="1">
      <c r="A262" s="34">
        <v>44426</v>
      </c>
      <c r="B262" s="35">
        <v>44272</v>
      </c>
      <c r="C262" s="33">
        <v>3.667</v>
      </c>
      <c r="D262" s="33">
        <v>4.09</v>
      </c>
      <c r="E262" s="33">
        <v>4.03</v>
      </c>
      <c r="F262" s="33">
        <v>4.0600000000000005</v>
      </c>
      <c r="G262" s="31"/>
      <c r="H262" s="32"/>
    </row>
    <row r="263" spans="1:8" ht="12.75" customHeight="1">
      <c r="A263" s="34">
        <v>44454</v>
      </c>
      <c r="B263" s="35">
        <v>44307</v>
      </c>
      <c r="C263" s="33">
        <v>3.667</v>
      </c>
      <c r="D263" s="33">
        <v>4.11</v>
      </c>
      <c r="E263" s="33">
        <v>4.08</v>
      </c>
      <c r="F263" s="33">
        <v>4.095000000000001</v>
      </c>
      <c r="G263" s="31"/>
      <c r="H263" s="32"/>
    </row>
    <row r="264" spans="1:8" ht="12.75" customHeight="1">
      <c r="A264" s="34">
        <v>44545</v>
      </c>
      <c r="B264" s="35">
        <v>44362</v>
      </c>
      <c r="C264" s="33">
        <v>3.667</v>
      </c>
      <c r="D264" s="33">
        <v>4.46</v>
      </c>
      <c r="E264" s="33">
        <v>4.42</v>
      </c>
      <c r="F264" s="33">
        <v>4.4399999999999995</v>
      </c>
      <c r="G264" s="31"/>
      <c r="H264" s="32"/>
    </row>
    <row r="265" spans="1:8" ht="12.75" customHeight="1">
      <c r="A265" s="34">
        <v>44636</v>
      </c>
      <c r="B265" s="35">
        <v>44454</v>
      </c>
      <c r="C265" s="33">
        <v>3.667</v>
      </c>
      <c r="D265" s="33">
        <v>4.85</v>
      </c>
      <c r="E265" s="33">
        <v>4.3</v>
      </c>
      <c r="F265" s="33">
        <v>4.574999999999999</v>
      </c>
      <c r="G265" s="31"/>
      <c r="H265" s="32"/>
    </row>
    <row r="266" spans="1:8" ht="12.75" customHeight="1">
      <c r="A266" s="34">
        <v>44727</v>
      </c>
      <c r="B266" s="35">
        <v>44545</v>
      </c>
      <c r="C266" s="33">
        <v>3.667</v>
      </c>
      <c r="D266" s="33">
        <v>4.95</v>
      </c>
      <c r="E266" s="33">
        <v>4.89</v>
      </c>
      <c r="F266" s="33">
        <v>4.92</v>
      </c>
      <c r="G266" s="31"/>
      <c r="H266" s="32"/>
    </row>
    <row r="267" spans="1:8" ht="12.75" customHeight="1">
      <c r="A267" s="34">
        <v>44825</v>
      </c>
      <c r="B267" s="35">
        <v>44636</v>
      </c>
      <c r="C267" s="33">
        <v>3.667</v>
      </c>
      <c r="D267" s="33">
        <v>5.17</v>
      </c>
      <c r="E267" s="33">
        <v>5.09</v>
      </c>
      <c r="F267" s="33">
        <v>5.13</v>
      </c>
      <c r="G267" s="31"/>
      <c r="H267" s="32"/>
    </row>
    <row r="268" spans="1:8" ht="12.75" customHeight="1">
      <c r="A268" s="34">
        <v>44916</v>
      </c>
      <c r="B268" s="35">
        <v>44727</v>
      </c>
      <c r="C268" s="33">
        <v>3.667</v>
      </c>
      <c r="D268" s="33">
        <v>5.44</v>
      </c>
      <c r="E268" s="33">
        <v>5.35</v>
      </c>
      <c r="F268" s="33">
        <v>5.395</v>
      </c>
      <c r="G268" s="31"/>
      <c r="H268" s="32"/>
    </row>
    <row r="269" spans="1:8" ht="12.75" customHeight="1">
      <c r="A269" s="34">
        <v>45000</v>
      </c>
      <c r="B269" s="35">
        <v>44825</v>
      </c>
      <c r="C269" s="33">
        <v>3.667</v>
      </c>
      <c r="D269" s="33">
        <v>5.71</v>
      </c>
      <c r="E269" s="33">
        <v>5.34</v>
      </c>
      <c r="F269" s="33">
        <v>5.525</v>
      </c>
      <c r="G269" s="31"/>
      <c r="H269" s="32"/>
    </row>
    <row r="270" spans="1:8" ht="12.75" customHeight="1">
      <c r="A270" s="44" t="s">
        <v>12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45007</v>
      </c>
      <c r="B271" s="45"/>
      <c r="C271" s="20">
        <f>ROUND(92.7854294462567,2)</f>
        <v>92.79</v>
      </c>
      <c r="D271" s="20">
        <f>F271</f>
        <v>87.12</v>
      </c>
      <c r="E271" s="20">
        <f>F271</f>
        <v>87.12</v>
      </c>
      <c r="F271" s="20">
        <f>ROUND(87.116496157479,2)</f>
        <v>87.12</v>
      </c>
      <c r="G271" s="20"/>
      <c r="H271" s="28"/>
    </row>
    <row r="272" spans="1:8" ht="12.75" customHeight="1">
      <c r="A272" s="44" t="s">
        <v>13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46834</v>
      </c>
      <c r="B273" s="45"/>
      <c r="C273" s="20">
        <f>ROUND(91.4041097322706,2)</f>
        <v>91.4</v>
      </c>
      <c r="D273" s="20">
        <f>F273</f>
        <v>83.52</v>
      </c>
      <c r="E273" s="20">
        <f>F273</f>
        <v>83.52</v>
      </c>
      <c r="F273" s="20">
        <f>ROUND(83.5182526030122,2)</f>
        <v>83.52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44362</v>
      </c>
      <c r="B275" s="45"/>
      <c r="C275" s="22">
        <f>ROUND(92.7854294462567,5)</f>
        <v>92.78543</v>
      </c>
      <c r="D275" s="22">
        <f>F275</f>
        <v>90.43304</v>
      </c>
      <c r="E275" s="22">
        <f>F275</f>
        <v>90.43304</v>
      </c>
      <c r="F275" s="22">
        <f>ROUND(90.4330432993338,5)</f>
        <v>90.43304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44460</v>
      </c>
      <c r="B277" s="45"/>
      <c r="C277" s="22">
        <f>ROUND(92.7854294462567,5)</f>
        <v>92.78543</v>
      </c>
      <c r="D277" s="22">
        <f>F277</f>
        <v>89.47054</v>
      </c>
      <c r="E277" s="22">
        <f>F277</f>
        <v>89.47054</v>
      </c>
      <c r="F277" s="22">
        <f>ROUND(89.4705404556403,5)</f>
        <v>89.47054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44551</v>
      </c>
      <c r="B279" s="45"/>
      <c r="C279" s="22">
        <f>ROUND(92.7854294462567,5)</f>
        <v>92.78543</v>
      </c>
      <c r="D279" s="22">
        <f>F279</f>
        <v>90.82942</v>
      </c>
      <c r="E279" s="22">
        <f>F279</f>
        <v>90.82942</v>
      </c>
      <c r="F279" s="22">
        <f>ROUND(90.8294175763307,5)</f>
        <v>90.82942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44635</v>
      </c>
      <c r="B281" s="45"/>
      <c r="C281" s="22">
        <f>ROUND(92.7854294462567,5)</f>
        <v>92.78543</v>
      </c>
      <c r="D281" s="22">
        <f>F281</f>
        <v>90.3643</v>
      </c>
      <c r="E281" s="22">
        <f>F281</f>
        <v>90.3643</v>
      </c>
      <c r="F281" s="22">
        <f>ROUND(90.364296262634,5)</f>
        <v>90.3643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44733</v>
      </c>
      <c r="B283" s="45"/>
      <c r="C283" s="22">
        <f>ROUND(92.7854294462567,5)</f>
        <v>92.78543</v>
      </c>
      <c r="D283" s="22">
        <f>F283</f>
        <v>90.63543</v>
      </c>
      <c r="E283" s="22">
        <f>F283</f>
        <v>90.63543</v>
      </c>
      <c r="F283" s="22">
        <f>ROUND(90.63543006796,5)</f>
        <v>90.63543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44824</v>
      </c>
      <c r="B285" s="45"/>
      <c r="C285" s="22">
        <f>ROUND(92.7854294462567,5)</f>
        <v>92.78543</v>
      </c>
      <c r="D285" s="22">
        <f>F285</f>
        <v>93.9135</v>
      </c>
      <c r="E285" s="22">
        <f>F285</f>
        <v>93.9135</v>
      </c>
      <c r="F285" s="22">
        <f>ROUND(93.913499517669,5)</f>
        <v>93.9135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45097</v>
      </c>
      <c r="B287" s="45"/>
      <c r="C287" s="20">
        <f>ROUND(92.7854294462567,2)</f>
        <v>92.79</v>
      </c>
      <c r="D287" s="20">
        <f>F287</f>
        <v>92.79</v>
      </c>
      <c r="E287" s="20">
        <f>F287</f>
        <v>92.79</v>
      </c>
      <c r="F287" s="20">
        <f>ROUND(92.7854294462567,2)</f>
        <v>92.79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45188</v>
      </c>
      <c r="B289" s="45"/>
      <c r="C289" s="20">
        <f>ROUND(92.7854294462567,2)</f>
        <v>92.79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46008</v>
      </c>
      <c r="B291" s="45"/>
      <c r="C291" s="22">
        <f>ROUND(91.4041097322706,5)</f>
        <v>91.40411</v>
      </c>
      <c r="D291" s="22">
        <f>F291</f>
        <v>81.76619</v>
      </c>
      <c r="E291" s="22">
        <f>F291</f>
        <v>81.76619</v>
      </c>
      <c r="F291" s="22">
        <f>ROUND(81.7661915052638,5)</f>
        <v>81.76619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46097</v>
      </c>
      <c r="B293" s="45"/>
      <c r="C293" s="22">
        <f>ROUND(91.4041097322706,5)</f>
        <v>91.40411</v>
      </c>
      <c r="D293" s="22">
        <f>F293</f>
        <v>78.4272</v>
      </c>
      <c r="E293" s="22">
        <f>F293</f>
        <v>78.4272</v>
      </c>
      <c r="F293" s="22">
        <f>ROUND(78.4272034521305,5)</f>
        <v>78.4272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46188</v>
      </c>
      <c r="B295" s="45"/>
      <c r="C295" s="22">
        <f>ROUND(91.4041097322706,5)</f>
        <v>91.40411</v>
      </c>
      <c r="D295" s="22">
        <f>F295</f>
        <v>76.96674</v>
      </c>
      <c r="E295" s="22">
        <f>F295</f>
        <v>76.96674</v>
      </c>
      <c r="F295" s="22">
        <f>ROUND(76.9667400343736,5)</f>
        <v>76.96674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46286</v>
      </c>
      <c r="B297" s="45"/>
      <c r="C297" s="22">
        <f>ROUND(91.4041097322706,5)</f>
        <v>91.40411</v>
      </c>
      <c r="D297" s="22">
        <f>F297</f>
        <v>79.10435</v>
      </c>
      <c r="E297" s="22">
        <f>F297</f>
        <v>79.10435</v>
      </c>
      <c r="F297" s="22">
        <f>ROUND(79.1043546445157,5)</f>
        <v>79.10435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46377</v>
      </c>
      <c r="B299" s="45"/>
      <c r="C299" s="22">
        <f>ROUND(91.4041097322706,5)</f>
        <v>91.40411</v>
      </c>
      <c r="D299" s="22">
        <f>F299</f>
        <v>83.20254</v>
      </c>
      <c r="E299" s="22">
        <f>F299</f>
        <v>83.20254</v>
      </c>
      <c r="F299" s="22">
        <f>ROUND(83.2025373271172,5)</f>
        <v>83.20254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46461</v>
      </c>
      <c r="B301" s="45"/>
      <c r="C301" s="22">
        <f>ROUND(91.4041097322706,5)</f>
        <v>91.40411</v>
      </c>
      <c r="D301" s="22">
        <f>F301</f>
        <v>81.80788</v>
      </c>
      <c r="E301" s="22">
        <f>F301</f>
        <v>81.80788</v>
      </c>
      <c r="F301" s="22">
        <f>ROUND(81.8078766352264,5)</f>
        <v>81.80788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46559</v>
      </c>
      <c r="B303" s="45"/>
      <c r="C303" s="22">
        <f>ROUND(91.4041097322706,5)</f>
        <v>91.40411</v>
      </c>
      <c r="D303" s="22">
        <f>F303</f>
        <v>83.97982</v>
      </c>
      <c r="E303" s="22">
        <f>F303</f>
        <v>83.97982</v>
      </c>
      <c r="F303" s="22">
        <f>ROUND(83.9798169018879,5)</f>
        <v>83.97982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46650</v>
      </c>
      <c r="B305" s="45"/>
      <c r="C305" s="22">
        <f>ROUND(91.4041097322706,5)</f>
        <v>91.40411</v>
      </c>
      <c r="D305" s="22">
        <f>F305</f>
        <v>89.85208</v>
      </c>
      <c r="E305" s="22">
        <f>F305</f>
        <v>89.85208</v>
      </c>
      <c r="F305" s="22">
        <f>ROUND(89.8520782751388,5)</f>
        <v>89.85208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>
      <c r="A307" s="44">
        <v>46924</v>
      </c>
      <c r="B307" s="45"/>
      <c r="C307" s="20">
        <f>ROUND(91.4041097322706,2)</f>
        <v>91.4</v>
      </c>
      <c r="D307" s="20">
        <f>F307</f>
        <v>91.4</v>
      </c>
      <c r="E307" s="20">
        <f>F307</f>
        <v>91.4</v>
      </c>
      <c r="F307" s="20">
        <f>ROUND(91.4041097322706,2)</f>
        <v>91.4</v>
      </c>
      <c r="G307" s="20"/>
      <c r="H307" s="28"/>
    </row>
    <row r="308" spans="1:8" ht="12.75" customHeight="1">
      <c r="A308" s="44" t="s">
        <v>80</v>
      </c>
      <c r="B308" s="45"/>
      <c r="C308" s="21"/>
      <c r="D308" s="21"/>
      <c r="E308" s="21"/>
      <c r="F308" s="21"/>
      <c r="G308" s="20"/>
      <c r="H308" s="28"/>
    </row>
    <row r="309" spans="1:8" ht="12.75" customHeight="1" thickBot="1">
      <c r="A309" s="48">
        <v>47015</v>
      </c>
      <c r="B309" s="49"/>
      <c r="C309" s="26">
        <f>ROUND(91.4041097322706,2)</f>
        <v>91.4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9:B309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55:B255"/>
    <mergeCell ref="A256:B256"/>
    <mergeCell ref="A270:B270"/>
    <mergeCell ref="A271:B271"/>
    <mergeCell ref="A272:B272"/>
    <mergeCell ref="A257:B257"/>
    <mergeCell ref="A258:B258"/>
    <mergeCell ref="A259:B259"/>
    <mergeCell ref="A260:B260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66:B26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2021-03-19T16:00:29Z</dcterms:modified>
  <cp:category/>
  <cp:version/>
  <cp:contentType/>
  <cp:contentStatus/>
</cp:coreProperties>
</file>