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<sst xmlns="http://schemas.openxmlformats.org/spreadsheetml/2006/main" count="84" uniqueCount="82">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</sst>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Border="1" applyAlignment="1">
      <alignment horizontal="center"/>
    </xf>
    <xf numFmtId="201" fontId="43" fillId="0" borderId="34" xfId="0" applyNumberFormat="1" applyFont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V19" sqref="V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44285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ROUND(92.709975118146,2)</f>
        <v>92.71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ROUND(90.432860145212,2)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92.71</v>
      </c>
      <c r="D7" s="20">
        <f t="shared" si="1"/>
        <v>89.44</v>
      </c>
      <c r="E7" s="20">
        <f t="shared" si="2"/>
        <v>89.44</v>
      </c>
      <c r="F7" s="20">
        <f>ROUND(89.4397564903036,2)</f>
        <v>89.44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92.71</v>
      </c>
      <c r="D8" s="20">
        <f t="shared" si="1"/>
        <v>90.78</v>
      </c>
      <c r="E8" s="20">
        <f t="shared" si="2"/>
        <v>90.78</v>
      </c>
      <c r="F8" s="20">
        <f>ROUND(90.7764676874291,2)</f>
        <v>90.78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92.71</v>
      </c>
      <c r="D9" s="20">
        <f t="shared" si="1"/>
        <v>90.28</v>
      </c>
      <c r="E9" s="20">
        <f t="shared" si="2"/>
        <v>90.28</v>
      </c>
      <c r="F9" s="20">
        <f>ROUND(90.2766540671307,2)</f>
        <v>90.28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92.71</v>
      </c>
      <c r="D10" s="20">
        <f t="shared" si="1"/>
        <v>90.54</v>
      </c>
      <c r="E10" s="20">
        <f t="shared" si="2"/>
        <v>90.54</v>
      </c>
      <c r="F10" s="20">
        <f>ROUND(90.5383381695286,2)</f>
        <v>90.54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92.71</v>
      </c>
      <c r="D11" s="20">
        <f t="shared" si="1"/>
        <v>93.81</v>
      </c>
      <c r="E11" s="20">
        <f t="shared" si="2"/>
        <v>93.81</v>
      </c>
      <c r="F11" s="20">
        <f>ROUND(93.8106255844991,2)</f>
        <v>93.81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92.71</v>
      </c>
      <c r="D12" s="20">
        <f t="shared" si="1"/>
        <v>94.47</v>
      </c>
      <c r="E12" s="20">
        <f t="shared" si="2"/>
        <v>94.47</v>
      </c>
      <c r="F12" s="20">
        <f>ROUND(94.467176200468,2)</f>
        <v>94.47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92.71</v>
      </c>
      <c r="D13" s="20">
        <f t="shared" si="1"/>
        <v>87.03</v>
      </c>
      <c r="E13" s="20">
        <f t="shared" si="2"/>
        <v>87.03</v>
      </c>
      <c r="F13" s="20">
        <f>ROUND(87.0271373597818,2)</f>
        <v>87.03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92.71</v>
      </c>
      <c r="D14" s="20">
        <f t="shared" si="1"/>
        <v>92.71</v>
      </c>
      <c r="E14" s="20">
        <f t="shared" si="2"/>
        <v>92.71</v>
      </c>
      <c r="F14" s="20">
        <f>ROUND(92.709975118146,2)</f>
        <v>92.71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92.71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ROUND(92.1200451168304,2)</f>
        <v>92.12</v>
      </c>
      <c r="D17" s="20">
        <f aca="true" t="shared" si="4" ref="D17:D28">F17</f>
        <v>82.1</v>
      </c>
      <c r="E17" s="20">
        <f aca="true" t="shared" si="5" ref="E17:E28">F17</f>
        <v>82.1</v>
      </c>
      <c r="F17" s="20">
        <f>ROUND(82.0984912691816,2)</f>
        <v>82.1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92.12</v>
      </c>
      <c r="D18" s="20">
        <f t="shared" si="4"/>
        <v>78.81</v>
      </c>
      <c r="E18" s="20">
        <f t="shared" si="5"/>
        <v>78.81</v>
      </c>
      <c r="F18" s="20">
        <f>ROUND(78.8095073791931,2)</f>
        <v>78.81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92.12</v>
      </c>
      <c r="D19" s="20">
        <f t="shared" si="4"/>
        <v>77.4</v>
      </c>
      <c r="E19" s="20">
        <f t="shared" si="5"/>
        <v>77.4</v>
      </c>
      <c r="F19" s="20">
        <f>ROUND(77.3966318101827,2)</f>
        <v>77.4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92.12</v>
      </c>
      <c r="D20" s="20">
        <f t="shared" si="4"/>
        <v>79.58</v>
      </c>
      <c r="E20" s="20">
        <f t="shared" si="5"/>
        <v>79.58</v>
      </c>
      <c r="F20" s="20">
        <f>ROUND(79.5817860092017,2)</f>
        <v>79.58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92.12</v>
      </c>
      <c r="D21" s="20">
        <f t="shared" si="4"/>
        <v>83.72</v>
      </c>
      <c r="E21" s="20">
        <f t="shared" si="5"/>
        <v>83.72</v>
      </c>
      <c r="F21" s="20">
        <f>ROUND(83.7241673752676,2)</f>
        <v>83.72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92.12</v>
      </c>
      <c r="D22" s="20">
        <f t="shared" si="4"/>
        <v>82.38</v>
      </c>
      <c r="E22" s="20">
        <f t="shared" si="5"/>
        <v>82.38</v>
      </c>
      <c r="F22" s="20">
        <f>ROUND(82.3755549749533,2)</f>
        <v>82.38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92.12</v>
      </c>
      <c r="D23" s="20">
        <f t="shared" si="4"/>
        <v>84.59</v>
      </c>
      <c r="E23" s="20">
        <f t="shared" si="5"/>
        <v>84.59</v>
      </c>
      <c r="F23" s="20">
        <f>ROUND(84.5921960390557,2)</f>
        <v>84.59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92.12</v>
      </c>
      <c r="D24" s="20">
        <f t="shared" si="4"/>
        <v>90.51</v>
      </c>
      <c r="E24" s="20">
        <f t="shared" si="5"/>
        <v>90.51</v>
      </c>
      <c r="F24" s="20">
        <f>ROUND(90.507423586535,2)</f>
        <v>90.51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92.12</v>
      </c>
      <c r="D25" s="20">
        <f t="shared" si="4"/>
        <v>91.04</v>
      </c>
      <c r="E25" s="20">
        <f t="shared" si="5"/>
        <v>91.04</v>
      </c>
      <c r="F25" s="20">
        <f>ROUND(91.0439600995689,2)</f>
        <v>91.04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92.12</v>
      </c>
      <c r="D26" s="20">
        <f t="shared" si="4"/>
        <v>84.25</v>
      </c>
      <c r="E26" s="20">
        <f t="shared" si="5"/>
        <v>84.25</v>
      </c>
      <c r="F26" s="20">
        <f>ROUND(84.2475754824129,2)</f>
        <v>84.25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92.12</v>
      </c>
      <c r="D27" s="20">
        <f t="shared" si="4"/>
        <v>92.12</v>
      </c>
      <c r="E27" s="20">
        <f t="shared" si="5"/>
        <v>92.12</v>
      </c>
      <c r="F27" s="20">
        <f>ROUND(92.1200451168304,2)</f>
        <v>92.12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92.12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ROUND(2.35,5)</f>
        <v>2.35</v>
      </c>
      <c r="D30" s="22">
        <f>F30</f>
        <v>2.35</v>
      </c>
      <c r="E30" s="22">
        <f>F30</f>
        <v>2.35</v>
      </c>
      <c r="F30" s="22">
        <f>ROUND(2.35,5)</f>
        <v>2.35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ROUND(4.235,5)</f>
        <v>4.235</v>
      </c>
      <c r="D34" s="22">
        <f>F34</f>
        <v>4.235</v>
      </c>
      <c r="E34" s="22">
        <f>F34</f>
        <v>4.235</v>
      </c>
      <c r="F34" s="22">
        <f>ROUND(4.235,5)</f>
        <v>4.235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ROUND(4.11,5)</f>
        <v>4.11</v>
      </c>
      <c r="D36" s="22">
        <f>F36</f>
        <v>4.11</v>
      </c>
      <c r="E36" s="22">
        <f>F36</f>
        <v>4.11</v>
      </c>
      <c r="F36" s="22">
        <f>ROUND(4.11,5)</f>
        <v>4.11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ROUND(12,5)</f>
        <v>12</v>
      </c>
      <c r="D38" s="22">
        <f>F38</f>
        <v>12</v>
      </c>
      <c r="E38" s="22">
        <f>F38</f>
        <v>12</v>
      </c>
      <c r="F38" s="22">
        <f>ROUND(12,5)</f>
        <v>12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ROUND(5.365,5)</f>
        <v>5.365</v>
      </c>
      <c r="D40" s="22">
        <f>F40</f>
        <v>5.365</v>
      </c>
      <c r="E40" s="22">
        <f>F40</f>
        <v>5.365</v>
      </c>
      <c r="F40" s="22">
        <f>ROUND(5.365,5)</f>
        <v>5.365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ROUND(7.525,3)</f>
        <v>7.525</v>
      </c>
      <c r="D42" s="23">
        <f>F42</f>
        <v>7.525</v>
      </c>
      <c r="E42" s="23">
        <f>F42</f>
        <v>7.525</v>
      </c>
      <c r="F42" s="23">
        <f>ROUND(7.525,3)</f>
        <v>7.525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ROUND(1.505,3)</f>
        <v>1.505</v>
      </c>
      <c r="D44" s="23">
        <f>F44</f>
        <v>1.505</v>
      </c>
      <c r="E44" s="23">
        <f>F44</f>
        <v>1.505</v>
      </c>
      <c r="F44" s="23">
        <f>ROUND(1.505,3)</f>
        <v>1.505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44286</v>
      </c>
      <c r="B48" s="31"/>
      <c r="C48" s="23">
        <f>ROUND(0,3)</f>
        <v>0</v>
      </c>
      <c r="D48" s="23">
        <f>F48</f>
        <v>0</v>
      </c>
      <c r="E48" s="23">
        <f>F48</f>
        <v>0</v>
      </c>
      <c r="F48" s="23">
        <f>ROUND(0,3)</f>
        <v>0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49765</v>
      </c>
      <c r="B50" s="31"/>
      <c r="C50" s="23">
        <f>ROUND(11.01,3)</f>
        <v>11.01</v>
      </c>
      <c r="D50" s="23">
        <f>F50</f>
        <v>11.01</v>
      </c>
      <c r="E50" s="23">
        <f>F50</f>
        <v>11.01</v>
      </c>
      <c r="F50" s="23">
        <f>ROUND(11.01,3)</f>
        <v>11.01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46843</v>
      </c>
      <c r="B52" s="31"/>
      <c r="C52" s="23">
        <f>ROUND(3.2,3)</f>
        <v>3.2</v>
      </c>
      <c r="D52" s="23">
        <f>F52</f>
        <v>3.2</v>
      </c>
      <c r="E52" s="23">
        <f>F52</f>
        <v>3.2</v>
      </c>
      <c r="F52" s="23">
        <f>ROUND(3.2,3)</f>
        <v>3.2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44592</v>
      </c>
      <c r="B54" s="31"/>
      <c r="C54" s="23">
        <f>ROUND(0.74,3)</f>
        <v>0.74</v>
      </c>
      <c r="D54" s="23">
        <f>F54</f>
        <v>0.74</v>
      </c>
      <c r="E54" s="23">
        <f>F54</f>
        <v>0.74</v>
      </c>
      <c r="F54" s="23">
        <f>ROUND(0.74,3)</f>
        <v>0.74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47907</v>
      </c>
      <c r="B56" s="31"/>
      <c r="C56" s="23">
        <f>ROUND(9.985,3)</f>
        <v>9.985</v>
      </c>
      <c r="D56" s="23">
        <f>F56</f>
        <v>9.985</v>
      </c>
      <c r="E56" s="23">
        <f>F56</f>
        <v>9.985</v>
      </c>
      <c r="F56" s="23">
        <f>ROUND(9.985,3)</f>
        <v>9.985</v>
      </c>
      <c r="G56" s="20"/>
      <c r="H56" s="28"/>
    </row>
    <row r="57" spans="1:8" ht="12.75" customHeight="1">
      <c r="A57" s="30" t="s">
        <v>28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44322</v>
      </c>
      <c r="B58" s="31"/>
      <c r="C58" s="22">
        <f>ROUND(2.35,5)</f>
        <v>2.35</v>
      </c>
      <c r="D58" s="22">
        <f>F58</f>
        <v>150.38751</v>
      </c>
      <c r="E58" s="22">
        <f>F58</f>
        <v>150.38751</v>
      </c>
      <c r="F58" s="22">
        <f>ROUND(150.38751,5)</f>
        <v>150.38751</v>
      </c>
      <c r="G58" s="20"/>
      <c r="H58" s="28"/>
    </row>
    <row r="59" spans="1:8" ht="12.75" customHeight="1">
      <c r="A59" s="30">
        <v>44413</v>
      </c>
      <c r="B59" s="31"/>
      <c r="C59" s="22">
        <f>ROUND(2.35,5)</f>
        <v>2.35</v>
      </c>
      <c r="D59" s="22">
        <f>F59</f>
        <v>150.48538</v>
      </c>
      <c r="E59" s="22">
        <f>F59</f>
        <v>150.48538</v>
      </c>
      <c r="F59" s="22">
        <f>ROUND(150.48538,5)</f>
        <v>150.48538</v>
      </c>
      <c r="G59" s="20"/>
      <c r="H59" s="28"/>
    </row>
    <row r="60" spans="1:8" ht="12.75" customHeight="1">
      <c r="A60" s="30">
        <v>44504</v>
      </c>
      <c r="B60" s="31"/>
      <c r="C60" s="22">
        <f>ROUND(2.35,5)</f>
        <v>2.35</v>
      </c>
      <c r="D60" s="22">
        <f>F60</f>
        <v>152.17979</v>
      </c>
      <c r="E60" s="22">
        <f>F60</f>
        <v>152.17979</v>
      </c>
      <c r="F60" s="22">
        <f>ROUND(152.17979,5)</f>
        <v>152.17979</v>
      </c>
      <c r="G60" s="20"/>
      <c r="H60" s="28"/>
    </row>
    <row r="61" spans="1:8" ht="12.75" customHeight="1">
      <c r="A61" s="30">
        <v>44595</v>
      </c>
      <c r="B61" s="31"/>
      <c r="C61" s="22">
        <f>ROUND(2.35,5)</f>
        <v>2.35</v>
      </c>
      <c r="D61" s="22">
        <f>F61</f>
        <v>152.36436</v>
      </c>
      <c r="E61" s="22">
        <f>F61</f>
        <v>152.36436</v>
      </c>
      <c r="F61" s="22">
        <f>ROUND(152.36436,5)</f>
        <v>152.36436</v>
      </c>
      <c r="G61" s="20"/>
      <c r="H61" s="28"/>
    </row>
    <row r="62" spans="1:8" ht="12.75" customHeight="1">
      <c r="A62" s="30">
        <v>44686</v>
      </c>
      <c r="B62" s="31"/>
      <c r="C62" s="22">
        <f>ROUND(2.35,5)</f>
        <v>2.35</v>
      </c>
      <c r="D62" s="22">
        <f>F62</f>
        <v>154.00715</v>
      </c>
      <c r="E62" s="22">
        <f>F62</f>
        <v>154.00715</v>
      </c>
      <c r="F62" s="22">
        <f>ROUND(154.00715,5)</f>
        <v>154.00715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44322</v>
      </c>
      <c r="B64" s="31"/>
      <c r="C64" s="22">
        <f>ROUND(108.15543,5)</f>
        <v>108.15543</v>
      </c>
      <c r="D64" s="22">
        <f>F64</f>
        <v>108.57302</v>
      </c>
      <c r="E64" s="22">
        <f>F64</f>
        <v>108.57302</v>
      </c>
      <c r="F64" s="22">
        <f>ROUND(108.57302,5)</f>
        <v>108.57302</v>
      </c>
      <c r="G64" s="20"/>
      <c r="H64" s="28"/>
    </row>
    <row r="65" spans="1:8" ht="12.75" customHeight="1">
      <c r="A65" s="30">
        <v>44413</v>
      </c>
      <c r="B65" s="31"/>
      <c r="C65" s="22">
        <f>ROUND(108.15543,5)</f>
        <v>108.15543</v>
      </c>
      <c r="D65" s="22">
        <f>F65</f>
        <v>109.74847</v>
      </c>
      <c r="E65" s="22">
        <f>F65</f>
        <v>109.74847</v>
      </c>
      <c r="F65" s="22">
        <f>ROUND(109.74847,5)</f>
        <v>109.74847</v>
      </c>
      <c r="G65" s="20"/>
      <c r="H65" s="28"/>
    </row>
    <row r="66" spans="1:8" ht="12.75" customHeight="1">
      <c r="A66" s="30">
        <v>44504</v>
      </c>
      <c r="B66" s="31"/>
      <c r="C66" s="22">
        <f>ROUND(108.15543,5)</f>
        <v>108.15543</v>
      </c>
      <c r="D66" s="22">
        <f>F66</f>
        <v>109.83368</v>
      </c>
      <c r="E66" s="22">
        <f>F66</f>
        <v>109.83368</v>
      </c>
      <c r="F66" s="22">
        <f>ROUND(109.83368,5)</f>
        <v>109.83368</v>
      </c>
      <c r="G66" s="20"/>
      <c r="H66" s="28"/>
    </row>
    <row r="67" spans="1:8" ht="12.75" customHeight="1">
      <c r="A67" s="30">
        <v>44595</v>
      </c>
      <c r="B67" s="31"/>
      <c r="C67" s="22">
        <f>ROUND(108.15543,5)</f>
        <v>108.15543</v>
      </c>
      <c r="D67" s="22">
        <f>F67</f>
        <v>111.09109</v>
      </c>
      <c r="E67" s="22">
        <f>F67</f>
        <v>111.09109</v>
      </c>
      <c r="F67" s="22">
        <f>ROUND(111.09109,5)</f>
        <v>111.09109</v>
      </c>
      <c r="G67" s="20"/>
      <c r="H67" s="28"/>
    </row>
    <row r="68" spans="1:8" ht="12.75" customHeight="1">
      <c r="A68" s="30">
        <v>44686</v>
      </c>
      <c r="B68" s="31"/>
      <c r="C68" s="22">
        <f>ROUND(108.15543,5)</f>
        <v>108.15543</v>
      </c>
      <c r="D68" s="22">
        <f>F68</f>
        <v>111.11487</v>
      </c>
      <c r="E68" s="22">
        <f>F68</f>
        <v>111.11487</v>
      </c>
      <c r="F68" s="22">
        <f>ROUND(111.11487,5)</f>
        <v>111.11487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44322</v>
      </c>
      <c r="B70" s="31"/>
      <c r="C70" s="22">
        <f>ROUND(9.52,5)</f>
        <v>9.52</v>
      </c>
      <c r="D70" s="22">
        <f>F70</f>
        <v>9.60891</v>
      </c>
      <c r="E70" s="22">
        <f>F70</f>
        <v>9.60891</v>
      </c>
      <c r="F70" s="22">
        <f>ROUND(9.60891,5)</f>
        <v>9.60891</v>
      </c>
      <c r="G70" s="20"/>
      <c r="H70" s="28"/>
    </row>
    <row r="71" spans="1:8" ht="12.75" customHeight="1">
      <c r="A71" s="30">
        <v>44413</v>
      </c>
      <c r="B71" s="31"/>
      <c r="C71" s="22">
        <f>ROUND(9.52,5)</f>
        <v>9.52</v>
      </c>
      <c r="D71" s="22">
        <f>F71</f>
        <v>9.84373</v>
      </c>
      <c r="E71" s="22">
        <f>F71</f>
        <v>9.84373</v>
      </c>
      <c r="F71" s="22">
        <f>ROUND(9.84373,5)</f>
        <v>9.84373</v>
      </c>
      <c r="G71" s="20"/>
      <c r="H71" s="28"/>
    </row>
    <row r="72" spans="1:8" ht="12.75" customHeight="1">
      <c r="A72" s="30">
        <v>44504</v>
      </c>
      <c r="B72" s="31"/>
      <c r="C72" s="22">
        <f>ROUND(9.52,5)</f>
        <v>9.52</v>
      </c>
      <c r="D72" s="22">
        <f>F72</f>
        <v>10.06657</v>
      </c>
      <c r="E72" s="22">
        <f>F72</f>
        <v>10.06657</v>
      </c>
      <c r="F72" s="22">
        <f>ROUND(10.06657,5)</f>
        <v>10.06657</v>
      </c>
      <c r="G72" s="20"/>
      <c r="H72" s="28"/>
    </row>
    <row r="73" spans="1:8" ht="12.75" customHeight="1">
      <c r="A73" s="30">
        <v>44595</v>
      </c>
      <c r="B73" s="31"/>
      <c r="C73" s="22">
        <f>ROUND(9.52,5)</f>
        <v>9.52</v>
      </c>
      <c r="D73" s="22">
        <f>F73</f>
        <v>10.3111</v>
      </c>
      <c r="E73" s="22">
        <f>F73</f>
        <v>10.3111</v>
      </c>
      <c r="F73" s="22">
        <f>ROUND(10.3111,5)</f>
        <v>10.3111</v>
      </c>
      <c r="G73" s="20"/>
      <c r="H73" s="28"/>
    </row>
    <row r="74" spans="1:8" ht="12.75" customHeight="1">
      <c r="A74" s="30">
        <v>44686</v>
      </c>
      <c r="B74" s="31"/>
      <c r="C74" s="22">
        <f>ROUND(9.52,5)</f>
        <v>9.52</v>
      </c>
      <c r="D74" s="22">
        <f>F74</f>
        <v>10.58798</v>
      </c>
      <c r="E74" s="22">
        <f>F74</f>
        <v>10.58798</v>
      </c>
      <c r="F74" s="22">
        <f>ROUND(10.58798,5)</f>
        <v>10.58798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44322</v>
      </c>
      <c r="B76" s="31"/>
      <c r="C76" s="22">
        <f>ROUND(10.37,5)</f>
        <v>10.37</v>
      </c>
      <c r="D76" s="22">
        <f>F76</f>
        <v>10.45863</v>
      </c>
      <c r="E76" s="22">
        <f>F76</f>
        <v>10.45863</v>
      </c>
      <c r="F76" s="22">
        <f>ROUND(10.45863,5)</f>
        <v>10.45863</v>
      </c>
      <c r="G76" s="20"/>
      <c r="H76" s="28"/>
    </row>
    <row r="77" spans="1:8" ht="12.75" customHeight="1">
      <c r="A77" s="30">
        <v>44413</v>
      </c>
      <c r="B77" s="31"/>
      <c r="C77" s="22">
        <f>ROUND(10.37,5)</f>
        <v>10.37</v>
      </c>
      <c r="D77" s="22">
        <f>F77</f>
        <v>10.69453</v>
      </c>
      <c r="E77" s="22">
        <f>F77</f>
        <v>10.69453</v>
      </c>
      <c r="F77" s="22">
        <f>ROUND(10.69453,5)</f>
        <v>10.69453</v>
      </c>
      <c r="G77" s="20"/>
      <c r="H77" s="28"/>
    </row>
    <row r="78" spans="1:8" ht="12.75" customHeight="1">
      <c r="A78" s="30">
        <v>44504</v>
      </c>
      <c r="B78" s="31"/>
      <c r="C78" s="22">
        <f>ROUND(10.37,5)</f>
        <v>10.37</v>
      </c>
      <c r="D78" s="22">
        <f>F78</f>
        <v>10.92941</v>
      </c>
      <c r="E78" s="22">
        <f>F78</f>
        <v>10.92941</v>
      </c>
      <c r="F78" s="22">
        <f>ROUND(10.92941,5)</f>
        <v>10.92941</v>
      </c>
      <c r="G78" s="20"/>
      <c r="H78" s="28"/>
    </row>
    <row r="79" spans="1:8" ht="12.75" customHeight="1">
      <c r="A79" s="30">
        <v>44595</v>
      </c>
      <c r="B79" s="31"/>
      <c r="C79" s="22">
        <f>ROUND(10.37,5)</f>
        <v>10.37</v>
      </c>
      <c r="D79" s="22">
        <f>F79</f>
        <v>11.18012</v>
      </c>
      <c r="E79" s="22">
        <f>F79</f>
        <v>11.18012</v>
      </c>
      <c r="F79" s="22">
        <f>ROUND(11.18012,5)</f>
        <v>11.18012</v>
      </c>
      <c r="G79" s="20"/>
      <c r="H79" s="28"/>
    </row>
    <row r="80" spans="1:8" ht="12.75" customHeight="1">
      <c r="A80" s="30">
        <v>44686</v>
      </c>
      <c r="B80" s="31"/>
      <c r="C80" s="22">
        <f>ROUND(10.37,5)</f>
        <v>10.37</v>
      </c>
      <c r="D80" s="22">
        <f>F80</f>
        <v>11.45688</v>
      </c>
      <c r="E80" s="22">
        <f>F80</f>
        <v>11.45688</v>
      </c>
      <c r="F80" s="22">
        <f>ROUND(11.45688,5)</f>
        <v>11.45688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44322</v>
      </c>
      <c r="B82" s="31"/>
      <c r="C82" s="22">
        <f>ROUND(102.86723,5)</f>
        <v>102.86723</v>
      </c>
      <c r="D82" s="22">
        <f>F82</f>
        <v>103.26438</v>
      </c>
      <c r="E82" s="22">
        <f>F82</f>
        <v>103.26438</v>
      </c>
      <c r="F82" s="22">
        <f>ROUND(103.26438,5)</f>
        <v>103.26438</v>
      </c>
      <c r="G82" s="20"/>
      <c r="H82" s="28"/>
    </row>
    <row r="83" spans="1:8" ht="12.75" customHeight="1">
      <c r="A83" s="30">
        <v>44413</v>
      </c>
      <c r="B83" s="31"/>
      <c r="C83" s="22">
        <f>ROUND(102.86723,5)</f>
        <v>102.86723</v>
      </c>
      <c r="D83" s="22">
        <f>F83</f>
        <v>104.38245</v>
      </c>
      <c r="E83" s="22">
        <f>F83</f>
        <v>104.38245</v>
      </c>
      <c r="F83" s="22">
        <f>ROUND(104.38245,5)</f>
        <v>104.38245</v>
      </c>
      <c r="G83" s="20"/>
      <c r="H83" s="28"/>
    </row>
    <row r="84" spans="1:8" ht="12.75" customHeight="1">
      <c r="A84" s="30">
        <v>44504</v>
      </c>
      <c r="B84" s="31"/>
      <c r="C84" s="22">
        <f>ROUND(102.86723,5)</f>
        <v>102.86723</v>
      </c>
      <c r="D84" s="22">
        <f>F84</f>
        <v>104.33296</v>
      </c>
      <c r="E84" s="22">
        <f>F84</f>
        <v>104.33296</v>
      </c>
      <c r="F84" s="22">
        <f>ROUND(104.33296,5)</f>
        <v>104.33296</v>
      </c>
      <c r="G84" s="20"/>
      <c r="H84" s="28"/>
    </row>
    <row r="85" spans="1:8" ht="12.75" customHeight="1">
      <c r="A85" s="30">
        <v>44595</v>
      </c>
      <c r="B85" s="31"/>
      <c r="C85" s="22">
        <f>ROUND(102.86723,5)</f>
        <v>102.86723</v>
      </c>
      <c r="D85" s="22">
        <f>F85</f>
        <v>105.52735</v>
      </c>
      <c r="E85" s="22">
        <f>F85</f>
        <v>105.52735</v>
      </c>
      <c r="F85" s="22">
        <f>ROUND(105.52735,5)</f>
        <v>105.52735</v>
      </c>
      <c r="G85" s="20"/>
      <c r="H85" s="28"/>
    </row>
    <row r="86" spans="1:8" ht="12.75" customHeight="1">
      <c r="A86" s="30">
        <v>44686</v>
      </c>
      <c r="B86" s="31"/>
      <c r="C86" s="22">
        <f>ROUND(102.86723,5)</f>
        <v>102.86723</v>
      </c>
      <c r="D86" s="22">
        <f>F86</f>
        <v>105.41101</v>
      </c>
      <c r="E86" s="22">
        <f>F86</f>
        <v>105.41101</v>
      </c>
      <c r="F86" s="22">
        <f>ROUND(105.41101,5)</f>
        <v>105.41101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44322</v>
      </c>
      <c r="B88" s="31"/>
      <c r="C88" s="22">
        <f>ROUND(11.34,5)</f>
        <v>11.34</v>
      </c>
      <c r="D88" s="22">
        <f>F88</f>
        <v>11.43263</v>
      </c>
      <c r="E88" s="22">
        <f>F88</f>
        <v>11.43263</v>
      </c>
      <c r="F88" s="22">
        <f>ROUND(11.43263,5)</f>
        <v>11.43263</v>
      </c>
      <c r="G88" s="20"/>
      <c r="H88" s="28"/>
    </row>
    <row r="89" spans="1:8" ht="12.75" customHeight="1">
      <c r="A89" s="30">
        <v>44413</v>
      </c>
      <c r="B89" s="31"/>
      <c r="C89" s="22">
        <f>ROUND(11.34,5)</f>
        <v>11.34</v>
      </c>
      <c r="D89" s="22">
        <f>F89</f>
        <v>11.67787</v>
      </c>
      <c r="E89" s="22">
        <f>F89</f>
        <v>11.67787</v>
      </c>
      <c r="F89" s="22">
        <f>ROUND(11.67787,5)</f>
        <v>11.67787</v>
      </c>
      <c r="G89" s="20"/>
      <c r="H89" s="28"/>
    </row>
    <row r="90" spans="1:8" ht="12.75" customHeight="1">
      <c r="A90" s="30">
        <v>44504</v>
      </c>
      <c r="B90" s="31"/>
      <c r="C90" s="22">
        <f>ROUND(11.34,5)</f>
        <v>11.34</v>
      </c>
      <c r="D90" s="22">
        <f>F90</f>
        <v>11.90925</v>
      </c>
      <c r="E90" s="22">
        <f>F90</f>
        <v>11.90925</v>
      </c>
      <c r="F90" s="22">
        <f>ROUND(11.90925,5)</f>
        <v>11.90925</v>
      </c>
      <c r="G90" s="20"/>
      <c r="H90" s="28"/>
    </row>
    <row r="91" spans="1:8" ht="12.75" customHeight="1">
      <c r="A91" s="30">
        <v>44595</v>
      </c>
      <c r="B91" s="31"/>
      <c r="C91" s="22">
        <f>ROUND(11.34,5)</f>
        <v>11.34</v>
      </c>
      <c r="D91" s="22">
        <f>F91</f>
        <v>12.15979</v>
      </c>
      <c r="E91" s="22">
        <f>F91</f>
        <v>12.15979</v>
      </c>
      <c r="F91" s="22">
        <f>ROUND(12.15979,5)</f>
        <v>12.15979</v>
      </c>
      <c r="G91" s="20"/>
      <c r="H91" s="28"/>
    </row>
    <row r="92" spans="1:8" ht="12.75" customHeight="1">
      <c r="A92" s="30">
        <v>44686</v>
      </c>
      <c r="B92" s="31"/>
      <c r="C92" s="22">
        <f>ROUND(11.34,5)</f>
        <v>11.34</v>
      </c>
      <c r="D92" s="22">
        <f>F92</f>
        <v>12.43305</v>
      </c>
      <c r="E92" s="22">
        <f>F92</f>
        <v>12.43305</v>
      </c>
      <c r="F92" s="22">
        <f>ROUND(12.43305,5)</f>
        <v>12.43305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44322</v>
      </c>
      <c r="B94" s="31"/>
      <c r="C94" s="22">
        <f>ROUND(4.29,5)</f>
        <v>4.29</v>
      </c>
      <c r="D94" s="22">
        <f>F94</f>
        <v>115.55391</v>
      </c>
      <c r="E94" s="22">
        <f>F94</f>
        <v>115.55391</v>
      </c>
      <c r="F94" s="22">
        <f>ROUND(115.55391,5)</f>
        <v>115.55391</v>
      </c>
      <c r="G94" s="20"/>
      <c r="H94" s="28"/>
    </row>
    <row r="95" spans="1:8" ht="12.75" customHeight="1">
      <c r="A95" s="30">
        <v>44413</v>
      </c>
      <c r="B95" s="31"/>
      <c r="C95" s="22">
        <f>ROUND(4.29,5)</f>
        <v>4.29</v>
      </c>
      <c r="D95" s="22">
        <f>F95</f>
        <v>115.08328</v>
      </c>
      <c r="E95" s="22">
        <f>F95</f>
        <v>115.08328</v>
      </c>
      <c r="F95" s="22">
        <f>ROUND(115.08328,5)</f>
        <v>115.08328</v>
      </c>
      <c r="G95" s="20"/>
      <c r="H95" s="28"/>
    </row>
    <row r="96" spans="1:8" ht="12.75" customHeight="1">
      <c r="A96" s="30">
        <v>44504</v>
      </c>
      <c r="B96" s="31"/>
      <c r="C96" s="22">
        <f>ROUND(4.29,5)</f>
        <v>4.29</v>
      </c>
      <c r="D96" s="22">
        <f>F96</f>
        <v>116.37935</v>
      </c>
      <c r="E96" s="22">
        <f>F96</f>
        <v>116.37935</v>
      </c>
      <c r="F96" s="22">
        <f>ROUND(116.37935,5)</f>
        <v>116.37935</v>
      </c>
      <c r="G96" s="20"/>
      <c r="H96" s="28"/>
    </row>
    <row r="97" spans="1:8" ht="12.75" customHeight="1">
      <c r="A97" s="30">
        <v>44595</v>
      </c>
      <c r="B97" s="31"/>
      <c r="C97" s="22">
        <f>ROUND(4.29,5)</f>
        <v>4.29</v>
      </c>
      <c r="D97" s="22">
        <f>F97</f>
        <v>115.9595</v>
      </c>
      <c r="E97" s="22">
        <f>F97</f>
        <v>115.9595</v>
      </c>
      <c r="F97" s="22">
        <f>ROUND(115.9595,5)</f>
        <v>115.9595</v>
      </c>
      <c r="G97" s="20"/>
      <c r="H97" s="28"/>
    </row>
    <row r="98" spans="1:8" ht="12.75" customHeight="1">
      <c r="A98" s="30">
        <v>44686</v>
      </c>
      <c r="B98" s="31"/>
      <c r="C98" s="22">
        <f>ROUND(4.29,5)</f>
        <v>4.29</v>
      </c>
      <c r="D98" s="22">
        <f>F98</f>
        <v>117.20944</v>
      </c>
      <c r="E98" s="22">
        <f>F98</f>
        <v>117.20944</v>
      </c>
      <c r="F98" s="22">
        <f>ROUND(117.20944,5)</f>
        <v>117.20944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44322</v>
      </c>
      <c r="B100" s="31"/>
      <c r="C100" s="22">
        <f>ROUND(11.435,5)</f>
        <v>11.435</v>
      </c>
      <c r="D100" s="22">
        <f>F100</f>
        <v>11.52543</v>
      </c>
      <c r="E100" s="22">
        <f>F100</f>
        <v>11.52543</v>
      </c>
      <c r="F100" s="22">
        <f>ROUND(11.52543,5)</f>
        <v>11.52543</v>
      </c>
      <c r="G100" s="20"/>
      <c r="H100" s="28"/>
    </row>
    <row r="101" spans="1:8" ht="12.75" customHeight="1">
      <c r="A101" s="30">
        <v>44413</v>
      </c>
      <c r="B101" s="31"/>
      <c r="C101" s="22">
        <f>ROUND(11.435,5)</f>
        <v>11.435</v>
      </c>
      <c r="D101" s="22">
        <f>F101</f>
        <v>11.76479</v>
      </c>
      <c r="E101" s="22">
        <f>F101</f>
        <v>11.76479</v>
      </c>
      <c r="F101" s="22">
        <f>ROUND(11.76479,5)</f>
        <v>11.76479</v>
      </c>
      <c r="G101" s="20"/>
      <c r="H101" s="28"/>
    </row>
    <row r="102" spans="1:8" ht="12.75" customHeight="1">
      <c r="A102" s="30">
        <v>44504</v>
      </c>
      <c r="B102" s="31"/>
      <c r="C102" s="22">
        <f>ROUND(11.435,5)</f>
        <v>11.435</v>
      </c>
      <c r="D102" s="22">
        <f>F102</f>
        <v>11.99029</v>
      </c>
      <c r="E102" s="22">
        <f>F102</f>
        <v>11.99029</v>
      </c>
      <c r="F102" s="22">
        <f>ROUND(11.99029,5)</f>
        <v>11.99029</v>
      </c>
      <c r="G102" s="20"/>
      <c r="H102" s="28"/>
    </row>
    <row r="103" spans="1:8" ht="12.75" customHeight="1">
      <c r="A103" s="30">
        <v>44595</v>
      </c>
      <c r="B103" s="31"/>
      <c r="C103" s="22">
        <f>ROUND(11.435,5)</f>
        <v>11.435</v>
      </c>
      <c r="D103" s="22">
        <f>F103</f>
        <v>12.2343</v>
      </c>
      <c r="E103" s="22">
        <f>F103</f>
        <v>12.2343</v>
      </c>
      <c r="F103" s="22">
        <f>ROUND(12.2343,5)</f>
        <v>12.2343</v>
      </c>
      <c r="G103" s="20"/>
      <c r="H103" s="28"/>
    </row>
    <row r="104" spans="1:8" ht="12.75" customHeight="1">
      <c r="A104" s="30">
        <v>44686</v>
      </c>
      <c r="B104" s="31"/>
      <c r="C104" s="22">
        <f>ROUND(11.435,5)</f>
        <v>11.435</v>
      </c>
      <c r="D104" s="22">
        <f>F104</f>
        <v>12.49974</v>
      </c>
      <c r="E104" s="22">
        <f>F104</f>
        <v>12.49974</v>
      </c>
      <c r="F104" s="22">
        <f>ROUND(12.49974,5)</f>
        <v>12.49974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44322</v>
      </c>
      <c r="B106" s="31"/>
      <c r="C106" s="22">
        <f>ROUND(11.49,5)</f>
        <v>11.49</v>
      </c>
      <c r="D106" s="22">
        <f>F106</f>
        <v>11.57723</v>
      </c>
      <c r="E106" s="22">
        <f>F106</f>
        <v>11.57723</v>
      </c>
      <c r="F106" s="22">
        <f>ROUND(11.57723,5)</f>
        <v>11.57723</v>
      </c>
      <c r="G106" s="20"/>
      <c r="H106" s="28"/>
    </row>
    <row r="107" spans="1:8" ht="12.75" customHeight="1">
      <c r="A107" s="30">
        <v>44413</v>
      </c>
      <c r="B107" s="31"/>
      <c r="C107" s="22">
        <f>ROUND(11.49,5)</f>
        <v>11.49</v>
      </c>
      <c r="D107" s="22">
        <f>F107</f>
        <v>11.80808</v>
      </c>
      <c r="E107" s="22">
        <f>F107</f>
        <v>11.80808</v>
      </c>
      <c r="F107" s="22">
        <f>ROUND(11.80808,5)</f>
        <v>11.80808</v>
      </c>
      <c r="G107" s="20"/>
      <c r="H107" s="28"/>
    </row>
    <row r="108" spans="1:8" ht="12.75" customHeight="1">
      <c r="A108" s="30">
        <v>44504</v>
      </c>
      <c r="B108" s="31"/>
      <c r="C108" s="22">
        <f>ROUND(11.49,5)</f>
        <v>11.49</v>
      </c>
      <c r="D108" s="22">
        <f>F108</f>
        <v>12.0253</v>
      </c>
      <c r="E108" s="22">
        <f>F108</f>
        <v>12.0253</v>
      </c>
      <c r="F108" s="22">
        <f>ROUND(12.0253,5)</f>
        <v>12.0253</v>
      </c>
      <c r="G108" s="20"/>
      <c r="H108" s="28"/>
    </row>
    <row r="109" spans="1:8" ht="12.75" customHeight="1">
      <c r="A109" s="30">
        <v>44595</v>
      </c>
      <c r="B109" s="31"/>
      <c r="C109" s="22">
        <f>ROUND(11.49,5)</f>
        <v>11.49</v>
      </c>
      <c r="D109" s="22">
        <f>F109</f>
        <v>12.26017</v>
      </c>
      <c r="E109" s="22">
        <f>F109</f>
        <v>12.26017</v>
      </c>
      <c r="F109" s="22">
        <f>ROUND(12.26017,5)</f>
        <v>12.26017</v>
      </c>
      <c r="G109" s="20"/>
      <c r="H109" s="28"/>
    </row>
    <row r="110" spans="1:8" ht="12.75" customHeight="1">
      <c r="A110" s="30">
        <v>44686</v>
      </c>
      <c r="B110" s="31"/>
      <c r="C110" s="22">
        <f>ROUND(11.49,5)</f>
        <v>11.49</v>
      </c>
      <c r="D110" s="22">
        <f>F110</f>
        <v>12.51529</v>
      </c>
      <c r="E110" s="22">
        <f>F110</f>
        <v>12.51529</v>
      </c>
      <c r="F110" s="22">
        <f>ROUND(12.51529,5)</f>
        <v>12.51529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44322</v>
      </c>
      <c r="B112" s="31"/>
      <c r="C112" s="22">
        <f>ROUND(104.40019,5)</f>
        <v>104.40019</v>
      </c>
      <c r="D112" s="22">
        <f>F112</f>
        <v>104.80323</v>
      </c>
      <c r="E112" s="22">
        <f>F112</f>
        <v>104.80323</v>
      </c>
      <c r="F112" s="22">
        <f>ROUND(104.80323,5)</f>
        <v>104.80323</v>
      </c>
      <c r="G112" s="20"/>
      <c r="H112" s="28"/>
    </row>
    <row r="113" spans="1:8" ht="12.75" customHeight="1">
      <c r="A113" s="30">
        <v>44413</v>
      </c>
      <c r="B113" s="31"/>
      <c r="C113" s="22">
        <f>ROUND(104.40019,5)</f>
        <v>104.40019</v>
      </c>
      <c r="D113" s="22">
        <f>F113</f>
        <v>105.93802</v>
      </c>
      <c r="E113" s="22">
        <f>F113</f>
        <v>105.93802</v>
      </c>
      <c r="F113" s="22">
        <f>ROUND(105.93802,5)</f>
        <v>105.93802</v>
      </c>
      <c r="G113" s="20"/>
      <c r="H113" s="28"/>
    </row>
    <row r="114" spans="1:8" ht="12.75" customHeight="1">
      <c r="A114" s="30">
        <v>44504</v>
      </c>
      <c r="B114" s="31"/>
      <c r="C114" s="22">
        <f>ROUND(104.40019,5)</f>
        <v>104.40019</v>
      </c>
      <c r="D114" s="22">
        <f>F114</f>
        <v>105.32314</v>
      </c>
      <c r="E114" s="22">
        <f>F114</f>
        <v>105.32314</v>
      </c>
      <c r="F114" s="22">
        <f>ROUND(105.32314,5)</f>
        <v>105.32314</v>
      </c>
      <c r="G114" s="20"/>
      <c r="H114" s="28"/>
    </row>
    <row r="115" spans="1:8" ht="12.75" customHeight="1">
      <c r="A115" s="30">
        <v>44595</v>
      </c>
      <c r="B115" s="31"/>
      <c r="C115" s="22">
        <f>ROUND(104.40019,5)</f>
        <v>104.40019</v>
      </c>
      <c r="D115" s="22">
        <f>F115</f>
        <v>106.529</v>
      </c>
      <c r="E115" s="22">
        <f>F115</f>
        <v>106.529</v>
      </c>
      <c r="F115" s="22">
        <f>ROUND(106.529,5)</f>
        <v>106.529</v>
      </c>
      <c r="G115" s="20"/>
      <c r="H115" s="28"/>
    </row>
    <row r="116" spans="1:8" ht="12.75" customHeight="1">
      <c r="A116" s="30">
        <v>44686</v>
      </c>
      <c r="B116" s="31"/>
      <c r="C116" s="22">
        <f>ROUND(104.40019,5)</f>
        <v>104.40019</v>
      </c>
      <c r="D116" s="22">
        <f>F116</f>
        <v>105.83246</v>
      </c>
      <c r="E116" s="22">
        <f>F116</f>
        <v>105.83246</v>
      </c>
      <c r="F116" s="22">
        <f>ROUND(105.83246,5)</f>
        <v>105.83246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44322</v>
      </c>
      <c r="B118" s="31"/>
      <c r="C118" s="22">
        <f>ROUND(4.235,5)</f>
        <v>4.235</v>
      </c>
      <c r="D118" s="22">
        <f>F118</f>
        <v>108.38079</v>
      </c>
      <c r="E118" s="22">
        <f>F118</f>
        <v>108.38079</v>
      </c>
      <c r="F118" s="22">
        <f>ROUND(108.38079,5)</f>
        <v>108.38079</v>
      </c>
      <c r="G118" s="20"/>
      <c r="H118" s="28"/>
    </row>
    <row r="119" spans="1:8" ht="12.75" customHeight="1">
      <c r="A119" s="30">
        <v>44413</v>
      </c>
      <c r="B119" s="31"/>
      <c r="C119" s="22">
        <f>ROUND(4.235,5)</f>
        <v>4.235</v>
      </c>
      <c r="D119" s="22">
        <f>F119</f>
        <v>107.62666</v>
      </c>
      <c r="E119" s="22">
        <f>F119</f>
        <v>107.62666</v>
      </c>
      <c r="F119" s="22">
        <f>ROUND(107.62666,5)</f>
        <v>107.62666</v>
      </c>
      <c r="G119" s="20"/>
      <c r="H119" s="28"/>
    </row>
    <row r="120" spans="1:8" ht="12.75" customHeight="1">
      <c r="A120" s="30">
        <v>44504</v>
      </c>
      <c r="B120" s="31"/>
      <c r="C120" s="22">
        <f>ROUND(4.235,5)</f>
        <v>4.235</v>
      </c>
      <c r="D120" s="22">
        <f>F120</f>
        <v>108.83865</v>
      </c>
      <c r="E120" s="22">
        <f>F120</f>
        <v>108.83865</v>
      </c>
      <c r="F120" s="22">
        <f>ROUND(108.83865,5)</f>
        <v>108.83865</v>
      </c>
      <c r="G120" s="20"/>
      <c r="H120" s="28"/>
    </row>
    <row r="121" spans="1:8" ht="12.75" customHeight="1">
      <c r="A121" s="30">
        <v>44595</v>
      </c>
      <c r="B121" s="31"/>
      <c r="C121" s="22">
        <f>ROUND(4.235,5)</f>
        <v>4.235</v>
      </c>
      <c r="D121" s="22">
        <f>F121</f>
        <v>108.13724</v>
      </c>
      <c r="E121" s="22">
        <f>F121</f>
        <v>108.13724</v>
      </c>
      <c r="F121" s="22">
        <f>ROUND(108.13724,5)</f>
        <v>108.13724</v>
      </c>
      <c r="G121" s="20"/>
      <c r="H121" s="28"/>
    </row>
    <row r="122" spans="1:8" ht="12.75" customHeight="1">
      <c r="A122" s="30">
        <v>44686</v>
      </c>
      <c r="B122" s="31"/>
      <c r="C122" s="22">
        <f>ROUND(4.235,5)</f>
        <v>4.235</v>
      </c>
      <c r="D122" s="22">
        <f>F122</f>
        <v>109.30286</v>
      </c>
      <c r="E122" s="22">
        <f>F122</f>
        <v>109.30286</v>
      </c>
      <c r="F122" s="22">
        <f>ROUND(109.30286,5)</f>
        <v>109.30286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44322</v>
      </c>
      <c r="B124" s="31"/>
      <c r="C124" s="22">
        <f>ROUND(4.11,5)</f>
        <v>4.11</v>
      </c>
      <c r="D124" s="22">
        <f>F124</f>
        <v>139.39312</v>
      </c>
      <c r="E124" s="22">
        <f>F124</f>
        <v>139.39312</v>
      </c>
      <c r="F124" s="22">
        <f>ROUND(139.39312,5)</f>
        <v>139.39312</v>
      </c>
      <c r="G124" s="20"/>
      <c r="H124" s="28"/>
    </row>
    <row r="125" spans="1:8" ht="12.75" customHeight="1">
      <c r="A125" s="30">
        <v>44413</v>
      </c>
      <c r="B125" s="31"/>
      <c r="C125" s="22">
        <f>ROUND(4.11,5)</f>
        <v>4.11</v>
      </c>
      <c r="D125" s="22">
        <f>F125</f>
        <v>140.90255</v>
      </c>
      <c r="E125" s="22">
        <f>F125</f>
        <v>140.90255</v>
      </c>
      <c r="F125" s="22">
        <f>ROUND(140.90255,5)</f>
        <v>140.90255</v>
      </c>
      <c r="G125" s="20"/>
      <c r="H125" s="28"/>
    </row>
    <row r="126" spans="1:8" ht="12.75" customHeight="1">
      <c r="A126" s="30">
        <v>44504</v>
      </c>
      <c r="B126" s="31"/>
      <c r="C126" s="22">
        <f>ROUND(4.11,5)</f>
        <v>4.11</v>
      </c>
      <c r="D126" s="22">
        <f>F126</f>
        <v>140.48162</v>
      </c>
      <c r="E126" s="22">
        <f>F126</f>
        <v>140.48162</v>
      </c>
      <c r="F126" s="22">
        <f>ROUND(140.48162,5)</f>
        <v>140.48162</v>
      </c>
      <c r="G126" s="20"/>
      <c r="H126" s="28"/>
    </row>
    <row r="127" spans="1:8" ht="12.75" customHeight="1">
      <c r="A127" s="30">
        <v>44595</v>
      </c>
      <c r="B127" s="31"/>
      <c r="C127" s="22">
        <f>ROUND(4.11,5)</f>
        <v>4.11</v>
      </c>
      <c r="D127" s="22">
        <f>F127</f>
        <v>142.09014</v>
      </c>
      <c r="E127" s="22">
        <f>F127</f>
        <v>142.09014</v>
      </c>
      <c r="F127" s="22">
        <f>ROUND(142.09014,5)</f>
        <v>142.09014</v>
      </c>
      <c r="G127" s="20"/>
      <c r="H127" s="28"/>
    </row>
    <row r="128" spans="1:8" ht="12.75" customHeight="1">
      <c r="A128" s="30">
        <v>44686</v>
      </c>
      <c r="B128" s="31"/>
      <c r="C128" s="22">
        <f>ROUND(4.11,5)</f>
        <v>4.11</v>
      </c>
      <c r="D128" s="22">
        <f>F128</f>
        <v>141.59202</v>
      </c>
      <c r="E128" s="22">
        <f>F128</f>
        <v>141.59202</v>
      </c>
      <c r="F128" s="22">
        <f>ROUND(141.59202,5)</f>
        <v>141.59202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44322</v>
      </c>
      <c r="B130" s="31"/>
      <c r="C130" s="22">
        <f>ROUND(12,5)</f>
        <v>12</v>
      </c>
      <c r="D130" s="22">
        <f>F130</f>
        <v>12.10484</v>
      </c>
      <c r="E130" s="22">
        <f>F130</f>
        <v>12.10484</v>
      </c>
      <c r="F130" s="22">
        <f>ROUND(12.10484,5)</f>
        <v>12.10484</v>
      </c>
      <c r="G130" s="20"/>
      <c r="H130" s="28"/>
    </row>
    <row r="131" spans="1:8" ht="12.75" customHeight="1">
      <c r="A131" s="30">
        <v>44413</v>
      </c>
      <c r="B131" s="31"/>
      <c r="C131" s="22">
        <f>ROUND(12,5)</f>
        <v>12</v>
      </c>
      <c r="D131" s="22">
        <f>F131</f>
        <v>12.38598</v>
      </c>
      <c r="E131" s="22">
        <f>F131</f>
        <v>12.38598</v>
      </c>
      <c r="F131" s="22">
        <f>ROUND(12.38598,5)</f>
        <v>12.38598</v>
      </c>
      <c r="G131" s="20"/>
      <c r="H131" s="28"/>
    </row>
    <row r="132" spans="1:8" ht="12.75" customHeight="1">
      <c r="A132" s="30">
        <v>44504</v>
      </c>
      <c r="B132" s="31"/>
      <c r="C132" s="22">
        <f>ROUND(12,5)</f>
        <v>12</v>
      </c>
      <c r="D132" s="22">
        <f>F132</f>
        <v>12.6684</v>
      </c>
      <c r="E132" s="22">
        <f>F132</f>
        <v>12.6684</v>
      </c>
      <c r="F132" s="22">
        <f>ROUND(12.6684,5)</f>
        <v>12.6684</v>
      </c>
      <c r="G132" s="20"/>
      <c r="H132" s="28"/>
    </row>
    <row r="133" spans="1:8" ht="12.75" customHeight="1">
      <c r="A133" s="30">
        <v>44595</v>
      </c>
      <c r="B133" s="31"/>
      <c r="C133" s="22">
        <f>ROUND(12,5)</f>
        <v>12</v>
      </c>
      <c r="D133" s="22">
        <f>F133</f>
        <v>12.97358</v>
      </c>
      <c r="E133" s="22">
        <f>F133</f>
        <v>12.97358</v>
      </c>
      <c r="F133" s="22">
        <f>ROUND(12.97358,5)</f>
        <v>12.97358</v>
      </c>
      <c r="G133" s="20"/>
      <c r="H133" s="28"/>
    </row>
    <row r="134" spans="1:8" ht="12.75" customHeight="1">
      <c r="A134" s="30">
        <v>44686</v>
      </c>
      <c r="B134" s="31"/>
      <c r="C134" s="22">
        <f>ROUND(12,5)</f>
        <v>12</v>
      </c>
      <c r="D134" s="22">
        <f>F134</f>
        <v>13.30008</v>
      </c>
      <c r="E134" s="22">
        <f>F134</f>
        <v>13.30008</v>
      </c>
      <c r="F134" s="22">
        <f>ROUND(13.30008,5)</f>
        <v>13.30008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44322</v>
      </c>
      <c r="B136" s="31"/>
      <c r="C136" s="22">
        <f>ROUND(12.475,5)</f>
        <v>12.475</v>
      </c>
      <c r="D136" s="22">
        <f>F136</f>
        <v>12.57819</v>
      </c>
      <c r="E136" s="22">
        <f>F136</f>
        <v>12.57819</v>
      </c>
      <c r="F136" s="22">
        <f>ROUND(12.57819,5)</f>
        <v>12.57819</v>
      </c>
      <c r="G136" s="20"/>
      <c r="H136" s="28"/>
    </row>
    <row r="137" spans="1:8" ht="12.75" customHeight="1">
      <c r="A137" s="30">
        <v>44413</v>
      </c>
      <c r="B137" s="31"/>
      <c r="C137" s="22">
        <f>ROUND(12.475,5)</f>
        <v>12.475</v>
      </c>
      <c r="D137" s="22">
        <f>F137</f>
        <v>12.8453</v>
      </c>
      <c r="E137" s="22">
        <f>F137</f>
        <v>12.8453</v>
      </c>
      <c r="F137" s="22">
        <f>ROUND(12.8453,5)</f>
        <v>12.8453</v>
      </c>
      <c r="G137" s="20"/>
      <c r="H137" s="28"/>
    </row>
    <row r="138" spans="1:8" ht="12.75" customHeight="1">
      <c r="A138" s="30">
        <v>44504</v>
      </c>
      <c r="B138" s="31"/>
      <c r="C138" s="22">
        <f>ROUND(12.475,5)</f>
        <v>12.475</v>
      </c>
      <c r="D138" s="22">
        <f>F138</f>
        <v>13.11627</v>
      </c>
      <c r="E138" s="22">
        <f>F138</f>
        <v>13.11627</v>
      </c>
      <c r="F138" s="22">
        <f>ROUND(13.11627,5)</f>
        <v>13.11627</v>
      </c>
      <c r="G138" s="20"/>
      <c r="H138" s="28"/>
    </row>
    <row r="139" spans="1:8" ht="12.75" customHeight="1">
      <c r="A139" s="30">
        <v>44595</v>
      </c>
      <c r="B139" s="31"/>
      <c r="C139" s="22">
        <f>ROUND(12.475,5)</f>
        <v>12.475</v>
      </c>
      <c r="D139" s="22">
        <f>F139</f>
        <v>13.39908</v>
      </c>
      <c r="E139" s="22">
        <f>F139</f>
        <v>13.39908</v>
      </c>
      <c r="F139" s="22">
        <f>ROUND(13.39908,5)</f>
        <v>13.39908</v>
      </c>
      <c r="G139" s="20"/>
      <c r="H139" s="28"/>
    </row>
    <row r="140" spans="1:8" ht="12.75" customHeight="1">
      <c r="A140" s="30">
        <v>44686</v>
      </c>
      <c r="B140" s="31"/>
      <c r="C140" s="22">
        <f>ROUND(12.475,5)</f>
        <v>12.475</v>
      </c>
      <c r="D140" s="22">
        <f>F140</f>
        <v>13.71248</v>
      </c>
      <c r="E140" s="22">
        <f>F140</f>
        <v>13.71248</v>
      </c>
      <c r="F140" s="22">
        <f>ROUND(13.71248,5)</f>
        <v>13.71248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44322</v>
      </c>
      <c r="B142" s="31"/>
      <c r="C142" s="22">
        <f>ROUND(5.365,5)</f>
        <v>5.365</v>
      </c>
      <c r="D142" s="22">
        <f>F142</f>
        <v>5.44229</v>
      </c>
      <c r="E142" s="22">
        <f>F142</f>
        <v>5.44229</v>
      </c>
      <c r="F142" s="22">
        <f>ROUND(5.44229,5)</f>
        <v>5.44229</v>
      </c>
      <c r="G142" s="20"/>
      <c r="H142" s="28"/>
    </row>
    <row r="143" spans="1:8" ht="12.75" customHeight="1">
      <c r="A143" s="30">
        <v>44413</v>
      </c>
      <c r="B143" s="31"/>
      <c r="C143" s="22">
        <f>ROUND(5.365,5)</f>
        <v>5.365</v>
      </c>
      <c r="D143" s="22">
        <f>F143</f>
        <v>5.64834</v>
      </c>
      <c r="E143" s="22">
        <f>F143</f>
        <v>5.64834</v>
      </c>
      <c r="F143" s="22">
        <f>ROUND(5.64834,5)</f>
        <v>5.64834</v>
      </c>
      <c r="G143" s="20"/>
      <c r="H143" s="28"/>
    </row>
    <row r="144" spans="1:8" ht="12.75" customHeight="1">
      <c r="A144" s="30">
        <v>44504</v>
      </c>
      <c r="B144" s="31"/>
      <c r="C144" s="22">
        <f>ROUND(5.365,5)</f>
        <v>5.365</v>
      </c>
      <c r="D144" s="22">
        <f>F144</f>
        <v>5.88269</v>
      </c>
      <c r="E144" s="22">
        <f>F144</f>
        <v>5.88269</v>
      </c>
      <c r="F144" s="22">
        <f>ROUND(5.88269,5)</f>
        <v>5.88269</v>
      </c>
      <c r="G144" s="20"/>
      <c r="H144" s="28"/>
    </row>
    <row r="145" spans="1:8" ht="12.75" customHeight="1">
      <c r="A145" s="30">
        <v>44595</v>
      </c>
      <c r="B145" s="31"/>
      <c r="C145" s="22">
        <f>ROUND(5.365,5)</f>
        <v>5.365</v>
      </c>
      <c r="D145" s="22">
        <f>F145</f>
        <v>6.23493</v>
      </c>
      <c r="E145" s="22">
        <f>F145</f>
        <v>6.23493</v>
      </c>
      <c r="F145" s="22">
        <f>ROUND(6.23493,5)</f>
        <v>6.23493</v>
      </c>
      <c r="G145" s="20"/>
      <c r="H145" s="28"/>
    </row>
    <row r="146" spans="1:8" ht="12.75" customHeight="1">
      <c r="A146" s="30">
        <v>44686</v>
      </c>
      <c r="B146" s="31"/>
      <c r="C146" s="22">
        <f>ROUND(5.365,5)</f>
        <v>5.365</v>
      </c>
      <c r="D146" s="22">
        <f>F146</f>
        <v>6.86325</v>
      </c>
      <c r="E146" s="22">
        <f>F146</f>
        <v>6.86325</v>
      </c>
      <c r="F146" s="22">
        <f>ROUND(6.86325,5)</f>
        <v>6.86325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44322</v>
      </c>
      <c r="B148" s="31"/>
      <c r="C148" s="22">
        <f>ROUND(11.075,5)</f>
        <v>11.075</v>
      </c>
      <c r="D148" s="22">
        <f>F148</f>
        <v>11.16571</v>
      </c>
      <c r="E148" s="22">
        <f>F148</f>
        <v>11.16571</v>
      </c>
      <c r="F148" s="22">
        <f>ROUND(11.16571,5)</f>
        <v>11.16571</v>
      </c>
      <c r="G148" s="20"/>
      <c r="H148" s="28"/>
    </row>
    <row r="149" spans="1:8" ht="12.75" customHeight="1">
      <c r="A149" s="30">
        <v>44413</v>
      </c>
      <c r="B149" s="31"/>
      <c r="C149" s="22">
        <f>ROUND(11.075,5)</f>
        <v>11.075</v>
      </c>
      <c r="D149" s="22">
        <f>F149</f>
        <v>11.40756</v>
      </c>
      <c r="E149" s="22">
        <f>F149</f>
        <v>11.40756</v>
      </c>
      <c r="F149" s="22">
        <f>ROUND(11.40756,5)</f>
        <v>11.40756</v>
      </c>
      <c r="G149" s="20"/>
      <c r="H149" s="28"/>
    </row>
    <row r="150" spans="1:8" ht="12.75" customHeight="1">
      <c r="A150" s="30">
        <v>44504</v>
      </c>
      <c r="B150" s="31"/>
      <c r="C150" s="22">
        <f>ROUND(11.075,5)</f>
        <v>11.075</v>
      </c>
      <c r="D150" s="22">
        <f>F150</f>
        <v>11.6478</v>
      </c>
      <c r="E150" s="22">
        <f>F150</f>
        <v>11.6478</v>
      </c>
      <c r="F150" s="22">
        <f>ROUND(11.6478,5)</f>
        <v>11.6478</v>
      </c>
      <c r="G150" s="20"/>
      <c r="H150" s="28"/>
    </row>
    <row r="151" spans="1:8" ht="12.75" customHeight="1">
      <c r="A151" s="30">
        <v>44595</v>
      </c>
      <c r="B151" s="31"/>
      <c r="C151" s="22">
        <f>ROUND(11.075,5)</f>
        <v>11.075</v>
      </c>
      <c r="D151" s="22">
        <f>F151</f>
        <v>11.9078</v>
      </c>
      <c r="E151" s="22">
        <f>F151</f>
        <v>11.9078</v>
      </c>
      <c r="F151" s="22">
        <f>ROUND(11.9078,5)</f>
        <v>11.9078</v>
      </c>
      <c r="G151" s="20"/>
      <c r="H151" s="28"/>
    </row>
    <row r="152" spans="1:8" ht="12.75" customHeight="1">
      <c r="A152" s="30">
        <v>44686</v>
      </c>
      <c r="B152" s="31"/>
      <c r="C152" s="22">
        <f>ROUND(11.075,5)</f>
        <v>11.075</v>
      </c>
      <c r="D152" s="22">
        <f>F152</f>
        <v>12.18235</v>
      </c>
      <c r="E152" s="22">
        <f>F152</f>
        <v>12.18235</v>
      </c>
      <c r="F152" s="22">
        <f>ROUND(12.18235,5)</f>
        <v>12.18235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44322</v>
      </c>
      <c r="B154" s="31"/>
      <c r="C154" s="22">
        <f>ROUND(7.525,5)</f>
        <v>7.525</v>
      </c>
      <c r="D154" s="22">
        <f>F154</f>
        <v>7.60551</v>
      </c>
      <c r="E154" s="22">
        <f>F154</f>
        <v>7.60551</v>
      </c>
      <c r="F154" s="22">
        <f>ROUND(7.60551,5)</f>
        <v>7.60551</v>
      </c>
      <c r="G154" s="20"/>
      <c r="H154" s="28"/>
    </row>
    <row r="155" spans="1:8" ht="12.75" customHeight="1">
      <c r="A155" s="30">
        <v>44413</v>
      </c>
      <c r="B155" s="31"/>
      <c r="C155" s="22">
        <f>ROUND(7.525,5)</f>
        <v>7.525</v>
      </c>
      <c r="D155" s="22">
        <f>F155</f>
        <v>7.81213</v>
      </c>
      <c r="E155" s="22">
        <f>F155</f>
        <v>7.81213</v>
      </c>
      <c r="F155" s="22">
        <f>ROUND(7.81213,5)</f>
        <v>7.81213</v>
      </c>
      <c r="G155" s="20"/>
      <c r="H155" s="28"/>
    </row>
    <row r="156" spans="1:8" ht="12.75" customHeight="1">
      <c r="A156" s="30">
        <v>44504</v>
      </c>
      <c r="B156" s="31"/>
      <c r="C156" s="22">
        <f>ROUND(7.525,5)</f>
        <v>7.525</v>
      </c>
      <c r="D156" s="22">
        <f>F156</f>
        <v>8.01686</v>
      </c>
      <c r="E156" s="22">
        <f>F156</f>
        <v>8.01686</v>
      </c>
      <c r="F156" s="22">
        <f>ROUND(8.01686,5)</f>
        <v>8.01686</v>
      </c>
      <c r="G156" s="20"/>
      <c r="H156" s="28"/>
    </row>
    <row r="157" spans="1:8" ht="12.75" customHeight="1">
      <c r="A157" s="30">
        <v>44595</v>
      </c>
      <c r="B157" s="31"/>
      <c r="C157" s="22">
        <f>ROUND(7.525,5)</f>
        <v>7.525</v>
      </c>
      <c r="D157" s="22">
        <f>F157</f>
        <v>8.24534</v>
      </c>
      <c r="E157" s="22">
        <f>F157</f>
        <v>8.24534</v>
      </c>
      <c r="F157" s="22">
        <f>ROUND(8.24534,5)</f>
        <v>8.24534</v>
      </c>
      <c r="G157" s="20"/>
      <c r="H157" s="28"/>
    </row>
    <row r="158" spans="1:8" ht="12.75" customHeight="1">
      <c r="A158" s="30">
        <v>44686</v>
      </c>
      <c r="B158" s="31"/>
      <c r="C158" s="22">
        <f>ROUND(7.525,5)</f>
        <v>7.525</v>
      </c>
      <c r="D158" s="22">
        <f>F158</f>
        <v>8.52088</v>
      </c>
      <c r="E158" s="22">
        <f>F158</f>
        <v>8.52088</v>
      </c>
      <c r="F158" s="22">
        <f>ROUND(8.52088,5)</f>
        <v>8.52088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44322</v>
      </c>
      <c r="B160" s="31"/>
      <c r="C160" s="22">
        <f>ROUND(1.505,5)</f>
        <v>1.505</v>
      </c>
      <c r="D160" s="22">
        <f>F160</f>
        <v>321.15607</v>
      </c>
      <c r="E160" s="22">
        <f>F160</f>
        <v>321.15607</v>
      </c>
      <c r="F160" s="22">
        <f>ROUND(321.15607,5)</f>
        <v>321.15607</v>
      </c>
      <c r="G160" s="20"/>
      <c r="H160" s="28"/>
    </row>
    <row r="161" spans="1:8" ht="12.75" customHeight="1">
      <c r="A161" s="30">
        <v>44413</v>
      </c>
      <c r="B161" s="31"/>
      <c r="C161" s="22">
        <f>ROUND(1.505,5)</f>
        <v>1.505</v>
      </c>
      <c r="D161" s="22">
        <f>F161</f>
        <v>316.63063</v>
      </c>
      <c r="E161" s="22">
        <f>F161</f>
        <v>316.63063</v>
      </c>
      <c r="F161" s="22">
        <f>ROUND(316.63063,5)</f>
        <v>316.63063</v>
      </c>
      <c r="G161" s="20"/>
      <c r="H161" s="28"/>
    </row>
    <row r="162" spans="1:8" ht="12.75" customHeight="1">
      <c r="A162" s="30">
        <v>44504</v>
      </c>
      <c r="B162" s="31"/>
      <c r="C162" s="22">
        <f>ROUND(1.505,5)</f>
        <v>1.505</v>
      </c>
      <c r="D162" s="22">
        <f>F162</f>
        <v>320.19615</v>
      </c>
      <c r="E162" s="22">
        <f>F162</f>
        <v>320.19615</v>
      </c>
      <c r="F162" s="22">
        <f>ROUND(320.19615,5)</f>
        <v>320.19615</v>
      </c>
      <c r="G162" s="20"/>
      <c r="H162" s="28"/>
    </row>
    <row r="163" spans="1:8" ht="12.75" customHeight="1">
      <c r="A163" s="30">
        <v>44595</v>
      </c>
      <c r="B163" s="31"/>
      <c r="C163" s="22">
        <f>ROUND(1.505,5)</f>
        <v>1.505</v>
      </c>
      <c r="D163" s="22">
        <f>F163</f>
        <v>315.76297</v>
      </c>
      <c r="E163" s="22">
        <f>F163</f>
        <v>315.76297</v>
      </c>
      <c r="F163" s="22">
        <f>ROUND(315.76297,5)</f>
        <v>315.76297</v>
      </c>
      <c r="G163" s="20"/>
      <c r="H163" s="28"/>
    </row>
    <row r="164" spans="1:8" ht="12.75" customHeight="1">
      <c r="A164" s="30">
        <v>44686</v>
      </c>
      <c r="B164" s="31"/>
      <c r="C164" s="22">
        <f>ROUND(1.505,5)</f>
        <v>1.505</v>
      </c>
      <c r="D164" s="22">
        <f>F164</f>
        <v>319.16608</v>
      </c>
      <c r="E164" s="22">
        <f>F164</f>
        <v>319.16608</v>
      </c>
      <c r="F164" s="22">
        <f>ROUND(319.16608,5)</f>
        <v>319.16608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44322</v>
      </c>
      <c r="B166" s="31"/>
      <c r="C166" s="22">
        <f>ROUND(4.02,5)</f>
        <v>4.02</v>
      </c>
      <c r="D166" s="22">
        <f>F166</f>
        <v>231.44924</v>
      </c>
      <c r="E166" s="22">
        <f>F166</f>
        <v>231.44924</v>
      </c>
      <c r="F166" s="22">
        <f>ROUND(231.44924,5)</f>
        <v>231.44924</v>
      </c>
      <c r="G166" s="20"/>
      <c r="H166" s="28"/>
    </row>
    <row r="167" spans="1:8" ht="12.75" customHeight="1">
      <c r="A167" s="30">
        <v>44413</v>
      </c>
      <c r="B167" s="31"/>
      <c r="C167" s="22">
        <f>ROUND(4.02,5)</f>
        <v>4.02</v>
      </c>
      <c r="D167" s="22">
        <f>F167</f>
        <v>229.7046</v>
      </c>
      <c r="E167" s="22">
        <f>F167</f>
        <v>229.7046</v>
      </c>
      <c r="F167" s="22">
        <f>ROUND(229.7046,5)</f>
        <v>229.7046</v>
      </c>
      <c r="G167" s="20"/>
      <c r="H167" s="28"/>
    </row>
    <row r="168" spans="1:8" ht="12.75" customHeight="1">
      <c r="A168" s="30">
        <v>44504</v>
      </c>
      <c r="B168" s="31"/>
      <c r="C168" s="22">
        <f>ROUND(4.02,5)</f>
        <v>4.02</v>
      </c>
      <c r="D168" s="22">
        <f>F168</f>
        <v>232.29094</v>
      </c>
      <c r="E168" s="22">
        <f>F168</f>
        <v>232.29094</v>
      </c>
      <c r="F168" s="22">
        <f>ROUND(232.29094,5)</f>
        <v>232.29094</v>
      </c>
      <c r="G168" s="20"/>
      <c r="H168" s="28"/>
    </row>
    <row r="169" spans="1:8" ht="12.75" customHeight="1">
      <c r="A169" s="30">
        <v>44595</v>
      </c>
      <c r="B169" s="31"/>
      <c r="C169" s="22">
        <f>ROUND(4.02,5)</f>
        <v>4.02</v>
      </c>
      <c r="D169" s="22">
        <f>F169</f>
        <v>230.64828</v>
      </c>
      <c r="E169" s="22">
        <f>F169</f>
        <v>230.64828</v>
      </c>
      <c r="F169" s="22">
        <f>ROUND(230.64828,5)</f>
        <v>230.64828</v>
      </c>
      <c r="G169" s="20"/>
      <c r="H169" s="28"/>
    </row>
    <row r="170" spans="1:8" ht="12.75" customHeight="1">
      <c r="A170" s="30">
        <v>44686</v>
      </c>
      <c r="B170" s="31"/>
      <c r="C170" s="22">
        <f>ROUND(4.02,5)</f>
        <v>4.02</v>
      </c>
      <c r="D170" s="22">
        <f>F170</f>
        <v>233.13475</v>
      </c>
      <c r="E170" s="22">
        <f>F170</f>
        <v>233.13475</v>
      </c>
      <c r="F170" s="22">
        <f>ROUND(233.13475,5)</f>
        <v>233.13475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44322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44413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44504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44595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44686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44595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44686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44322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44595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44686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44322</v>
      </c>
      <c r="B192" s="31"/>
      <c r="C192" s="22">
        <f>ROUND(11.01,5)</f>
        <v>11.01</v>
      </c>
      <c r="D192" s="22">
        <f>F192</f>
        <v>11.09049</v>
      </c>
      <c r="E192" s="22">
        <f>F192</f>
        <v>11.09049</v>
      </c>
      <c r="F192" s="22">
        <f>ROUND(11.09049,5)</f>
        <v>11.09049</v>
      </c>
      <c r="G192" s="20"/>
      <c r="H192" s="28"/>
    </row>
    <row r="193" spans="1:8" ht="12.75" customHeight="1">
      <c r="A193" s="30">
        <v>44413</v>
      </c>
      <c r="B193" s="31"/>
      <c r="C193" s="22">
        <f>ROUND(11.01,5)</f>
        <v>11.01</v>
      </c>
      <c r="D193" s="22">
        <f>F193</f>
        <v>11.30391</v>
      </c>
      <c r="E193" s="22">
        <f>F193</f>
        <v>11.30391</v>
      </c>
      <c r="F193" s="22">
        <f>ROUND(11.30391,5)</f>
        <v>11.30391</v>
      </c>
      <c r="G193" s="20"/>
      <c r="H193" s="28"/>
    </row>
    <row r="194" spans="1:8" ht="12.75" customHeight="1">
      <c r="A194" s="30">
        <v>44504</v>
      </c>
      <c r="B194" s="31"/>
      <c r="C194" s="22">
        <f>ROUND(11.01,5)</f>
        <v>11.01</v>
      </c>
      <c r="D194" s="22">
        <f>F194</f>
        <v>11.51487</v>
      </c>
      <c r="E194" s="22">
        <f>F194</f>
        <v>11.51487</v>
      </c>
      <c r="F194" s="22">
        <f>ROUND(11.51487,5)</f>
        <v>11.51487</v>
      </c>
      <c r="G194" s="20"/>
      <c r="H194" s="28"/>
    </row>
    <row r="195" spans="1:8" ht="12.75" customHeight="1">
      <c r="A195" s="30">
        <v>44595</v>
      </c>
      <c r="B195" s="31"/>
      <c r="C195" s="22">
        <f>ROUND(11.01,5)</f>
        <v>11.01</v>
      </c>
      <c r="D195" s="22">
        <f>F195</f>
        <v>11.73752</v>
      </c>
      <c r="E195" s="22">
        <f>F195</f>
        <v>11.73752</v>
      </c>
      <c r="F195" s="22">
        <f>ROUND(11.73752,5)</f>
        <v>11.73752</v>
      </c>
      <c r="G195" s="20"/>
      <c r="H195" s="28"/>
    </row>
    <row r="196" spans="1:8" ht="12.75" customHeight="1">
      <c r="A196" s="30">
        <v>44686</v>
      </c>
      <c r="B196" s="31"/>
      <c r="C196" s="22">
        <f>ROUND(11.01,5)</f>
        <v>11.01</v>
      </c>
      <c r="D196" s="22">
        <f>F196</f>
        <v>11.97963</v>
      </c>
      <c r="E196" s="22">
        <f>F196</f>
        <v>11.97963</v>
      </c>
      <c r="F196" s="22">
        <f>ROUND(11.97963,5)</f>
        <v>11.97963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44322</v>
      </c>
      <c r="B198" s="31"/>
      <c r="C198" s="22">
        <f>ROUND(3.2,5)</f>
        <v>3.2</v>
      </c>
      <c r="D198" s="22">
        <f>F198</f>
        <v>200.82617</v>
      </c>
      <c r="E198" s="22">
        <f>F198</f>
        <v>200.82617</v>
      </c>
      <c r="F198" s="22">
        <f>ROUND(200.82617,5)</f>
        <v>200.82617</v>
      </c>
      <c r="G198" s="20"/>
      <c r="H198" s="28"/>
    </row>
    <row r="199" spans="1:8" ht="12.75" customHeight="1">
      <c r="A199" s="30">
        <v>44413</v>
      </c>
      <c r="B199" s="31"/>
      <c r="C199" s="22">
        <f>ROUND(3.2,5)</f>
        <v>3.2</v>
      </c>
      <c r="D199" s="22">
        <f>F199</f>
        <v>203.00045</v>
      </c>
      <c r="E199" s="22">
        <f>F199</f>
        <v>203.00045</v>
      </c>
      <c r="F199" s="22">
        <f>ROUND(203.00045,5)</f>
        <v>203.00045</v>
      </c>
      <c r="G199" s="20"/>
      <c r="H199" s="28"/>
    </row>
    <row r="200" spans="1:8" ht="12.75" customHeight="1">
      <c r="A200" s="30">
        <v>44504</v>
      </c>
      <c r="B200" s="31"/>
      <c r="C200" s="22">
        <f>ROUND(3.2,5)</f>
        <v>3.2</v>
      </c>
      <c r="D200" s="22">
        <f>F200</f>
        <v>202.5458</v>
      </c>
      <c r="E200" s="22">
        <f>F200</f>
        <v>202.5458</v>
      </c>
      <c r="F200" s="22">
        <f>ROUND(202.5458,5)</f>
        <v>202.5458</v>
      </c>
      <c r="G200" s="20"/>
      <c r="H200" s="28"/>
    </row>
    <row r="201" spans="1:8" ht="12.75" customHeight="1">
      <c r="A201" s="30">
        <v>44595</v>
      </c>
      <c r="B201" s="31"/>
      <c r="C201" s="22">
        <f>ROUND(3.2,5)</f>
        <v>3.2</v>
      </c>
      <c r="D201" s="22">
        <f>F201</f>
        <v>204.8647</v>
      </c>
      <c r="E201" s="22">
        <f>F201</f>
        <v>204.8647</v>
      </c>
      <c r="F201" s="22">
        <f>ROUND(204.8647,5)</f>
        <v>204.8647</v>
      </c>
      <c r="G201" s="20"/>
      <c r="H201" s="28"/>
    </row>
    <row r="202" spans="1:8" ht="12.75" customHeight="1">
      <c r="A202" s="30">
        <v>44686</v>
      </c>
      <c r="B202" s="31"/>
      <c r="C202" s="22">
        <f>ROUND(3.2,5)</f>
        <v>3.2</v>
      </c>
      <c r="D202" s="22">
        <f>F202</f>
        <v>204.27669</v>
      </c>
      <c r="E202" s="22">
        <f>F202</f>
        <v>204.27669</v>
      </c>
      <c r="F202" s="22">
        <f>ROUND(204.27669,5)</f>
        <v>204.27669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44322</v>
      </c>
      <c r="B204" s="31"/>
      <c r="C204" s="22">
        <f>ROUND(0.74,5)</f>
        <v>0.74</v>
      </c>
      <c r="D204" s="22">
        <f>F204</f>
        <v>171.77644</v>
      </c>
      <c r="E204" s="22">
        <f>F204</f>
        <v>171.77644</v>
      </c>
      <c r="F204" s="22">
        <f>ROUND(171.77644,5)</f>
        <v>171.77644</v>
      </c>
      <c r="G204" s="20"/>
      <c r="H204" s="28"/>
    </row>
    <row r="205" spans="1:8" ht="12.75" customHeight="1">
      <c r="A205" s="30">
        <v>44413</v>
      </c>
      <c r="B205" s="31"/>
      <c r="C205" s="22">
        <f>ROUND(0.74,5)</f>
        <v>0.74</v>
      </c>
      <c r="D205" s="22">
        <f>F205</f>
        <v>171.30446</v>
      </c>
      <c r="E205" s="22">
        <f>F205</f>
        <v>171.30446</v>
      </c>
      <c r="F205" s="22">
        <f>ROUND(171.30446,5)</f>
        <v>171.30446</v>
      </c>
      <c r="G205" s="20"/>
      <c r="H205" s="28"/>
    </row>
    <row r="206" spans="1:8" ht="12.75" customHeight="1">
      <c r="A206" s="30">
        <v>44504</v>
      </c>
      <c r="B206" s="31"/>
      <c r="C206" s="22">
        <f>ROUND(0.74,5)</f>
        <v>0.74</v>
      </c>
      <c r="D206" s="22">
        <f>F206</f>
        <v>173.23349</v>
      </c>
      <c r="E206" s="22">
        <f>F206</f>
        <v>173.23349</v>
      </c>
      <c r="F206" s="22">
        <f>ROUND(173.23349,5)</f>
        <v>173.23349</v>
      </c>
      <c r="G206" s="20"/>
      <c r="H206" s="28"/>
    </row>
    <row r="207" spans="1:8" ht="12.75" customHeight="1">
      <c r="A207" s="30">
        <v>44595</v>
      </c>
      <c r="B207" s="31"/>
      <c r="C207" s="22">
        <f>ROUND(0.74,5)</f>
        <v>0.74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30">
        <v>44686</v>
      </c>
      <c r="B208" s="31"/>
      <c r="C208" s="22">
        <f>ROUND(0.74,5)</f>
        <v>0.74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44322</v>
      </c>
      <c r="B210" s="31"/>
      <c r="C210" s="22">
        <f>ROUND(9.985,5)</f>
        <v>9.985</v>
      </c>
      <c r="D210" s="22">
        <f>F210</f>
        <v>10.06978</v>
      </c>
      <c r="E210" s="22">
        <f>F210</f>
        <v>10.06978</v>
      </c>
      <c r="F210" s="22">
        <f>ROUND(10.06978,5)</f>
        <v>10.06978</v>
      </c>
      <c r="G210" s="20"/>
      <c r="H210" s="28"/>
    </row>
    <row r="211" spans="1:8" ht="12.75" customHeight="1">
      <c r="A211" s="30">
        <v>44413</v>
      </c>
      <c r="B211" s="31"/>
      <c r="C211" s="22">
        <f>ROUND(9.985,5)</f>
        <v>9.985</v>
      </c>
      <c r="D211" s="22">
        <f>F211</f>
        <v>10.29479</v>
      </c>
      <c r="E211" s="22">
        <f>F211</f>
        <v>10.29479</v>
      </c>
      <c r="F211" s="22">
        <f>ROUND(10.29479,5)</f>
        <v>10.29479</v>
      </c>
      <c r="G211" s="20"/>
      <c r="H211" s="28"/>
    </row>
    <row r="212" spans="1:8" ht="12.75" customHeight="1">
      <c r="A212" s="30">
        <v>44504</v>
      </c>
      <c r="B212" s="31"/>
      <c r="C212" s="22">
        <f>ROUND(9.985,5)</f>
        <v>9.985</v>
      </c>
      <c r="D212" s="22">
        <f>F212</f>
        <v>10.51951</v>
      </c>
      <c r="E212" s="22">
        <f>F212</f>
        <v>10.51951</v>
      </c>
      <c r="F212" s="22">
        <f>ROUND(10.51951,5)</f>
        <v>10.51951</v>
      </c>
      <c r="G212" s="20"/>
      <c r="H212" s="28"/>
    </row>
    <row r="213" spans="1:8" ht="12.75" customHeight="1">
      <c r="A213" s="30">
        <v>44595</v>
      </c>
      <c r="B213" s="31"/>
      <c r="C213" s="22">
        <f>ROUND(9.985,5)</f>
        <v>9.985</v>
      </c>
      <c r="D213" s="22">
        <f>F213</f>
        <v>10.76416</v>
      </c>
      <c r="E213" s="22">
        <f>F213</f>
        <v>10.76416</v>
      </c>
      <c r="F213" s="22">
        <f>ROUND(10.76416,5)</f>
        <v>10.76416</v>
      </c>
      <c r="G213" s="20"/>
      <c r="H213" s="28"/>
    </row>
    <row r="214" spans="1:8" ht="12.75" customHeight="1">
      <c r="A214" s="30">
        <v>44686</v>
      </c>
      <c r="B214" s="31"/>
      <c r="C214" s="22">
        <f>ROUND(9.985,5)</f>
        <v>9.985</v>
      </c>
      <c r="D214" s="22">
        <f>F214</f>
        <v>11.02699</v>
      </c>
      <c r="E214" s="22">
        <f>F214</f>
        <v>11.02699</v>
      </c>
      <c r="F214" s="22">
        <f>ROUND(11.02699,5)</f>
        <v>11.02699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44322</v>
      </c>
      <c r="B216" s="31"/>
      <c r="C216" s="22">
        <f>ROUND(11.365,5)</f>
        <v>11.365</v>
      </c>
      <c r="D216" s="22">
        <f>F216</f>
        <v>11.44474</v>
      </c>
      <c r="E216" s="22">
        <f>F216</f>
        <v>11.44474</v>
      </c>
      <c r="F216" s="22">
        <f>ROUND(11.44474,5)</f>
        <v>11.44474</v>
      </c>
      <c r="G216" s="20"/>
      <c r="H216" s="28"/>
    </row>
    <row r="217" spans="1:8" ht="12.75" customHeight="1">
      <c r="A217" s="30">
        <v>44413</v>
      </c>
      <c r="B217" s="31"/>
      <c r="C217" s="22">
        <f>ROUND(11.365,5)</f>
        <v>11.365</v>
      </c>
      <c r="D217" s="22">
        <f>F217</f>
        <v>11.65655</v>
      </c>
      <c r="E217" s="22">
        <f>F217</f>
        <v>11.65655</v>
      </c>
      <c r="F217" s="22">
        <f>ROUND(11.65655,5)</f>
        <v>11.65655</v>
      </c>
      <c r="G217" s="20"/>
      <c r="H217" s="28"/>
    </row>
    <row r="218" spans="1:8" ht="12.75" customHeight="1">
      <c r="A218" s="30">
        <v>44504</v>
      </c>
      <c r="B218" s="31"/>
      <c r="C218" s="22">
        <f>ROUND(11.365,5)</f>
        <v>11.365</v>
      </c>
      <c r="D218" s="22">
        <f>F218</f>
        <v>11.86558</v>
      </c>
      <c r="E218" s="22">
        <f>F218</f>
        <v>11.86558</v>
      </c>
      <c r="F218" s="22">
        <f>ROUND(11.86558,5)</f>
        <v>11.86558</v>
      </c>
      <c r="G218" s="20"/>
      <c r="H218" s="28"/>
    </row>
    <row r="219" spans="1:8" ht="12.75" customHeight="1">
      <c r="A219" s="30">
        <v>44595</v>
      </c>
      <c r="B219" s="31"/>
      <c r="C219" s="22">
        <f>ROUND(11.365,5)</f>
        <v>11.365</v>
      </c>
      <c r="D219" s="22">
        <f>F219</f>
        <v>12.08999</v>
      </c>
      <c r="E219" s="22">
        <f>F219</f>
        <v>12.08999</v>
      </c>
      <c r="F219" s="22">
        <f>ROUND(12.08999,5)</f>
        <v>12.08999</v>
      </c>
      <c r="G219" s="20"/>
      <c r="H219" s="28"/>
    </row>
    <row r="220" spans="1:8" ht="12.75" customHeight="1">
      <c r="A220" s="30">
        <v>44686</v>
      </c>
      <c r="B220" s="31"/>
      <c r="C220" s="22">
        <f>ROUND(11.365,5)</f>
        <v>11.365</v>
      </c>
      <c r="D220" s="22">
        <f>F220</f>
        <v>12.32489</v>
      </c>
      <c r="E220" s="22">
        <f>F220</f>
        <v>12.32489</v>
      </c>
      <c r="F220" s="22">
        <f>ROUND(12.32489,5)</f>
        <v>12.32489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44322</v>
      </c>
      <c r="B222" s="31"/>
      <c r="C222" s="22">
        <f>ROUND(11.415,5)</f>
        <v>11.415</v>
      </c>
      <c r="D222" s="22">
        <f>F222</f>
        <v>11.49622</v>
      </c>
      <c r="E222" s="22">
        <f>F222</f>
        <v>11.49622</v>
      </c>
      <c r="F222" s="22">
        <f>ROUND(11.49622,5)</f>
        <v>11.49622</v>
      </c>
      <c r="G222" s="20"/>
      <c r="H222" s="28"/>
    </row>
    <row r="223" spans="1:8" ht="12.75" customHeight="1">
      <c r="A223" s="30">
        <v>44413</v>
      </c>
      <c r="B223" s="31"/>
      <c r="C223" s="22">
        <f>ROUND(11.415,5)</f>
        <v>11.415</v>
      </c>
      <c r="D223" s="22">
        <f>F223</f>
        <v>11.71264</v>
      </c>
      <c r="E223" s="22">
        <f>F223</f>
        <v>11.71264</v>
      </c>
      <c r="F223" s="22">
        <f>ROUND(11.71264,5)</f>
        <v>11.71264</v>
      </c>
      <c r="G223" s="20"/>
      <c r="H223" s="28"/>
    </row>
    <row r="224" spans="1:8" ht="12.75" customHeight="1">
      <c r="A224" s="30">
        <v>44504</v>
      </c>
      <c r="B224" s="31"/>
      <c r="C224" s="22">
        <f>ROUND(11.415,5)</f>
        <v>11.415</v>
      </c>
      <c r="D224" s="22">
        <f>F224</f>
        <v>11.92652</v>
      </c>
      <c r="E224" s="22">
        <f>F224</f>
        <v>11.92652</v>
      </c>
      <c r="F224" s="22">
        <f>ROUND(11.92652,5)</f>
        <v>11.92652</v>
      </c>
      <c r="G224" s="20"/>
      <c r="H224" s="28"/>
    </row>
    <row r="225" spans="1:8" ht="12.75" customHeight="1">
      <c r="A225" s="30">
        <v>44595</v>
      </c>
      <c r="B225" s="31"/>
      <c r="C225" s="22">
        <f>ROUND(11.415,5)</f>
        <v>11.415</v>
      </c>
      <c r="D225" s="22">
        <f>F225</f>
        <v>12.15696</v>
      </c>
      <c r="E225" s="22">
        <f>F225</f>
        <v>12.15696</v>
      </c>
      <c r="F225" s="22">
        <f>ROUND(12.15696,5)</f>
        <v>12.15696</v>
      </c>
      <c r="G225" s="20"/>
      <c r="H225" s="28"/>
    </row>
    <row r="226" spans="1:8" ht="12.75" customHeight="1">
      <c r="A226" s="30">
        <v>44686</v>
      </c>
      <c r="B226" s="31"/>
      <c r="C226" s="22">
        <f>ROUND(11.415,5)</f>
        <v>11.415</v>
      </c>
      <c r="D226" s="22">
        <f>F226</f>
        <v>12.39855</v>
      </c>
      <c r="E226" s="22">
        <f>F226</f>
        <v>12.39855</v>
      </c>
      <c r="F226" s="22">
        <f>ROUND(12.39855,5)</f>
        <v>12.39855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44322</v>
      </c>
      <c r="B228" s="31"/>
      <c r="C228" s="23">
        <f>ROUND(767.22,3)</f>
        <v>767.22</v>
      </c>
      <c r="D228" s="23">
        <f>F228</f>
        <v>770.273</v>
      </c>
      <c r="E228" s="23">
        <f>F228</f>
        <v>770.273</v>
      </c>
      <c r="F228" s="23">
        <f>ROUND(770.273,3)</f>
        <v>770.273</v>
      </c>
      <c r="G228" s="20"/>
      <c r="H228" s="28"/>
    </row>
    <row r="229" spans="1:8" ht="12.75" customHeight="1">
      <c r="A229" s="30">
        <v>44413</v>
      </c>
      <c r="B229" s="31"/>
      <c r="C229" s="23">
        <f>ROUND(767.22,3)</f>
        <v>767.22</v>
      </c>
      <c r="D229" s="23">
        <f>F229</f>
        <v>778.341</v>
      </c>
      <c r="E229" s="23">
        <f>F229</f>
        <v>778.341</v>
      </c>
      <c r="F229" s="23">
        <f>ROUND(778.341,3)</f>
        <v>778.341</v>
      </c>
      <c r="G229" s="20"/>
      <c r="H229" s="28"/>
    </row>
    <row r="230" spans="1:8" ht="12.75" customHeight="1">
      <c r="A230" s="30">
        <v>44504</v>
      </c>
      <c r="B230" s="31"/>
      <c r="C230" s="23">
        <f>ROUND(767.22,3)</f>
        <v>767.22</v>
      </c>
      <c r="D230" s="23">
        <f>F230</f>
        <v>787.008</v>
      </c>
      <c r="E230" s="23">
        <f>F230</f>
        <v>787.008</v>
      </c>
      <c r="F230" s="23">
        <f>ROUND(787.008,3)</f>
        <v>787.008</v>
      </c>
      <c r="G230" s="20"/>
      <c r="H230" s="28"/>
    </row>
    <row r="231" spans="1:8" ht="12.75" customHeight="1">
      <c r="A231" s="30">
        <v>44595</v>
      </c>
      <c r="B231" s="31"/>
      <c r="C231" s="23">
        <f>ROUND(767.22,3)</f>
        <v>767.22</v>
      </c>
      <c r="D231" s="23">
        <f>F231</f>
        <v>795.832</v>
      </c>
      <c r="E231" s="23">
        <f>F231</f>
        <v>795.832</v>
      </c>
      <c r="F231" s="23">
        <f>ROUND(795.832,3)</f>
        <v>795.832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44322</v>
      </c>
      <c r="B233" s="31"/>
      <c r="C233" s="23">
        <f>ROUND(771.732,3)</f>
        <v>771.732</v>
      </c>
      <c r="D233" s="23">
        <f>F233</f>
        <v>774.803</v>
      </c>
      <c r="E233" s="23">
        <f>F233</f>
        <v>774.803</v>
      </c>
      <c r="F233" s="23">
        <f>ROUND(774.803,3)</f>
        <v>774.803</v>
      </c>
      <c r="G233" s="20"/>
      <c r="H233" s="28"/>
    </row>
    <row r="234" spans="1:8" ht="12.75" customHeight="1">
      <c r="A234" s="30">
        <v>44413</v>
      </c>
      <c r="B234" s="31"/>
      <c r="C234" s="23">
        <f>ROUND(771.732,3)</f>
        <v>771.732</v>
      </c>
      <c r="D234" s="23">
        <f>F234</f>
        <v>782.918</v>
      </c>
      <c r="E234" s="23">
        <f>F234</f>
        <v>782.918</v>
      </c>
      <c r="F234" s="23">
        <f>ROUND(782.918,3)</f>
        <v>782.918</v>
      </c>
      <c r="G234" s="20"/>
      <c r="H234" s="28"/>
    </row>
    <row r="235" spans="1:8" ht="12.75" customHeight="1">
      <c r="A235" s="30">
        <v>44504</v>
      </c>
      <c r="B235" s="31"/>
      <c r="C235" s="23">
        <f>ROUND(771.732,3)</f>
        <v>771.732</v>
      </c>
      <c r="D235" s="23">
        <f>F235</f>
        <v>791.637</v>
      </c>
      <c r="E235" s="23">
        <f>F235</f>
        <v>791.637</v>
      </c>
      <c r="F235" s="23">
        <f>ROUND(791.637,3)</f>
        <v>791.637</v>
      </c>
      <c r="G235" s="20"/>
      <c r="H235" s="28"/>
    </row>
    <row r="236" spans="1:8" ht="12.75" customHeight="1">
      <c r="A236" s="30">
        <v>44595</v>
      </c>
      <c r="B236" s="31"/>
      <c r="C236" s="23">
        <f>ROUND(771.732,3)</f>
        <v>771.732</v>
      </c>
      <c r="D236" s="23">
        <f>F236</f>
        <v>800.512</v>
      </c>
      <c r="E236" s="23">
        <f>F236</f>
        <v>800.512</v>
      </c>
      <c r="F236" s="23">
        <f>ROUND(800.512,3)</f>
        <v>800.512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44322</v>
      </c>
      <c r="B238" s="31"/>
      <c r="C238" s="23">
        <f>ROUND(844.806,3)</f>
        <v>844.806</v>
      </c>
      <c r="D238" s="23">
        <f>F238</f>
        <v>848.168</v>
      </c>
      <c r="E238" s="23">
        <f>F238</f>
        <v>848.168</v>
      </c>
      <c r="F238" s="23">
        <f>ROUND(848.168,3)</f>
        <v>848.168</v>
      </c>
      <c r="G238" s="20"/>
      <c r="H238" s="28"/>
    </row>
    <row r="239" spans="1:8" ht="12.75" customHeight="1">
      <c r="A239" s="30">
        <v>44413</v>
      </c>
      <c r="B239" s="31"/>
      <c r="C239" s="23">
        <f>ROUND(844.806,3)</f>
        <v>844.806</v>
      </c>
      <c r="D239" s="23">
        <f>F239</f>
        <v>857.051</v>
      </c>
      <c r="E239" s="23">
        <f>F239</f>
        <v>857.051</v>
      </c>
      <c r="F239" s="23">
        <f>ROUND(857.051,3)</f>
        <v>857.051</v>
      </c>
      <c r="G239" s="20"/>
      <c r="H239" s="28"/>
    </row>
    <row r="240" spans="1:8" ht="12.75" customHeight="1">
      <c r="A240" s="30">
        <v>44504</v>
      </c>
      <c r="B240" s="31"/>
      <c r="C240" s="23">
        <f>ROUND(844.806,3)</f>
        <v>844.806</v>
      </c>
      <c r="D240" s="23">
        <f>F240</f>
        <v>866.595</v>
      </c>
      <c r="E240" s="23">
        <f>F240</f>
        <v>866.595</v>
      </c>
      <c r="F240" s="23">
        <f>ROUND(866.595,3)</f>
        <v>866.595</v>
      </c>
      <c r="G240" s="20"/>
      <c r="H240" s="28"/>
    </row>
    <row r="241" spans="1:8" ht="12.75" customHeight="1">
      <c r="A241" s="30">
        <v>44595</v>
      </c>
      <c r="B241" s="31"/>
      <c r="C241" s="23">
        <f>ROUND(844.806,3)</f>
        <v>844.806</v>
      </c>
      <c r="D241" s="23">
        <f>F241</f>
        <v>876.311</v>
      </c>
      <c r="E241" s="23">
        <f>F241</f>
        <v>876.311</v>
      </c>
      <c r="F241" s="23">
        <f>ROUND(876.311,3)</f>
        <v>876.311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44322</v>
      </c>
      <c r="B243" s="31"/>
      <c r="C243" s="23">
        <f>ROUND(741.953,3)</f>
        <v>741.953</v>
      </c>
      <c r="D243" s="23">
        <f>F243</f>
        <v>744.906</v>
      </c>
      <c r="E243" s="23">
        <f>F243</f>
        <v>744.906</v>
      </c>
      <c r="F243" s="23">
        <f>ROUND(744.906,3)</f>
        <v>744.906</v>
      </c>
      <c r="G243" s="20"/>
      <c r="H243" s="28"/>
    </row>
    <row r="244" spans="1:8" ht="12.75" customHeight="1">
      <c r="A244" s="30">
        <v>44413</v>
      </c>
      <c r="B244" s="31"/>
      <c r="C244" s="23">
        <f>ROUND(741.953,3)</f>
        <v>741.953</v>
      </c>
      <c r="D244" s="23">
        <f>F244</f>
        <v>752.707</v>
      </c>
      <c r="E244" s="23">
        <f>F244</f>
        <v>752.707</v>
      </c>
      <c r="F244" s="23">
        <f>ROUND(752.707,3)</f>
        <v>752.707</v>
      </c>
      <c r="G244" s="20"/>
      <c r="H244" s="28"/>
    </row>
    <row r="245" spans="1:8" ht="12.75" customHeight="1">
      <c r="A245" s="30">
        <v>44504</v>
      </c>
      <c r="B245" s="31"/>
      <c r="C245" s="23">
        <f>ROUND(741.953,3)</f>
        <v>741.953</v>
      </c>
      <c r="D245" s="23">
        <f>F245</f>
        <v>761.09</v>
      </c>
      <c r="E245" s="23">
        <f>F245</f>
        <v>761.09</v>
      </c>
      <c r="F245" s="23">
        <f>ROUND(761.09,3)</f>
        <v>761.09</v>
      </c>
      <c r="G245" s="20"/>
      <c r="H245" s="28"/>
    </row>
    <row r="246" spans="1:8" ht="12.75" customHeight="1">
      <c r="A246" s="30">
        <v>44595</v>
      </c>
      <c r="B246" s="31"/>
      <c r="C246" s="23">
        <f>ROUND(741.953,3)</f>
        <v>741.953</v>
      </c>
      <c r="D246" s="23">
        <f>F246</f>
        <v>769.623</v>
      </c>
      <c r="E246" s="23">
        <f>F246</f>
        <v>769.623</v>
      </c>
      <c r="F246" s="23">
        <f>ROUND(769.623,3)</f>
        <v>769.623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44322</v>
      </c>
      <c r="B248" s="31"/>
      <c r="C248" s="23">
        <f>ROUND(280.487878113512,3)</f>
        <v>280.488</v>
      </c>
      <c r="D248" s="23">
        <f>F248</f>
        <v>281.633</v>
      </c>
      <c r="E248" s="23">
        <f>F248</f>
        <v>281.633</v>
      </c>
      <c r="F248" s="23">
        <f>ROUND(281.633,3)</f>
        <v>281.633</v>
      </c>
      <c r="G248" s="20"/>
      <c r="H248" s="28"/>
    </row>
    <row r="249" spans="1:8" ht="12.75" customHeight="1">
      <c r="A249" s="30">
        <v>44413</v>
      </c>
      <c r="B249" s="31"/>
      <c r="C249" s="23">
        <f>ROUND(280.487878113512,3)</f>
        <v>280.488</v>
      </c>
      <c r="D249" s="23">
        <f>F249</f>
        <v>284.652</v>
      </c>
      <c r="E249" s="23">
        <f>F249</f>
        <v>284.652</v>
      </c>
      <c r="F249" s="23">
        <f>ROUND(284.652,3)</f>
        <v>284.652</v>
      </c>
      <c r="G249" s="20"/>
      <c r="H249" s="28"/>
    </row>
    <row r="250" spans="1:8" ht="12.75" customHeight="1">
      <c r="A250" s="30">
        <v>44504</v>
      </c>
      <c r="B250" s="31"/>
      <c r="C250" s="23">
        <f>ROUND(280.487878113512,3)</f>
        <v>280.488</v>
      </c>
      <c r="D250" s="23">
        <f>F250</f>
        <v>287.891</v>
      </c>
      <c r="E250" s="23">
        <f>F250</f>
        <v>287.891</v>
      </c>
      <c r="F250" s="23">
        <f>ROUND(287.891,3)</f>
        <v>287.891</v>
      </c>
      <c r="G250" s="20"/>
      <c r="H250" s="28"/>
    </row>
    <row r="251" spans="1:8" ht="12.75" customHeight="1">
      <c r="A251" s="30">
        <v>44595</v>
      </c>
      <c r="B251" s="31"/>
      <c r="C251" s="23">
        <f>ROUND(280.487878113512,3)</f>
        <v>280.488</v>
      </c>
      <c r="D251" s="23">
        <f>F251</f>
        <v>291.186</v>
      </c>
      <c r="E251" s="23">
        <f>F251</f>
        <v>291.186</v>
      </c>
      <c r="F251" s="23">
        <f>ROUND(291.186,3)</f>
        <v>291.186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44322</v>
      </c>
      <c r="B253" s="31"/>
      <c r="C253" s="23">
        <f>ROUND(733.444,3)</f>
        <v>733.444</v>
      </c>
      <c r="D253" s="23">
        <f>F253</f>
        <v>736.363</v>
      </c>
      <c r="E253" s="23">
        <f>F253</f>
        <v>736.363</v>
      </c>
      <c r="F253" s="23">
        <f>ROUND(736.363,3)</f>
        <v>736.363</v>
      </c>
      <c r="G253" s="20"/>
      <c r="H253" s="28"/>
    </row>
    <row r="254" spans="1:8" ht="12.75" customHeight="1">
      <c r="A254" s="30">
        <v>44413</v>
      </c>
      <c r="B254" s="31"/>
      <c r="C254" s="23">
        <f>ROUND(733.444,3)</f>
        <v>733.444</v>
      </c>
      <c r="D254" s="23">
        <f>F254</f>
        <v>744.075</v>
      </c>
      <c r="E254" s="23">
        <f>F254</f>
        <v>744.075</v>
      </c>
      <c r="F254" s="23">
        <f>ROUND(744.075,3)</f>
        <v>744.075</v>
      </c>
      <c r="G254" s="20"/>
      <c r="H254" s="28"/>
    </row>
    <row r="255" spans="1:8" ht="12.75" customHeight="1">
      <c r="A255" s="30">
        <v>44504</v>
      </c>
      <c r="B255" s="31"/>
      <c r="C255" s="23">
        <f>ROUND(733.444,3)</f>
        <v>733.444</v>
      </c>
      <c r="D255" s="23">
        <f>F255</f>
        <v>752.361</v>
      </c>
      <c r="E255" s="23">
        <f>F255</f>
        <v>752.361</v>
      </c>
      <c r="F255" s="23">
        <f>ROUND(752.361,3)</f>
        <v>752.361</v>
      </c>
      <c r="G255" s="20"/>
      <c r="H255" s="28"/>
    </row>
    <row r="256" spans="1:8" ht="12.75" customHeight="1">
      <c r="A256" s="30">
        <v>44595</v>
      </c>
      <c r="B256" s="31"/>
      <c r="C256" s="23">
        <f>ROUND(733.444,3)</f>
        <v>733.444</v>
      </c>
      <c r="D256" s="23">
        <f>F256</f>
        <v>760.796</v>
      </c>
      <c r="E256" s="23">
        <f>F256</f>
        <v>760.796</v>
      </c>
      <c r="F256" s="23">
        <f>ROUND(760.796,3)</f>
        <v>760.796</v>
      </c>
      <c r="G256" s="20"/>
      <c r="H256" s="28"/>
    </row>
    <row r="257" spans="1:8" ht="12.75" customHeight="1">
      <c r="A257" s="40" t="s">
        <v>81</v>
      </c>
      <c r="B257" s="41"/>
      <c r="C257" s="42"/>
      <c r="D257" s="42"/>
      <c r="E257" s="42"/>
      <c r="F257" s="42"/>
      <c r="G257" s="43"/>
      <c r="H257" s="44"/>
    </row>
    <row r="258" spans="1:8" ht="12.75" customHeight="1">
      <c r="A258" s="45">
        <v>44307</v>
      </c>
      <c r="B258" s="46"/>
      <c r="C258" s="47">
        <v>3.675</v>
      </c>
      <c r="D258" s="47">
        <v>3.74</v>
      </c>
      <c r="E258" s="47">
        <v>3.69</v>
      </c>
      <c r="F258" s="47">
        <v>3.715</v>
      </c>
      <c r="G258" s="43"/>
      <c r="H258" s="44"/>
    </row>
    <row r="259" spans="1:8" ht="12.75" customHeight="1">
      <c r="A259" s="45">
        <v>44335</v>
      </c>
      <c r="B259" s="46">
        <v>44180</v>
      </c>
      <c r="C259" s="47">
        <v>3.675</v>
      </c>
      <c r="D259" s="47">
        <v>3.78</v>
      </c>
      <c r="E259" s="47">
        <v>3.72</v>
      </c>
      <c r="F259" s="47">
        <v>3.75</v>
      </c>
      <c r="G259" s="43"/>
      <c r="H259" s="44"/>
    </row>
    <row r="260" spans="1:8" ht="12.75" customHeight="1">
      <c r="A260" s="45">
        <v>44362</v>
      </c>
      <c r="B260" s="46">
        <v>44216</v>
      </c>
      <c r="C260" s="47">
        <v>3.675</v>
      </c>
      <c r="D260" s="47">
        <v>3.82</v>
      </c>
      <c r="E260" s="47">
        <v>3.79</v>
      </c>
      <c r="F260" s="47">
        <v>3.8049999999999997</v>
      </c>
      <c r="G260" s="43"/>
      <c r="H260" s="44"/>
    </row>
    <row r="261" spans="1:8" ht="12.75" customHeight="1">
      <c r="A261" s="45">
        <v>44398</v>
      </c>
      <c r="B261" s="46">
        <v>44244</v>
      </c>
      <c r="C261" s="47">
        <v>3.675</v>
      </c>
      <c r="D261" s="47">
        <v>3.87</v>
      </c>
      <c r="E261" s="47">
        <v>3.81</v>
      </c>
      <c r="F261" s="47">
        <v>3.84</v>
      </c>
      <c r="G261" s="43"/>
      <c r="H261" s="44"/>
    </row>
    <row r="262" spans="1:8" ht="12.75" customHeight="1">
      <c r="A262" s="45">
        <v>44426</v>
      </c>
      <c r="B262" s="46">
        <v>44272</v>
      </c>
      <c r="C262" s="47">
        <v>3.675</v>
      </c>
      <c r="D262" s="47">
        <v>3.95</v>
      </c>
      <c r="E262" s="47">
        <v>3.89</v>
      </c>
      <c r="F262" s="47">
        <v>3.92</v>
      </c>
      <c r="G262" s="43"/>
      <c r="H262" s="44"/>
    </row>
    <row r="263" spans="1:8" ht="12.75" customHeight="1">
      <c r="A263" s="45">
        <v>44454</v>
      </c>
      <c r="B263" s="46">
        <v>44307</v>
      </c>
      <c r="C263" s="47">
        <v>3.675</v>
      </c>
      <c r="D263" s="47">
        <v>3.97</v>
      </c>
      <c r="E263" s="47">
        <v>3.94</v>
      </c>
      <c r="F263" s="47">
        <v>3.955</v>
      </c>
      <c r="G263" s="43"/>
      <c r="H263" s="44"/>
    </row>
    <row r="264" spans="1:8" ht="12.75" customHeight="1">
      <c r="A264" s="45">
        <v>44545</v>
      </c>
      <c r="B264" s="46">
        <v>44362</v>
      </c>
      <c r="C264" s="47">
        <v>3.675</v>
      </c>
      <c r="D264" s="47">
        <v>4.32</v>
      </c>
      <c r="E264" s="47">
        <v>4.28</v>
      </c>
      <c r="F264" s="47">
        <v>4.300000000000001</v>
      </c>
      <c r="G264" s="43"/>
      <c r="H264" s="44"/>
    </row>
    <row r="265" spans="1:8" ht="12.75" customHeight="1">
      <c r="A265" s="45">
        <v>44636</v>
      </c>
      <c r="B265" s="46">
        <v>44454</v>
      </c>
      <c r="C265" s="47">
        <v>3.675</v>
      </c>
      <c r="D265" s="47">
        <v>4.85</v>
      </c>
      <c r="E265" s="47">
        <v>4.03</v>
      </c>
      <c r="F265" s="47">
        <v>4.4399999999999995</v>
      </c>
      <c r="G265" s="43"/>
      <c r="H265" s="44"/>
    </row>
    <row r="266" spans="1:8" ht="12.75" customHeight="1">
      <c r="A266" s="45">
        <v>44727</v>
      </c>
      <c r="B266" s="46">
        <v>44545</v>
      </c>
      <c r="C266" s="47">
        <v>3.675</v>
      </c>
      <c r="D266" s="47">
        <v>4.94</v>
      </c>
      <c r="E266" s="47">
        <v>4.88</v>
      </c>
      <c r="F266" s="47">
        <v>4.91</v>
      </c>
      <c r="G266" s="43"/>
      <c r="H266" s="44"/>
    </row>
    <row r="267" spans="1:8" ht="12.75" customHeight="1">
      <c r="A267" s="45">
        <v>44825</v>
      </c>
      <c r="B267" s="46">
        <v>44636</v>
      </c>
      <c r="C267" s="47">
        <v>3.675</v>
      </c>
      <c r="D267" s="47">
        <v>5.38</v>
      </c>
      <c r="E267" s="47">
        <v>4.71</v>
      </c>
      <c r="F267" s="47">
        <v>5.045</v>
      </c>
      <c r="G267" s="43"/>
      <c r="H267" s="44"/>
    </row>
    <row r="268" spans="1:8" ht="12.75" customHeight="1">
      <c r="A268" s="45">
        <v>44916</v>
      </c>
      <c r="B268" s="46">
        <v>44727</v>
      </c>
      <c r="C268" s="47">
        <v>3.675</v>
      </c>
      <c r="D268" s="47">
        <v>5.48</v>
      </c>
      <c r="E268" s="47">
        <v>5.39</v>
      </c>
      <c r="F268" s="47">
        <v>5.4350000000000005</v>
      </c>
      <c r="G268" s="43"/>
      <c r="H268" s="44"/>
    </row>
    <row r="269" spans="1:8" ht="12.75" customHeight="1">
      <c r="A269" s="45">
        <v>45000</v>
      </c>
      <c r="B269" s="46">
        <v>44825</v>
      </c>
      <c r="C269" s="47">
        <v>3.675</v>
      </c>
      <c r="D269" s="47">
        <v>5.78</v>
      </c>
      <c r="E269" s="47">
        <v>5.33</v>
      </c>
      <c r="F269" s="47">
        <v>5.555</v>
      </c>
      <c r="G269" s="43"/>
      <c r="H269" s="44"/>
    </row>
    <row r="270" spans="1:8" ht="12.75" customHeight="1">
      <c r="A270" s="30" t="s">
        <v>12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ROUND(92.709975118146,2)</f>
        <v>92.71</v>
      </c>
      <c r="D271" s="20">
        <f>F271</f>
        <v>87.03</v>
      </c>
      <c r="E271" s="20">
        <f>F271</f>
        <v>87.03</v>
      </c>
      <c r="F271" s="20">
        <f>ROUND(87.0271373597818,2)</f>
        <v>87.03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ROUND(92.1200451168304,2)</f>
        <v>92.12</v>
      </c>
      <c r="D273" s="20">
        <f>F273</f>
        <v>84.25</v>
      </c>
      <c r="E273" s="20">
        <f>F273</f>
        <v>84.25</v>
      </c>
      <c r="F273" s="20">
        <f>ROUND(84.2475754824129,2)</f>
        <v>84.25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ROUND(92.709975118146,5)</f>
        <v>92.70998</v>
      </c>
      <c r="D275" s="22">
        <f>F275</f>
        <v>90.43286</v>
      </c>
      <c r="E275" s="22">
        <f>F275</f>
        <v>90.43286</v>
      </c>
      <c r="F275" s="22">
        <f>ROUND(90.432860145212,5)</f>
        <v>90.43286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ROUND(92.709975118146,5)</f>
        <v>92.70998</v>
      </c>
      <c r="D277" s="22">
        <f>F277</f>
        <v>89.43976</v>
      </c>
      <c r="E277" s="22">
        <f>F277</f>
        <v>89.43976</v>
      </c>
      <c r="F277" s="22">
        <f>ROUND(89.4397564903036,5)</f>
        <v>89.43976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ROUND(92.709975118146,5)</f>
        <v>92.70998</v>
      </c>
      <c r="D279" s="22">
        <f>F279</f>
        <v>90.77647</v>
      </c>
      <c r="E279" s="22">
        <f>F279</f>
        <v>90.77647</v>
      </c>
      <c r="F279" s="22">
        <f>ROUND(90.7764676874291,5)</f>
        <v>90.77647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ROUND(92.709975118146,5)</f>
        <v>92.70998</v>
      </c>
      <c r="D281" s="22">
        <f>F281</f>
        <v>90.27665</v>
      </c>
      <c r="E281" s="22">
        <f>F281</f>
        <v>90.27665</v>
      </c>
      <c r="F281" s="22">
        <f>ROUND(90.2766540671307,5)</f>
        <v>90.27665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ROUND(92.709975118146,5)</f>
        <v>92.70998</v>
      </c>
      <c r="D283" s="22">
        <f>F283</f>
        <v>90.53834</v>
      </c>
      <c r="E283" s="22">
        <f>F283</f>
        <v>90.53834</v>
      </c>
      <c r="F283" s="22">
        <f>ROUND(90.5383381695286,5)</f>
        <v>90.53834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ROUND(92.709975118146,5)</f>
        <v>92.70998</v>
      </c>
      <c r="D285" s="22">
        <f>F285</f>
        <v>93.81063</v>
      </c>
      <c r="E285" s="22">
        <f>F285</f>
        <v>93.81063</v>
      </c>
      <c r="F285" s="22">
        <f>ROUND(93.8106255844991,5)</f>
        <v>93.81063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ROUND(92.709975118146,2)</f>
        <v>92.71</v>
      </c>
      <c r="D287" s="20">
        <f>F287</f>
        <v>92.71</v>
      </c>
      <c r="E287" s="20">
        <f>F287</f>
        <v>92.71</v>
      </c>
      <c r="F287" s="20">
        <f>ROUND(92.709975118146,2)</f>
        <v>92.71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ROUND(92.709975118146,2)</f>
        <v>92.71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ROUND(92.1200451168304,5)</f>
        <v>92.12005</v>
      </c>
      <c r="D291" s="22">
        <f>F291</f>
        <v>82.09849</v>
      </c>
      <c r="E291" s="22">
        <f>F291</f>
        <v>82.09849</v>
      </c>
      <c r="F291" s="22">
        <f>ROUND(82.0984912691816,5)</f>
        <v>82.09849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ROUND(92.1200451168304,5)</f>
        <v>92.12005</v>
      </c>
      <c r="D293" s="22">
        <f>F293</f>
        <v>78.80951</v>
      </c>
      <c r="E293" s="22">
        <f>F293</f>
        <v>78.80951</v>
      </c>
      <c r="F293" s="22">
        <f>ROUND(78.8095073791931,5)</f>
        <v>78.80951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ROUND(92.1200451168304,5)</f>
        <v>92.12005</v>
      </c>
      <c r="D295" s="22">
        <f>F295</f>
        <v>77.39663</v>
      </c>
      <c r="E295" s="22">
        <f>F295</f>
        <v>77.39663</v>
      </c>
      <c r="F295" s="22">
        <f>ROUND(77.3966318101827,5)</f>
        <v>77.39663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ROUND(92.1200451168304,5)</f>
        <v>92.12005</v>
      </c>
      <c r="D297" s="22">
        <f>F297</f>
        <v>79.58179</v>
      </c>
      <c r="E297" s="22">
        <f>F297</f>
        <v>79.58179</v>
      </c>
      <c r="F297" s="22">
        <f>ROUND(79.5817860092017,5)</f>
        <v>79.58179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ROUND(92.1200451168304,5)</f>
        <v>92.12005</v>
      </c>
      <c r="D299" s="22">
        <f>F299</f>
        <v>83.72417</v>
      </c>
      <c r="E299" s="22">
        <f>F299</f>
        <v>83.72417</v>
      </c>
      <c r="F299" s="22">
        <f>ROUND(83.7241673752676,5)</f>
        <v>83.72417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ROUND(92.1200451168304,5)</f>
        <v>92.12005</v>
      </c>
      <c r="D301" s="22">
        <f>F301</f>
        <v>82.37555</v>
      </c>
      <c r="E301" s="22">
        <f>F301</f>
        <v>82.37555</v>
      </c>
      <c r="F301" s="22">
        <f>ROUND(82.3755549749533,5)</f>
        <v>82.37555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ROUND(92.1200451168304,5)</f>
        <v>92.12005</v>
      </c>
      <c r="D303" s="22">
        <f>F303</f>
        <v>84.5922</v>
      </c>
      <c r="E303" s="22">
        <f>F303</f>
        <v>84.5922</v>
      </c>
      <c r="F303" s="22">
        <f>ROUND(84.5921960390557,5)</f>
        <v>84.5922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ROUND(92.1200451168304,5)</f>
        <v>92.12005</v>
      </c>
      <c r="D305" s="22">
        <f>F305</f>
        <v>90.50742</v>
      </c>
      <c r="E305" s="22">
        <f>F305</f>
        <v>90.50742</v>
      </c>
      <c r="F305" s="22">
        <f>ROUND(90.507423586535,5)</f>
        <v>90.50742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ROUND(92.1200451168304,2)</f>
        <v>92.12</v>
      </c>
      <c r="D307" s="20">
        <f>F307</f>
        <v>92.12</v>
      </c>
      <c r="E307" s="20">
        <f>F307</f>
        <v>92.12</v>
      </c>
      <c r="F307" s="20">
        <f>ROUND(92.1200451168304,2)</f>
        <v>92.12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ROUND(92.1200451168304,2)</f>
        <v>92.12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2021-03-30T16:02:25Z</dcterms:modified>
  <cp:category/>
  <cp:version/>
  <cp:contentType/>
  <cp:contentStatus/>
</cp:coreProperties>
</file>